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esktop\IAM\data\"/>
    </mc:Choice>
  </mc:AlternateContent>
  <xr:revisionPtr revIDLastSave="0" documentId="13_ncr:1_{0A87D514-DC2F-4866-B16A-5310E415799C}" xr6:coauthVersionLast="31" xr6:coauthVersionMax="31" xr10:uidLastSave="{00000000-0000-0000-0000-000000000000}"/>
  <bookViews>
    <workbookView xWindow="0" yWindow="3756" windowWidth="15408" windowHeight="3336" tabRatio="944" firstSheet="4" activeTab="8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79017"/>
</workbook>
</file>

<file path=xl/calcChain.xml><?xml version="1.0" encoding="utf-8"?>
<calcChain xmlns="http://schemas.openxmlformats.org/spreadsheetml/2006/main">
  <c r="B56" i="1" l="1"/>
  <c r="B56" i="32"/>
  <c r="B56" i="41"/>
  <c r="B56" i="42"/>
  <c r="B56" i="49"/>
  <c r="B56" i="48"/>
  <c r="B56" i="47"/>
  <c r="B56" i="46"/>
  <c r="B56" i="45"/>
  <c r="B56" i="44"/>
  <c r="B56" i="40"/>
  <c r="B56" i="43"/>
  <c r="N39" i="55" l="1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W118" i="33"/>
  <c r="X118" i="33" s="1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E391" i="51" l="1"/>
  <c r="F391" i="51" s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D142" i="27"/>
  <c r="B48" i="49" s="1"/>
  <c r="E141" i="27"/>
  <c r="C48" i="48" s="1"/>
  <c r="D141" i="27"/>
  <c r="E140" i="27"/>
  <c r="D140" i="27"/>
  <c r="B48" i="47" s="1"/>
  <c r="E139" i="27"/>
  <c r="D139" i="27"/>
  <c r="E138" i="27"/>
  <c r="D138" i="27"/>
  <c r="B48" i="45" s="1"/>
  <c r="E137" i="27"/>
  <c r="C48" i="44" s="1"/>
  <c r="D137" i="27"/>
  <c r="E136" i="27"/>
  <c r="D136" i="27"/>
  <c r="B48" i="40" s="1"/>
  <c r="E135" i="27"/>
  <c r="C48" i="43" s="1"/>
  <c r="D135" i="27"/>
  <c r="E134" i="27"/>
  <c r="D134" i="27"/>
  <c r="B48" i="42" s="1"/>
  <c r="E133" i="27"/>
  <c r="C48" i="41" s="1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D159" i="27"/>
  <c r="I147" i="27" s="1"/>
  <c r="M120" i="27" s="1"/>
  <c r="D158" i="27"/>
  <c r="H147" i="27" s="1"/>
  <c r="L120" i="27" s="1"/>
  <c r="D157" i="27"/>
  <c r="G147" i="27" s="1"/>
  <c r="K120" i="27" s="1"/>
  <c r="D156" i="27"/>
  <c r="F147" i="27" s="1"/>
  <c r="J120" i="27" s="1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9"/>
  <c r="B48" i="48"/>
  <c r="C48" i="47"/>
  <c r="C48" i="46"/>
  <c r="B48" i="46"/>
  <c r="C48" i="45"/>
  <c r="B48" i="44"/>
  <c r="C48" i="40"/>
  <c r="B48" i="43"/>
  <c r="C48" i="42"/>
  <c r="B48" i="41"/>
  <c r="C48" i="32"/>
  <c r="J147" i="27"/>
  <c r="N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M21" i="33" l="1"/>
  <c r="Q21" i="33"/>
  <c r="U21" i="33"/>
  <c r="Y21" i="33"/>
  <c r="AC21" i="33"/>
  <c r="AG21" i="33"/>
  <c r="AK21" i="33"/>
  <c r="AO21" i="33"/>
  <c r="AS21" i="33"/>
  <c r="AW21" i="33"/>
  <c r="BA21" i="33"/>
  <c r="BE21" i="33"/>
  <c r="BI21" i="33"/>
  <c r="N21" i="33"/>
  <c r="R21" i="33"/>
  <c r="V21" i="33"/>
  <c r="Z21" i="33"/>
  <c r="AD21" i="33"/>
  <c r="AH21" i="33"/>
  <c r="AL21" i="33"/>
  <c r="AP21" i="33"/>
  <c r="AT21" i="33"/>
  <c r="AX21" i="33"/>
  <c r="BB21" i="33"/>
  <c r="BF21" i="33"/>
  <c r="O21" i="33"/>
  <c r="S21" i="33"/>
  <c r="W21" i="33"/>
  <c r="AA21" i="33"/>
  <c r="AE21" i="33"/>
  <c r="AI21" i="33"/>
  <c r="AM21" i="33"/>
  <c r="AQ21" i="33"/>
  <c r="AU21" i="33"/>
  <c r="AY21" i="33"/>
  <c r="BC21" i="33"/>
  <c r="BG21" i="33"/>
  <c r="P21" i="33"/>
  <c r="T21" i="33"/>
  <c r="X21" i="33"/>
  <c r="AB21" i="33"/>
  <c r="AF21" i="33"/>
  <c r="AJ21" i="33"/>
  <c r="AN21" i="33"/>
  <c r="AR21" i="33"/>
  <c r="AV21" i="33"/>
  <c r="AZ21" i="33"/>
  <c r="BD21" i="33"/>
  <c r="BH21" i="33"/>
  <c r="E21" i="33"/>
  <c r="I21" i="33"/>
  <c r="B21" i="33"/>
  <c r="F21" i="33"/>
  <c r="J21" i="33"/>
  <c r="C21" i="33"/>
  <c r="G21" i="33"/>
  <c r="K21" i="33"/>
  <c r="D21" i="33"/>
  <c r="H21" i="33"/>
  <c r="L21" i="33"/>
  <c r="B72" i="33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B43" i="1" s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5" i="1" s="1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B15" i="45" s="1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42"/>
  <c r="B15" i="40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B159" i="48" s="1"/>
  <c r="C159" i="48" s="1"/>
  <c r="D159" i="48" s="1"/>
  <c r="E159" i="48" s="1"/>
  <c r="F159" i="48" s="1"/>
  <c r="G159" i="48" s="1"/>
  <c r="H159" i="48" s="1"/>
  <c r="I159" i="48" s="1"/>
  <c r="J159" i="48" s="1"/>
  <c r="K159" i="48" s="1"/>
  <c r="L159" i="48" s="1"/>
  <c r="M159" i="48" s="1"/>
  <c r="N159" i="48" s="1"/>
  <c r="O159" i="48" s="1"/>
  <c r="P159" i="48" s="1"/>
  <c r="Q159" i="48" s="1"/>
  <c r="R159" i="48" s="1"/>
  <c r="S159" i="48" s="1"/>
  <c r="T159" i="48" s="1"/>
  <c r="U159" i="48" s="1"/>
  <c r="V159" i="48" s="1"/>
  <c r="W159" i="48" s="1"/>
  <c r="X159" i="48" s="1"/>
  <c r="Y159" i="48" s="1"/>
  <c r="Z159" i="48" s="1"/>
  <c r="AA159" i="48" s="1"/>
  <c r="AB159" i="48" s="1"/>
  <c r="AC159" i="48" s="1"/>
  <c r="AD159" i="48" s="1"/>
  <c r="AE159" i="48" s="1"/>
  <c r="AF159" i="48" s="1"/>
  <c r="AG159" i="48" s="1"/>
  <c r="AH159" i="48" s="1"/>
  <c r="AI159" i="48" s="1"/>
  <c r="AJ159" i="48" s="1"/>
  <c r="AK159" i="48" s="1"/>
  <c r="AL159" i="48" s="1"/>
  <c r="AM159" i="48" s="1"/>
  <c r="AN159" i="48" s="1"/>
  <c r="AO159" i="48" s="1"/>
  <c r="AP159" i="48" s="1"/>
  <c r="AQ159" i="48" s="1"/>
  <c r="AR159" i="48" s="1"/>
  <c r="AS159" i="48" s="1"/>
  <c r="AT159" i="48" s="1"/>
  <c r="AU159" i="48" s="1"/>
  <c r="AV159" i="48" s="1"/>
  <c r="AW159" i="48" s="1"/>
  <c r="AX159" i="48" s="1"/>
  <c r="AY159" i="48" s="1"/>
  <c r="AZ159" i="48" s="1"/>
  <c r="BA159" i="48" s="1"/>
  <c r="BB159" i="48" s="1"/>
  <c r="BC159" i="48" s="1"/>
  <c r="BD159" i="48" s="1"/>
  <c r="BE159" i="48" s="1"/>
  <c r="BF159" i="48" s="1"/>
  <c r="BG159" i="48" s="1"/>
  <c r="BH159" i="48" s="1"/>
  <c r="BI159" i="48" s="1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B159" i="47" s="1"/>
  <c r="C159" i="47" s="1"/>
  <c r="D159" i="47" s="1"/>
  <c r="E159" i="47" s="1"/>
  <c r="F159" i="47" s="1"/>
  <c r="G159" i="47" s="1"/>
  <c r="H159" i="47" s="1"/>
  <c r="I159" i="47" s="1"/>
  <c r="J159" i="47" s="1"/>
  <c r="K159" i="47" s="1"/>
  <c r="L159" i="47" s="1"/>
  <c r="M159" i="47" s="1"/>
  <c r="N159" i="47" s="1"/>
  <c r="O159" i="47" s="1"/>
  <c r="P159" i="47" s="1"/>
  <c r="Q159" i="47" s="1"/>
  <c r="R159" i="47" s="1"/>
  <c r="S159" i="47" s="1"/>
  <c r="T159" i="47" s="1"/>
  <c r="U159" i="47" s="1"/>
  <c r="V159" i="47" s="1"/>
  <c r="W159" i="47" s="1"/>
  <c r="X159" i="47" s="1"/>
  <c r="Y159" i="47" s="1"/>
  <c r="Z159" i="47" s="1"/>
  <c r="AA159" i="47" s="1"/>
  <c r="AB159" i="47" s="1"/>
  <c r="AC159" i="47" s="1"/>
  <c r="AD159" i="47" s="1"/>
  <c r="AE159" i="47" s="1"/>
  <c r="AF159" i="47" s="1"/>
  <c r="AG159" i="47" s="1"/>
  <c r="AH159" i="47" s="1"/>
  <c r="AI159" i="47" s="1"/>
  <c r="AJ159" i="47" s="1"/>
  <c r="AK159" i="47" s="1"/>
  <c r="AL159" i="47" s="1"/>
  <c r="AM159" i="47" s="1"/>
  <c r="AN159" i="47" s="1"/>
  <c r="AO159" i="47" s="1"/>
  <c r="AP159" i="47" s="1"/>
  <c r="AQ159" i="47" s="1"/>
  <c r="AR159" i="47" s="1"/>
  <c r="AS159" i="47" s="1"/>
  <c r="AT159" i="47" s="1"/>
  <c r="AU159" i="47" s="1"/>
  <c r="AV159" i="47" s="1"/>
  <c r="AW159" i="47" s="1"/>
  <c r="AX159" i="47" s="1"/>
  <c r="AY159" i="47" s="1"/>
  <c r="AZ159" i="47" s="1"/>
  <c r="BA159" i="47" s="1"/>
  <c r="BB159" i="47" s="1"/>
  <c r="BC159" i="47" s="1"/>
  <c r="BD159" i="47" s="1"/>
  <c r="BE159" i="47" s="1"/>
  <c r="BF159" i="47" s="1"/>
  <c r="BG159" i="47" s="1"/>
  <c r="BH159" i="47" s="1"/>
  <c r="BI159" i="47" s="1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B159" i="46" s="1"/>
  <c r="C159" i="46" s="1"/>
  <c r="D159" i="46" s="1"/>
  <c r="E159" i="46" s="1"/>
  <c r="F159" i="46" s="1"/>
  <c r="G159" i="46" s="1"/>
  <c r="H159" i="46" s="1"/>
  <c r="I159" i="46" s="1"/>
  <c r="J159" i="46" s="1"/>
  <c r="K159" i="46" s="1"/>
  <c r="L159" i="46" s="1"/>
  <c r="M159" i="46" s="1"/>
  <c r="N159" i="46" s="1"/>
  <c r="O159" i="46" s="1"/>
  <c r="P159" i="46" s="1"/>
  <c r="Q159" i="46" s="1"/>
  <c r="R159" i="46" s="1"/>
  <c r="S159" i="46" s="1"/>
  <c r="T159" i="46" s="1"/>
  <c r="U159" i="46" s="1"/>
  <c r="V159" i="46" s="1"/>
  <c r="W159" i="46" s="1"/>
  <c r="X159" i="46" s="1"/>
  <c r="Y159" i="46" s="1"/>
  <c r="Z159" i="46" s="1"/>
  <c r="AA159" i="46" s="1"/>
  <c r="AB159" i="46" s="1"/>
  <c r="AC159" i="46" s="1"/>
  <c r="AD159" i="46" s="1"/>
  <c r="AE159" i="46" s="1"/>
  <c r="AF159" i="46" s="1"/>
  <c r="AG159" i="46" s="1"/>
  <c r="AH159" i="46" s="1"/>
  <c r="AI159" i="46" s="1"/>
  <c r="AJ159" i="46" s="1"/>
  <c r="AK159" i="46" s="1"/>
  <c r="AL159" i="46" s="1"/>
  <c r="AM159" i="46" s="1"/>
  <c r="AN159" i="46" s="1"/>
  <c r="AO159" i="46" s="1"/>
  <c r="AP159" i="46" s="1"/>
  <c r="AQ159" i="46" s="1"/>
  <c r="AR159" i="46" s="1"/>
  <c r="AS159" i="46" s="1"/>
  <c r="AT159" i="46" s="1"/>
  <c r="AU159" i="46" s="1"/>
  <c r="AV159" i="46" s="1"/>
  <c r="AW159" i="46" s="1"/>
  <c r="AX159" i="46" s="1"/>
  <c r="AY159" i="46" s="1"/>
  <c r="AZ159" i="46" s="1"/>
  <c r="BA159" i="46" s="1"/>
  <c r="BB159" i="46" s="1"/>
  <c r="BC159" i="46" s="1"/>
  <c r="BD159" i="46" s="1"/>
  <c r="BE159" i="46" s="1"/>
  <c r="BF159" i="46" s="1"/>
  <c r="BG159" i="46" s="1"/>
  <c r="BH159" i="46" s="1"/>
  <c r="BI159" i="46" s="1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B159" i="45" s="1"/>
  <c r="C159" i="45" s="1"/>
  <c r="D159" i="45" s="1"/>
  <c r="E159" i="45" s="1"/>
  <c r="F159" i="45" s="1"/>
  <c r="G159" i="45" s="1"/>
  <c r="H159" i="45" s="1"/>
  <c r="I159" i="45" s="1"/>
  <c r="J159" i="45" s="1"/>
  <c r="K159" i="45" s="1"/>
  <c r="L159" i="45" s="1"/>
  <c r="M159" i="45" s="1"/>
  <c r="N159" i="45" s="1"/>
  <c r="O159" i="45" s="1"/>
  <c r="P159" i="45" s="1"/>
  <c r="Q159" i="45" s="1"/>
  <c r="R159" i="45" s="1"/>
  <c r="S159" i="45" s="1"/>
  <c r="T159" i="45" s="1"/>
  <c r="U159" i="45" s="1"/>
  <c r="V159" i="45" s="1"/>
  <c r="W159" i="45" s="1"/>
  <c r="X159" i="45" s="1"/>
  <c r="Y159" i="45" s="1"/>
  <c r="Z159" i="45" s="1"/>
  <c r="AA159" i="45" s="1"/>
  <c r="AB159" i="45" s="1"/>
  <c r="AC159" i="45" s="1"/>
  <c r="AD159" i="45" s="1"/>
  <c r="AE159" i="45" s="1"/>
  <c r="AF159" i="45" s="1"/>
  <c r="AG159" i="45" s="1"/>
  <c r="AH159" i="45" s="1"/>
  <c r="AI159" i="45" s="1"/>
  <c r="AJ159" i="45" s="1"/>
  <c r="AK159" i="45" s="1"/>
  <c r="AL159" i="45" s="1"/>
  <c r="AM159" i="45" s="1"/>
  <c r="AN159" i="45" s="1"/>
  <c r="AO159" i="45" s="1"/>
  <c r="AP159" i="45" s="1"/>
  <c r="AQ159" i="45" s="1"/>
  <c r="AR159" i="45" s="1"/>
  <c r="AS159" i="45" s="1"/>
  <c r="AT159" i="45" s="1"/>
  <c r="AU159" i="45" s="1"/>
  <c r="AV159" i="45" s="1"/>
  <c r="AW159" i="45" s="1"/>
  <c r="AX159" i="45" s="1"/>
  <c r="AY159" i="45" s="1"/>
  <c r="AZ159" i="45" s="1"/>
  <c r="BA159" i="45" s="1"/>
  <c r="BB159" i="45" s="1"/>
  <c r="BC159" i="45" s="1"/>
  <c r="BD159" i="45" s="1"/>
  <c r="BE159" i="45" s="1"/>
  <c r="BF159" i="45" s="1"/>
  <c r="BG159" i="45" s="1"/>
  <c r="BH159" i="45" s="1"/>
  <c r="BI159" i="45" s="1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B159" i="44" s="1"/>
  <c r="C159" i="44" s="1"/>
  <c r="D159" i="44" s="1"/>
  <c r="E159" i="44" s="1"/>
  <c r="F159" i="44" s="1"/>
  <c r="G159" i="44" s="1"/>
  <c r="H159" i="44" s="1"/>
  <c r="I159" i="44" s="1"/>
  <c r="J159" i="44" s="1"/>
  <c r="K159" i="44" s="1"/>
  <c r="L159" i="44" s="1"/>
  <c r="M159" i="44" s="1"/>
  <c r="N159" i="44" s="1"/>
  <c r="O159" i="44" s="1"/>
  <c r="P159" i="44" s="1"/>
  <c r="Q159" i="44" s="1"/>
  <c r="R159" i="44" s="1"/>
  <c r="S159" i="44" s="1"/>
  <c r="T159" i="44" s="1"/>
  <c r="U159" i="44" s="1"/>
  <c r="V159" i="44" s="1"/>
  <c r="W159" i="44" s="1"/>
  <c r="X159" i="44" s="1"/>
  <c r="Y159" i="44" s="1"/>
  <c r="Z159" i="44" s="1"/>
  <c r="AA159" i="44" s="1"/>
  <c r="AB159" i="44" s="1"/>
  <c r="AC159" i="44" s="1"/>
  <c r="AD159" i="44" s="1"/>
  <c r="AE159" i="44" s="1"/>
  <c r="AF159" i="44" s="1"/>
  <c r="AG159" i="44" s="1"/>
  <c r="AH159" i="44" s="1"/>
  <c r="AI159" i="44" s="1"/>
  <c r="AJ159" i="44" s="1"/>
  <c r="AK159" i="44" s="1"/>
  <c r="AL159" i="44" s="1"/>
  <c r="AM159" i="44" s="1"/>
  <c r="AN159" i="44" s="1"/>
  <c r="AO159" i="44" s="1"/>
  <c r="AP159" i="44" s="1"/>
  <c r="AQ159" i="44" s="1"/>
  <c r="AR159" i="44" s="1"/>
  <c r="AS159" i="44" s="1"/>
  <c r="AT159" i="44" s="1"/>
  <c r="AU159" i="44" s="1"/>
  <c r="AV159" i="44" s="1"/>
  <c r="AW159" i="44" s="1"/>
  <c r="AX159" i="44" s="1"/>
  <c r="AY159" i="44" s="1"/>
  <c r="AZ159" i="44" s="1"/>
  <c r="BA159" i="44" s="1"/>
  <c r="BB159" i="44" s="1"/>
  <c r="BC159" i="44" s="1"/>
  <c r="BD159" i="44" s="1"/>
  <c r="BE159" i="44" s="1"/>
  <c r="BF159" i="44" s="1"/>
  <c r="BG159" i="44" s="1"/>
  <c r="BH159" i="44" s="1"/>
  <c r="BI159" i="44" s="1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B159" i="40" s="1"/>
  <c r="C159" i="40" s="1"/>
  <c r="D159" i="40" s="1"/>
  <c r="E159" i="40" s="1"/>
  <c r="F159" i="40" s="1"/>
  <c r="G159" i="40" s="1"/>
  <c r="H159" i="40" s="1"/>
  <c r="I159" i="40" s="1"/>
  <c r="J159" i="40" s="1"/>
  <c r="K159" i="40" s="1"/>
  <c r="L159" i="40" s="1"/>
  <c r="M159" i="40" s="1"/>
  <c r="N159" i="40" s="1"/>
  <c r="O159" i="40" s="1"/>
  <c r="P159" i="40" s="1"/>
  <c r="Q159" i="40" s="1"/>
  <c r="R159" i="40" s="1"/>
  <c r="S159" i="40" s="1"/>
  <c r="T159" i="40" s="1"/>
  <c r="U159" i="40" s="1"/>
  <c r="V159" i="40" s="1"/>
  <c r="W159" i="40" s="1"/>
  <c r="X159" i="40" s="1"/>
  <c r="Y159" i="40" s="1"/>
  <c r="Z159" i="40" s="1"/>
  <c r="AA159" i="40" s="1"/>
  <c r="AB159" i="40" s="1"/>
  <c r="AC159" i="40" s="1"/>
  <c r="AD159" i="40" s="1"/>
  <c r="AE159" i="40" s="1"/>
  <c r="AF159" i="40" s="1"/>
  <c r="AG159" i="40" s="1"/>
  <c r="AH159" i="40" s="1"/>
  <c r="AI159" i="40" s="1"/>
  <c r="AJ159" i="40" s="1"/>
  <c r="AK159" i="40" s="1"/>
  <c r="AL159" i="40" s="1"/>
  <c r="AM159" i="40" s="1"/>
  <c r="AN159" i="40" s="1"/>
  <c r="AO159" i="40" s="1"/>
  <c r="AP159" i="40" s="1"/>
  <c r="AQ159" i="40" s="1"/>
  <c r="AR159" i="40" s="1"/>
  <c r="AS159" i="40" s="1"/>
  <c r="AT159" i="40" s="1"/>
  <c r="AU159" i="40" s="1"/>
  <c r="AV159" i="40" s="1"/>
  <c r="AW159" i="40" s="1"/>
  <c r="AX159" i="40" s="1"/>
  <c r="AY159" i="40" s="1"/>
  <c r="AZ159" i="40" s="1"/>
  <c r="BA159" i="40" s="1"/>
  <c r="BB159" i="40" s="1"/>
  <c r="BC159" i="40" s="1"/>
  <c r="BD159" i="40" s="1"/>
  <c r="BE159" i="40" s="1"/>
  <c r="BF159" i="40" s="1"/>
  <c r="BG159" i="40" s="1"/>
  <c r="BH159" i="40" s="1"/>
  <c r="BI159" i="40" s="1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B159" i="43" s="1"/>
  <c r="C159" i="43" s="1"/>
  <c r="D159" i="43" s="1"/>
  <c r="E159" i="43" s="1"/>
  <c r="F159" i="43" s="1"/>
  <c r="G159" i="43" s="1"/>
  <c r="H159" i="43" s="1"/>
  <c r="I159" i="43" s="1"/>
  <c r="J159" i="43" s="1"/>
  <c r="K159" i="43" s="1"/>
  <c r="L159" i="43" s="1"/>
  <c r="M159" i="43" s="1"/>
  <c r="N159" i="43" s="1"/>
  <c r="O159" i="43" s="1"/>
  <c r="P159" i="43" s="1"/>
  <c r="Q159" i="43" s="1"/>
  <c r="R159" i="43" s="1"/>
  <c r="S159" i="43" s="1"/>
  <c r="T159" i="43" s="1"/>
  <c r="U159" i="43" s="1"/>
  <c r="V159" i="43" s="1"/>
  <c r="W159" i="43" s="1"/>
  <c r="X159" i="43" s="1"/>
  <c r="Y159" i="43" s="1"/>
  <c r="Z159" i="43" s="1"/>
  <c r="AA159" i="43" s="1"/>
  <c r="AB159" i="43" s="1"/>
  <c r="AC159" i="43" s="1"/>
  <c r="AD159" i="43" s="1"/>
  <c r="AE159" i="43" s="1"/>
  <c r="AF159" i="43" s="1"/>
  <c r="AG159" i="43" s="1"/>
  <c r="AH159" i="43" s="1"/>
  <c r="AI159" i="43" s="1"/>
  <c r="AJ159" i="43" s="1"/>
  <c r="AK159" i="43" s="1"/>
  <c r="AL159" i="43" s="1"/>
  <c r="AM159" i="43" s="1"/>
  <c r="AN159" i="43" s="1"/>
  <c r="AO159" i="43" s="1"/>
  <c r="AP159" i="43" s="1"/>
  <c r="AQ159" i="43" s="1"/>
  <c r="AR159" i="43" s="1"/>
  <c r="AS159" i="43" s="1"/>
  <c r="AT159" i="43" s="1"/>
  <c r="AU159" i="43" s="1"/>
  <c r="AV159" i="43" s="1"/>
  <c r="AW159" i="43" s="1"/>
  <c r="AX159" i="43" s="1"/>
  <c r="AY159" i="43" s="1"/>
  <c r="AZ159" i="43" s="1"/>
  <c r="BA159" i="43" s="1"/>
  <c r="BB159" i="43" s="1"/>
  <c r="BC159" i="43" s="1"/>
  <c r="BD159" i="43" s="1"/>
  <c r="BE159" i="43" s="1"/>
  <c r="BF159" i="43" s="1"/>
  <c r="BG159" i="43" s="1"/>
  <c r="BH159" i="43" s="1"/>
  <c r="BI159" i="43" s="1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B159" i="42" s="1"/>
  <c r="C159" i="42" s="1"/>
  <c r="D159" i="42" s="1"/>
  <c r="E159" i="42" s="1"/>
  <c r="F159" i="42" s="1"/>
  <c r="G159" i="42" s="1"/>
  <c r="H159" i="42" s="1"/>
  <c r="I159" i="42" s="1"/>
  <c r="J159" i="42" s="1"/>
  <c r="K159" i="42" s="1"/>
  <c r="L159" i="42" s="1"/>
  <c r="M159" i="42" s="1"/>
  <c r="N159" i="42" s="1"/>
  <c r="O159" i="42" s="1"/>
  <c r="P159" i="42" s="1"/>
  <c r="Q159" i="42" s="1"/>
  <c r="R159" i="42" s="1"/>
  <c r="S159" i="42" s="1"/>
  <c r="T159" i="42" s="1"/>
  <c r="U159" i="42" s="1"/>
  <c r="V159" i="42" s="1"/>
  <c r="W159" i="42" s="1"/>
  <c r="X159" i="42" s="1"/>
  <c r="Y159" i="42" s="1"/>
  <c r="Z159" i="42" s="1"/>
  <c r="AA159" i="42" s="1"/>
  <c r="AB159" i="42" s="1"/>
  <c r="AC159" i="42" s="1"/>
  <c r="AD159" i="42" s="1"/>
  <c r="AE159" i="42" s="1"/>
  <c r="AF159" i="42" s="1"/>
  <c r="AG159" i="42" s="1"/>
  <c r="AH159" i="42" s="1"/>
  <c r="AI159" i="42" s="1"/>
  <c r="AJ159" i="42" s="1"/>
  <c r="AK159" i="42" s="1"/>
  <c r="AL159" i="42" s="1"/>
  <c r="AM159" i="42" s="1"/>
  <c r="AN159" i="42" s="1"/>
  <c r="AO159" i="42" s="1"/>
  <c r="AP159" i="42" s="1"/>
  <c r="AQ159" i="42" s="1"/>
  <c r="AR159" i="42" s="1"/>
  <c r="AS159" i="42" s="1"/>
  <c r="AT159" i="42" s="1"/>
  <c r="AU159" i="42" s="1"/>
  <c r="AV159" i="42" s="1"/>
  <c r="AW159" i="42" s="1"/>
  <c r="AX159" i="42" s="1"/>
  <c r="AY159" i="42" s="1"/>
  <c r="AZ159" i="42" s="1"/>
  <c r="BA159" i="42" s="1"/>
  <c r="BB159" i="42" s="1"/>
  <c r="BC159" i="42" s="1"/>
  <c r="BD159" i="42" s="1"/>
  <c r="BE159" i="42" s="1"/>
  <c r="BF159" i="42" s="1"/>
  <c r="BG159" i="42" s="1"/>
  <c r="BH159" i="42" s="1"/>
  <c r="BI159" i="42" s="1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B159" i="41" s="1"/>
  <c r="C159" i="41" s="1"/>
  <c r="D159" i="41" s="1"/>
  <c r="E159" i="41" s="1"/>
  <c r="F159" i="41" s="1"/>
  <c r="G159" i="41" s="1"/>
  <c r="H159" i="41" s="1"/>
  <c r="I159" i="41" s="1"/>
  <c r="J159" i="41" s="1"/>
  <c r="K159" i="41" s="1"/>
  <c r="L159" i="41" s="1"/>
  <c r="M159" i="41" s="1"/>
  <c r="N159" i="41" s="1"/>
  <c r="O159" i="41" s="1"/>
  <c r="P159" i="41" s="1"/>
  <c r="Q159" i="41" s="1"/>
  <c r="R159" i="41" s="1"/>
  <c r="S159" i="41" s="1"/>
  <c r="T159" i="41" s="1"/>
  <c r="U159" i="41" s="1"/>
  <c r="V159" i="41" s="1"/>
  <c r="W159" i="41" s="1"/>
  <c r="X159" i="41" s="1"/>
  <c r="Y159" i="41" s="1"/>
  <c r="Z159" i="41" s="1"/>
  <c r="AA159" i="41" s="1"/>
  <c r="AB159" i="41" s="1"/>
  <c r="AC159" i="41" s="1"/>
  <c r="AD159" i="41" s="1"/>
  <c r="AE159" i="41" s="1"/>
  <c r="AF159" i="41" s="1"/>
  <c r="AG159" i="41" s="1"/>
  <c r="AH159" i="41" s="1"/>
  <c r="AI159" i="41" s="1"/>
  <c r="AJ159" i="41" s="1"/>
  <c r="AK159" i="41" s="1"/>
  <c r="AL159" i="41" s="1"/>
  <c r="AM159" i="41" s="1"/>
  <c r="AN159" i="41" s="1"/>
  <c r="AO159" i="41" s="1"/>
  <c r="AP159" i="41" s="1"/>
  <c r="AQ159" i="41" s="1"/>
  <c r="AR159" i="41" s="1"/>
  <c r="AS159" i="41" s="1"/>
  <c r="AT159" i="41" s="1"/>
  <c r="AU159" i="41" s="1"/>
  <c r="AV159" i="41" s="1"/>
  <c r="AW159" i="41" s="1"/>
  <c r="AX159" i="41" s="1"/>
  <c r="AY159" i="41" s="1"/>
  <c r="AZ159" i="41" s="1"/>
  <c r="BA159" i="41" s="1"/>
  <c r="BB159" i="41" s="1"/>
  <c r="BC159" i="41" s="1"/>
  <c r="BD159" i="41" s="1"/>
  <c r="BE159" i="41" s="1"/>
  <c r="BF159" i="41" s="1"/>
  <c r="BG159" i="41" s="1"/>
  <c r="BH159" i="41" s="1"/>
  <c r="BI159" i="41" s="1"/>
  <c r="BJ159" i="41" s="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B159" i="32" s="1"/>
  <c r="C159" i="32" s="1"/>
  <c r="D159" i="32" s="1"/>
  <c r="E159" i="32" s="1"/>
  <c r="F159" i="32" s="1"/>
  <c r="G159" i="32" s="1"/>
  <c r="H159" i="32" s="1"/>
  <c r="I159" i="32" s="1"/>
  <c r="J159" i="32" s="1"/>
  <c r="K159" i="32" s="1"/>
  <c r="L159" i="32" s="1"/>
  <c r="M159" i="32" s="1"/>
  <c r="N159" i="32" s="1"/>
  <c r="O159" i="32" s="1"/>
  <c r="P159" i="32" s="1"/>
  <c r="Q159" i="32" s="1"/>
  <c r="R159" i="32" s="1"/>
  <c r="S159" i="32" s="1"/>
  <c r="T159" i="32" s="1"/>
  <c r="U159" i="32" s="1"/>
  <c r="V159" i="32" s="1"/>
  <c r="W159" i="32" s="1"/>
  <c r="X159" i="32" s="1"/>
  <c r="Y159" i="32" s="1"/>
  <c r="Z159" i="32" s="1"/>
  <c r="AA159" i="32" s="1"/>
  <c r="AB159" i="32" s="1"/>
  <c r="AC159" i="32" s="1"/>
  <c r="AD159" i="32" s="1"/>
  <c r="AE159" i="32" s="1"/>
  <c r="AF159" i="32" s="1"/>
  <c r="AG159" i="32" s="1"/>
  <c r="AH159" i="32" s="1"/>
  <c r="AI159" i="32" s="1"/>
  <c r="AJ159" i="32" s="1"/>
  <c r="AK159" i="32" s="1"/>
  <c r="AL159" i="32" s="1"/>
  <c r="AM159" i="32" s="1"/>
  <c r="AN159" i="32" s="1"/>
  <c r="AO159" i="32" s="1"/>
  <c r="AP159" i="32" s="1"/>
  <c r="AQ159" i="32" s="1"/>
  <c r="AR159" i="32" s="1"/>
  <c r="AS159" i="32" s="1"/>
  <c r="AT159" i="32" s="1"/>
  <c r="AU159" i="32" s="1"/>
  <c r="AV159" i="32" s="1"/>
  <c r="AW159" i="32" s="1"/>
  <c r="AX159" i="32" s="1"/>
  <c r="AY159" i="32" s="1"/>
  <c r="AZ159" i="32" s="1"/>
  <c r="BA159" i="32" s="1"/>
  <c r="BB159" i="32" s="1"/>
  <c r="BC159" i="32" s="1"/>
  <c r="BD159" i="32" s="1"/>
  <c r="BE159" i="32" s="1"/>
  <c r="BF159" i="32" s="1"/>
  <c r="BG159" i="32" s="1"/>
  <c r="BH159" i="32" s="1"/>
  <c r="BI159" i="32" s="1"/>
  <c r="BJ159" i="32" s="1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B159" i="49" s="1"/>
  <c r="C159" i="49" s="1"/>
  <c r="D159" i="49" s="1"/>
  <c r="E159" i="49" s="1"/>
  <c r="F159" i="49" s="1"/>
  <c r="G159" i="49" s="1"/>
  <c r="H159" i="49" s="1"/>
  <c r="I159" i="49" s="1"/>
  <c r="J159" i="49" s="1"/>
  <c r="K159" i="49" s="1"/>
  <c r="L159" i="49" s="1"/>
  <c r="M159" i="49" s="1"/>
  <c r="N159" i="49" s="1"/>
  <c r="O159" i="49" s="1"/>
  <c r="P159" i="49" s="1"/>
  <c r="Q159" i="49" s="1"/>
  <c r="R159" i="49" s="1"/>
  <c r="S159" i="49" s="1"/>
  <c r="T159" i="49" s="1"/>
  <c r="U159" i="49" s="1"/>
  <c r="V159" i="49" s="1"/>
  <c r="W159" i="49" s="1"/>
  <c r="X159" i="49" s="1"/>
  <c r="Y159" i="49" s="1"/>
  <c r="Z159" i="49" s="1"/>
  <c r="AA159" i="49" s="1"/>
  <c r="AB159" i="49" s="1"/>
  <c r="AC159" i="49" s="1"/>
  <c r="AD159" i="49" s="1"/>
  <c r="AE159" i="49" s="1"/>
  <c r="AF159" i="49" s="1"/>
  <c r="AG159" i="49" s="1"/>
  <c r="AH159" i="49" s="1"/>
  <c r="AI159" i="49" s="1"/>
  <c r="AJ159" i="49" s="1"/>
  <c r="AK159" i="49" s="1"/>
  <c r="AL159" i="49" s="1"/>
  <c r="AM159" i="49" s="1"/>
  <c r="AN159" i="49" s="1"/>
  <c r="AO159" i="49" s="1"/>
  <c r="AP159" i="49" s="1"/>
  <c r="AQ159" i="49" s="1"/>
  <c r="AR159" i="49" s="1"/>
  <c r="AS159" i="49" s="1"/>
  <c r="AT159" i="49" s="1"/>
  <c r="AU159" i="49" s="1"/>
  <c r="AV159" i="49" s="1"/>
  <c r="AW159" i="49" s="1"/>
  <c r="AX159" i="49" s="1"/>
  <c r="AY159" i="49" s="1"/>
  <c r="AZ159" i="49" s="1"/>
  <c r="BA159" i="49" s="1"/>
  <c r="BB159" i="49" s="1"/>
  <c r="BC159" i="49" s="1"/>
  <c r="BD159" i="49" s="1"/>
  <c r="BE159" i="49" s="1"/>
  <c r="BF159" i="49" s="1"/>
  <c r="BG159" i="49" s="1"/>
  <c r="BH159" i="49" s="1"/>
  <c r="BI159" i="49" s="1"/>
  <c r="C180" i="51"/>
  <c r="B9" i="1"/>
  <c r="C169" i="51"/>
  <c r="F69" i="27"/>
  <c r="E37" i="27"/>
  <c r="B178" i="6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179" i="61" l="1"/>
  <c r="B18" i="32"/>
  <c r="D170" i="51" s="1"/>
  <c r="G121" i="51"/>
  <c r="G109" i="51" s="1"/>
  <c r="I109" i="51" s="1"/>
  <c r="B14" i="32"/>
  <c r="C17" i="32" s="1"/>
  <c r="B41" i="1"/>
  <c r="B40" i="1" s="1"/>
  <c r="C43" i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180" i="6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181" i="6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182" i="6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183" i="6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184" i="6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185" i="6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186" i="6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187" i="6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188" i="6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189" i="6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189" i="61"/>
  <c r="C203" i="61" s="1"/>
  <c r="B392" i="33"/>
  <c r="C188" i="61"/>
  <c r="C202" i="61" s="1"/>
  <c r="B391" i="33"/>
  <c r="C187" i="61"/>
  <c r="C201" i="61" s="1"/>
  <c r="B390" i="33"/>
  <c r="B389" i="33"/>
  <c r="C185" i="61"/>
  <c r="C199" i="61" s="1"/>
  <c r="B388" i="33"/>
  <c r="C184" i="61"/>
  <c r="C198" i="61" s="1"/>
  <c r="B387" i="33"/>
  <c r="B386" i="33"/>
  <c r="C182" i="61"/>
  <c r="C196" i="61" s="1"/>
  <c r="B385" i="33"/>
  <c r="C181" i="61"/>
  <c r="C195" i="61" s="1"/>
  <c r="B384" i="33"/>
  <c r="C180" i="61"/>
  <c r="C194" i="61" s="1"/>
  <c r="B383" i="33"/>
  <c r="C179" i="6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183" i="61"/>
  <c r="C183" i="61"/>
  <c r="C197" i="61" s="1"/>
  <c r="D186" i="6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C382" i="33"/>
  <c r="C383" i="33"/>
  <c r="C135" i="43"/>
  <c r="C386" i="33"/>
  <c r="C135" i="44"/>
  <c r="C388" i="33"/>
  <c r="C389" i="33"/>
  <c r="C135" i="47"/>
  <c r="C135" i="48"/>
  <c r="D14" i="44"/>
  <c r="E14" i="44" s="1"/>
  <c r="D14" i="32"/>
  <c r="D76" i="32" s="1"/>
  <c r="D179" i="61"/>
  <c r="D193" i="61" s="1"/>
  <c r="C135" i="32"/>
  <c r="C135" i="46"/>
  <c r="C135" i="45"/>
  <c r="C135" i="40"/>
  <c r="C135" i="41"/>
  <c r="C135" i="42"/>
  <c r="C384" i="33"/>
  <c r="D182" i="61"/>
  <c r="D196" i="61" s="1"/>
  <c r="C385" i="33"/>
  <c r="D184" i="61"/>
  <c r="D198" i="61" s="1"/>
  <c r="C387" i="33"/>
  <c r="D187" i="61"/>
  <c r="D201" i="61" s="1"/>
  <c r="C390" i="33"/>
  <c r="D188" i="61"/>
  <c r="D202" i="61" s="1"/>
  <c r="C391" i="33"/>
  <c r="D189" i="61"/>
  <c r="D203" i="61" s="1"/>
  <c r="C392" i="33"/>
  <c r="D180" i="61"/>
  <c r="D194" i="61" s="1"/>
  <c r="E183" i="61"/>
  <c r="E197" i="61" s="1"/>
  <c r="D135" i="40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E186" i="6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E17" i="1" l="1"/>
  <c r="E172" i="51"/>
  <c r="D389" i="33"/>
  <c r="D135" i="46"/>
  <c r="D386" i="33"/>
  <c r="J84" i="51"/>
  <c r="D200" i="61"/>
  <c r="D197" i="61"/>
  <c r="D135" i="45"/>
  <c r="D185" i="61"/>
  <c r="D199" i="61" s="1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14" i="32"/>
  <c r="F14" i="32" s="1"/>
  <c r="D76" i="44"/>
  <c r="D384" i="33"/>
  <c r="E17" i="40"/>
  <c r="E17" i="32"/>
  <c r="F17" i="32" s="1"/>
  <c r="E17" i="44"/>
  <c r="F17" i="44" s="1"/>
  <c r="D135" i="42"/>
  <c r="E388" i="33"/>
  <c r="D135" i="41"/>
  <c r="D388" i="33"/>
  <c r="E389" i="33"/>
  <c r="B132" i="33"/>
  <c r="E135" i="40"/>
  <c r="E384" i="33"/>
  <c r="D382" i="33"/>
  <c r="D135" i="32"/>
  <c r="E179" i="61"/>
  <c r="E193" i="61" s="1"/>
  <c r="E180" i="61"/>
  <c r="E194" i="61" s="1"/>
  <c r="D383" i="33"/>
  <c r="E189" i="61"/>
  <c r="E203" i="61" s="1"/>
  <c r="D392" i="33"/>
  <c r="D135" i="49"/>
  <c r="D391" i="33"/>
  <c r="E188" i="61"/>
  <c r="E202" i="61" s="1"/>
  <c r="D135" i="48"/>
  <c r="D390" i="33"/>
  <c r="E187" i="61"/>
  <c r="E201" i="61" s="1"/>
  <c r="D135" i="47"/>
  <c r="D387" i="33"/>
  <c r="E184" i="61"/>
  <c r="E198" i="61" s="1"/>
  <c r="D135" i="44"/>
  <c r="D385" i="33"/>
  <c r="D135" i="43"/>
  <c r="E182" i="61"/>
  <c r="E196" i="61" s="1"/>
  <c r="F183" i="6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186" i="6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E135" i="32" l="1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179" i="61"/>
  <c r="F193" i="61" s="1"/>
  <c r="G181" i="61"/>
  <c r="F181" i="61"/>
  <c r="F185" i="6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9" i="33"/>
  <c r="F384" i="33"/>
  <c r="B62" i="56"/>
  <c r="F180" i="61"/>
  <c r="F194" i="61" s="1"/>
  <c r="E382" i="33"/>
  <c r="XFD47" i="48"/>
  <c r="XFD47" i="45"/>
  <c r="XFD47" i="42"/>
  <c r="XFD47" i="49"/>
  <c r="VUF47" i="32"/>
  <c r="F135" i="42"/>
  <c r="E135" i="41"/>
  <c r="E383" i="33"/>
  <c r="E135" i="43"/>
  <c r="F182" i="61"/>
  <c r="F196" i="61" s="1"/>
  <c r="E385" i="33"/>
  <c r="E387" i="33"/>
  <c r="F184" i="61"/>
  <c r="F198" i="61" s="1"/>
  <c r="E135" i="44"/>
  <c r="E391" i="33"/>
  <c r="E135" i="48"/>
  <c r="F188" i="61"/>
  <c r="F202" i="61" s="1"/>
  <c r="E392" i="33"/>
  <c r="F189" i="61"/>
  <c r="F203" i="61" s="1"/>
  <c r="E135" i="49"/>
  <c r="E390" i="33"/>
  <c r="E135" i="47"/>
  <c r="F187" i="61"/>
  <c r="F201" i="61" s="1"/>
  <c r="G183" i="61"/>
  <c r="G197" i="61" s="1"/>
  <c r="B211" i="61" s="1"/>
  <c r="F386" i="33"/>
  <c r="F135" i="40"/>
  <c r="G180" i="61"/>
  <c r="G194" i="61" s="1"/>
  <c r="B208" i="61" s="1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186" i="6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F382" i="33" l="1"/>
  <c r="F135" i="32"/>
  <c r="B76" i="59"/>
  <c r="B64" i="49"/>
  <c r="B64" i="42"/>
  <c r="B64" i="45"/>
  <c r="B65" i="48"/>
  <c r="B13" i="61" s="1"/>
  <c r="BS59" i="57"/>
  <c r="B65" i="32"/>
  <c r="B64" i="32" s="1"/>
  <c r="BS50" i="57"/>
  <c r="F135" i="45"/>
  <c r="G135" i="42"/>
  <c r="G179" i="61"/>
  <c r="G193" i="61" s="1"/>
  <c r="B207" i="61" s="1"/>
  <c r="G185" i="61"/>
  <c r="G199" i="61" s="1"/>
  <c r="H181" i="6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187" i="61"/>
  <c r="G201" i="61" s="1"/>
  <c r="B215" i="61" s="1"/>
  <c r="F392" i="33"/>
  <c r="F135" i="49"/>
  <c r="G189" i="61"/>
  <c r="G203" i="61" s="1"/>
  <c r="B217" i="61" s="1"/>
  <c r="F391" i="33"/>
  <c r="G188" i="61"/>
  <c r="G202" i="61" s="1"/>
  <c r="B216" i="61" s="1"/>
  <c r="F135" i="48"/>
  <c r="F387" i="33"/>
  <c r="G184" i="61"/>
  <c r="G198" i="61" s="1"/>
  <c r="B212" i="61" s="1"/>
  <c r="F135" i="44"/>
  <c r="F385" i="33"/>
  <c r="F135" i="43"/>
  <c r="G182" i="61"/>
  <c r="G196" i="61" s="1"/>
  <c r="B210" i="61" s="1"/>
  <c r="H183" i="61"/>
  <c r="H197" i="61" s="1"/>
  <c r="G386" i="33"/>
  <c r="G135" i="40"/>
  <c r="G135" i="41"/>
  <c r="G383" i="33"/>
  <c r="H180" i="6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G42" i="47"/>
  <c r="M81" i="51"/>
  <c r="M72" i="51"/>
  <c r="G42" i="1"/>
  <c r="H185" i="6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186" i="6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I181" i="61" l="1"/>
  <c r="I195" i="61" s="1"/>
  <c r="H179" i="6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182" i="61"/>
  <c r="H196" i="61" s="1"/>
  <c r="G385" i="33"/>
  <c r="G135" i="43"/>
  <c r="G387" i="33"/>
  <c r="H184" i="61"/>
  <c r="H198" i="61" s="1"/>
  <c r="G135" i="44"/>
  <c r="G390" i="33"/>
  <c r="H187" i="61"/>
  <c r="H201" i="61" s="1"/>
  <c r="G135" i="47"/>
  <c r="G391" i="33"/>
  <c r="G135" i="48"/>
  <c r="H188" i="61"/>
  <c r="H202" i="61" s="1"/>
  <c r="G392" i="33"/>
  <c r="G135" i="49"/>
  <c r="H189" i="61"/>
  <c r="H203" i="61" s="1"/>
  <c r="H135" i="41"/>
  <c r="H383" i="33"/>
  <c r="I180" i="61"/>
  <c r="I194" i="61" s="1"/>
  <c r="H135" i="40"/>
  <c r="H386" i="33"/>
  <c r="I183" i="6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181" i="61"/>
  <c r="J195" i="61" s="1"/>
  <c r="I185" i="6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186" i="61"/>
  <c r="I200" i="61" s="1"/>
  <c r="G76" i="42"/>
  <c r="H14" i="42"/>
  <c r="I17" i="42" s="1"/>
  <c r="H14" i="41"/>
  <c r="I17" i="41" s="1"/>
  <c r="G76" i="41"/>
  <c r="H17" i="1"/>
  <c r="G76" i="1"/>
  <c r="H14" i="1"/>
  <c r="H135" i="32"/>
  <c r="I179" i="6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B64" i="40" l="1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189" i="61"/>
  <c r="I203" i="61" s="1"/>
  <c r="H135" i="49"/>
  <c r="H387" i="33"/>
  <c r="H135" i="44"/>
  <c r="I184" i="61"/>
  <c r="I198" i="61" s="1"/>
  <c r="H385" i="33"/>
  <c r="H135" i="43"/>
  <c r="I182" i="61"/>
  <c r="I196" i="61" s="1"/>
  <c r="H391" i="33"/>
  <c r="I188" i="61"/>
  <c r="I202" i="61" s="1"/>
  <c r="H135" i="48"/>
  <c r="H390" i="33"/>
  <c r="H135" i="47"/>
  <c r="I187" i="61"/>
  <c r="I201" i="61" s="1"/>
  <c r="J180" i="61"/>
  <c r="J194" i="61" s="1"/>
  <c r="I383" i="33"/>
  <c r="I135" i="41"/>
  <c r="I135" i="40"/>
  <c r="I386" i="33"/>
  <c r="J183" i="6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181" i="6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185" i="6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186" i="6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179" i="6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187" i="61"/>
  <c r="J201" i="61" s="1"/>
  <c r="I391" i="33"/>
  <c r="J188" i="61"/>
  <c r="J202" i="61" s="1"/>
  <c r="I135" i="48"/>
  <c r="I385" i="33"/>
  <c r="J182" i="61"/>
  <c r="J196" i="61" s="1"/>
  <c r="I135" i="43"/>
  <c r="I387" i="33"/>
  <c r="J184" i="61"/>
  <c r="J198" i="61" s="1"/>
  <c r="I135" i="44"/>
  <c r="I392" i="33"/>
  <c r="I135" i="49"/>
  <c r="J189" i="61"/>
  <c r="J203" i="61" s="1"/>
  <c r="J135" i="40"/>
  <c r="J386" i="33"/>
  <c r="K183" i="61"/>
  <c r="K197" i="61" s="1"/>
  <c r="J383" i="33"/>
  <c r="K180" i="6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181" i="61"/>
  <c r="L195" i="61" s="1"/>
  <c r="C209" i="61" s="1"/>
  <c r="P72" i="51"/>
  <c r="J42" i="1"/>
  <c r="K185" i="6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186" i="61"/>
  <c r="K200" i="61" s="1"/>
  <c r="J135" i="46"/>
  <c r="I76" i="42"/>
  <c r="J14" i="42"/>
  <c r="K17" i="42" s="1"/>
  <c r="I76" i="41"/>
  <c r="J14" i="41"/>
  <c r="K17" i="41" s="1"/>
  <c r="J17" i="1"/>
  <c r="J14" i="1"/>
  <c r="I76" i="1"/>
  <c r="K179" i="6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189" i="61"/>
  <c r="K203" i="61" s="1"/>
  <c r="J387" i="33"/>
  <c r="J135" i="44"/>
  <c r="K184" i="61"/>
  <c r="K198" i="61" s="1"/>
  <c r="J391" i="33"/>
  <c r="J135" i="48"/>
  <c r="K188" i="61"/>
  <c r="K202" i="61" s="1"/>
  <c r="J390" i="33"/>
  <c r="K187" i="61"/>
  <c r="K201" i="61" s="1"/>
  <c r="J135" i="47"/>
  <c r="J385" i="33"/>
  <c r="K182" i="61"/>
  <c r="K196" i="61" s="1"/>
  <c r="J135" i="43"/>
  <c r="K386" i="33"/>
  <c r="K135" i="40"/>
  <c r="L183" i="61"/>
  <c r="L197" i="61" s="1"/>
  <c r="C211" i="61" s="1"/>
  <c r="M181" i="61"/>
  <c r="M195" i="61" s="1"/>
  <c r="L384" i="33"/>
  <c r="K383" i="33"/>
  <c r="L180" i="6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185" i="6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186" i="61"/>
  <c r="L200" i="61" s="1"/>
  <c r="C214" i="61" s="1"/>
  <c r="K14" i="42"/>
  <c r="L17" i="42" s="1"/>
  <c r="J76" i="42"/>
  <c r="K14" i="41"/>
  <c r="L17" i="41" s="1"/>
  <c r="J76" i="41"/>
  <c r="L179" i="6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187" i="61"/>
  <c r="L201" i="61" s="1"/>
  <c r="C215" i="61" s="1"/>
  <c r="K135" i="47"/>
  <c r="K391" i="33"/>
  <c r="L188" i="61"/>
  <c r="L202" i="61" s="1"/>
  <c r="C216" i="61" s="1"/>
  <c r="K135" i="48"/>
  <c r="K392" i="33"/>
  <c r="L189" i="61"/>
  <c r="L203" i="61" s="1"/>
  <c r="C217" i="61" s="1"/>
  <c r="K135" i="49"/>
  <c r="L182" i="61"/>
  <c r="L196" i="61" s="1"/>
  <c r="C210" i="61" s="1"/>
  <c r="K385" i="33"/>
  <c r="K135" i="43"/>
  <c r="K387" i="33"/>
  <c r="L184" i="61"/>
  <c r="L198" i="61" s="1"/>
  <c r="C212" i="61" s="1"/>
  <c r="K135" i="44"/>
  <c r="M186" i="61"/>
  <c r="M200" i="61" s="1"/>
  <c r="L389" i="33"/>
  <c r="M180" i="61"/>
  <c r="M194" i="61" s="1"/>
  <c r="L383" i="33"/>
  <c r="M183" i="61"/>
  <c r="M197" i="61" s="1"/>
  <c r="L386" i="33"/>
  <c r="M185" i="61"/>
  <c r="M199" i="61" s="1"/>
  <c r="L388" i="33"/>
  <c r="N181" i="6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179" i="61"/>
  <c r="M193" i="61" s="1"/>
  <c r="L17" i="1"/>
  <c r="AK43" i="46"/>
  <c r="AK43" i="49"/>
  <c r="AK43" i="48"/>
  <c r="AK43" i="47"/>
  <c r="L14" i="46"/>
  <c r="M17" i="46" s="1"/>
  <c r="K76" i="46"/>
  <c r="M14" i="44"/>
  <c r="N17" i="44" s="1"/>
  <c r="L76" i="44"/>
  <c r="M14" i="40"/>
  <c r="N17" i="40" s="1"/>
  <c r="L76" i="40"/>
  <c r="AK43" i="42"/>
  <c r="AK43" i="45"/>
  <c r="AK43" i="43"/>
  <c r="AK43" i="1"/>
  <c r="AK43" i="44"/>
  <c r="AK43" i="40"/>
  <c r="N17" i="32" l="1"/>
  <c r="M382" i="33"/>
  <c r="M188" i="61"/>
  <c r="M202" i="61" s="1"/>
  <c r="L391" i="33"/>
  <c r="M184" i="61"/>
  <c r="M198" i="61" s="1"/>
  <c r="L387" i="33"/>
  <c r="M182" i="61"/>
  <c r="M196" i="61" s="1"/>
  <c r="L385" i="33"/>
  <c r="M189" i="61"/>
  <c r="M203" i="61" s="1"/>
  <c r="L392" i="33"/>
  <c r="M187" i="61"/>
  <c r="M201" i="61" s="1"/>
  <c r="L390" i="33"/>
  <c r="O181" i="61"/>
  <c r="O195" i="61" s="1"/>
  <c r="N384" i="33"/>
  <c r="N185" i="61"/>
  <c r="N199" i="61" s="1"/>
  <c r="M388" i="33"/>
  <c r="N183" i="61"/>
  <c r="N197" i="61" s="1"/>
  <c r="M386" i="33"/>
  <c r="N180" i="61"/>
  <c r="N194" i="61" s="1"/>
  <c r="M383" i="33"/>
  <c r="N186" i="6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179" i="6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187" i="61"/>
  <c r="N201" i="61" s="1"/>
  <c r="M390" i="33"/>
  <c r="M392" i="33"/>
  <c r="N189" i="61"/>
  <c r="N203" i="61" s="1"/>
  <c r="N182" i="61"/>
  <c r="N196" i="61" s="1"/>
  <c r="M385" i="33"/>
  <c r="N184" i="61"/>
  <c r="N198" i="61" s="1"/>
  <c r="M387" i="33"/>
  <c r="N188" i="61"/>
  <c r="N202" i="61" s="1"/>
  <c r="M391" i="33"/>
  <c r="O186" i="61"/>
  <c r="O200" i="61" s="1"/>
  <c r="N389" i="33"/>
  <c r="O180" i="61"/>
  <c r="O194" i="61" s="1"/>
  <c r="N383" i="33"/>
  <c r="O183" i="61"/>
  <c r="O197" i="61" s="1"/>
  <c r="N386" i="33"/>
  <c r="O185" i="61"/>
  <c r="O199" i="61" s="1"/>
  <c r="N388" i="33"/>
  <c r="P181" i="6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179" i="6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188" i="61"/>
  <c r="O202" i="61" s="1"/>
  <c r="N387" i="33"/>
  <c r="O184" i="61"/>
  <c r="O198" i="61" s="1"/>
  <c r="N385" i="33"/>
  <c r="O182" i="61"/>
  <c r="O196" i="61" s="1"/>
  <c r="N390" i="33"/>
  <c r="O187" i="61"/>
  <c r="O201" i="61" s="1"/>
  <c r="O189" i="61"/>
  <c r="O203" i="61" s="1"/>
  <c r="N392" i="33"/>
  <c r="Q181" i="61"/>
  <c r="P384" i="33"/>
  <c r="P185" i="61"/>
  <c r="P199" i="61" s="1"/>
  <c r="O388" i="33"/>
  <c r="P183" i="61"/>
  <c r="P197" i="61" s="1"/>
  <c r="O386" i="33"/>
  <c r="P180" i="61"/>
  <c r="P194" i="61" s="1"/>
  <c r="O383" i="33"/>
  <c r="P186" i="6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179" i="6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189" i="61"/>
  <c r="P203" i="61" s="1"/>
  <c r="O390" i="33"/>
  <c r="P187" i="61"/>
  <c r="P201" i="61" s="1"/>
  <c r="O385" i="33"/>
  <c r="P182" i="61"/>
  <c r="P196" i="61" s="1"/>
  <c r="O387" i="33"/>
  <c r="P184" i="61"/>
  <c r="P198" i="61" s="1"/>
  <c r="O391" i="33"/>
  <c r="P188" i="61"/>
  <c r="P202" i="61" s="1"/>
  <c r="Q186" i="61"/>
  <c r="P389" i="33"/>
  <c r="Q180" i="61"/>
  <c r="P383" i="33"/>
  <c r="Q183" i="61"/>
  <c r="P386" i="33"/>
  <c r="Q185" i="61"/>
  <c r="P388" i="33"/>
  <c r="R181" i="6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179" i="6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188" i="61"/>
  <c r="P387" i="33"/>
  <c r="Q184" i="61"/>
  <c r="P385" i="33"/>
  <c r="Q182" i="61"/>
  <c r="P390" i="33"/>
  <c r="Q187" i="61"/>
  <c r="P392" i="33"/>
  <c r="Q189" i="61"/>
  <c r="R384" i="33"/>
  <c r="R185" i="61"/>
  <c r="R199" i="61" s="1"/>
  <c r="Q388" i="33"/>
  <c r="R183" i="61"/>
  <c r="R197" i="61" s="1"/>
  <c r="Q386" i="33"/>
  <c r="R180" i="61"/>
  <c r="R194" i="61" s="1"/>
  <c r="Q383" i="33"/>
  <c r="R186" i="6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179" i="6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189" i="61"/>
  <c r="R203" i="61" s="1"/>
  <c r="Q390" i="33"/>
  <c r="R187" i="61"/>
  <c r="R201" i="61" s="1"/>
  <c r="Q385" i="33"/>
  <c r="R182" i="61"/>
  <c r="R196" i="61" s="1"/>
  <c r="Q387" i="33"/>
  <c r="R184" i="61"/>
  <c r="R198" i="61" s="1"/>
  <c r="Q391" i="33"/>
  <c r="R188" i="61"/>
  <c r="R202" i="61" s="1"/>
  <c r="R389" i="33"/>
  <c r="R383" i="33"/>
  <c r="R386" i="33"/>
  <c r="R388" i="33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R387" i="33"/>
  <c r="R385" i="33"/>
  <c r="R390" i="33"/>
  <c r="R392" i="33"/>
  <c r="T384" i="33"/>
  <c r="S388" i="33"/>
  <c r="S386" i="33"/>
  <c r="S383" i="33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S390" i="33"/>
  <c r="S385" i="33"/>
  <c r="S387" i="33"/>
  <c r="S391" i="33"/>
  <c r="T389" i="33"/>
  <c r="T383" i="33"/>
  <c r="T386" i="33"/>
  <c r="T388" i="33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T387" i="33"/>
  <c r="T385" i="33"/>
  <c r="T390" i="33"/>
  <c r="T392" i="33"/>
  <c r="V384" i="33"/>
  <c r="U388" i="33"/>
  <c r="U386" i="33"/>
  <c r="U383" i="33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U14" i="45"/>
  <c r="V17" i="45" s="1"/>
  <c r="T76" i="45"/>
  <c r="U14" i="1"/>
  <c r="V17" i="1" s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W17" i="32" l="1"/>
  <c r="V382" i="33"/>
  <c r="U392" i="33"/>
  <c r="U390" i="33"/>
  <c r="U385" i="33"/>
  <c r="U387" i="33"/>
  <c r="U391" i="33"/>
  <c r="V389" i="33"/>
  <c r="V383" i="33"/>
  <c r="V386" i="33"/>
  <c r="V388" i="33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V387" i="33"/>
  <c r="V385" i="33"/>
  <c r="V390" i="33"/>
  <c r="V392" i="33"/>
  <c r="X384" i="33"/>
  <c r="W388" i="33"/>
  <c r="W386" i="33"/>
  <c r="W383" i="33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W390" i="33"/>
  <c r="W385" i="33"/>
  <c r="W387" i="33"/>
  <c r="W391" i="33"/>
  <c r="X389" i="33"/>
  <c r="X386" i="33"/>
  <c r="X388" i="33"/>
  <c r="Y384" i="33"/>
  <c r="X383" i="33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X387" i="33"/>
  <c r="X385" i="33"/>
  <c r="X390" i="33"/>
  <c r="X392" i="33"/>
  <c r="Z384" i="33"/>
  <c r="Y388" i="33"/>
  <c r="Y386" i="33"/>
  <c r="Y389" i="33"/>
  <c r="Y383" i="33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Y390" i="33"/>
  <c r="Y385" i="33"/>
  <c r="Y387" i="33"/>
  <c r="Y391" i="33"/>
  <c r="Z389" i="33"/>
  <c r="Z386" i="33"/>
  <c r="Z388" i="33"/>
  <c r="AA384" i="33"/>
  <c r="Z383" i="33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Z387" i="33"/>
  <c r="Z385" i="33"/>
  <c r="Z390" i="33"/>
  <c r="Z392" i="33"/>
  <c r="AB384" i="33"/>
  <c r="AA388" i="33"/>
  <c r="AA386" i="33"/>
  <c r="AA389" i="33"/>
  <c r="AA383" i="33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A390" i="33"/>
  <c r="AA385" i="33"/>
  <c r="AA387" i="33"/>
  <c r="AA391" i="33"/>
  <c r="AB389" i="33"/>
  <c r="AB386" i="33"/>
  <c r="AB388" i="33"/>
  <c r="AC384" i="33"/>
  <c r="AB383" i="33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B387" i="33"/>
  <c r="AB385" i="33"/>
  <c r="AB390" i="33"/>
  <c r="AB392" i="33"/>
  <c r="AD384" i="33"/>
  <c r="AC388" i="33"/>
  <c r="AC386" i="33"/>
  <c r="AC389" i="33"/>
  <c r="AC383" i="33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C390" i="33"/>
  <c r="AC385" i="33"/>
  <c r="AC387" i="33"/>
  <c r="AC391" i="33"/>
  <c r="AD389" i="33"/>
  <c r="AD386" i="33"/>
  <c r="AD388" i="33"/>
  <c r="AE384" i="33"/>
  <c r="AD383" i="33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D387" i="33"/>
  <c r="AD385" i="33"/>
  <c r="AD390" i="33"/>
  <c r="AD392" i="33"/>
  <c r="B59" i="42"/>
  <c r="AF384" i="33"/>
  <c r="AE388" i="33"/>
  <c r="AE386" i="33"/>
  <c r="AE389" i="33"/>
  <c r="AE383" i="33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E390" i="33"/>
  <c r="AE385" i="33"/>
  <c r="AE387" i="33"/>
  <c r="AE391" i="33"/>
  <c r="B59" i="45"/>
  <c r="AF388" i="33"/>
  <c r="B59" i="46"/>
  <c r="AF389" i="33"/>
  <c r="B59" i="40"/>
  <c r="AF386" i="33"/>
  <c r="AF383" i="33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B59" i="48"/>
  <c r="AF387" i="33"/>
  <c r="B59" i="44"/>
  <c r="AF385" i="33"/>
  <c r="AF390" i="33"/>
  <c r="B59" i="47"/>
  <c r="AF392" i="33"/>
  <c r="B59" i="49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G14" i="45"/>
  <c r="AH17" i="45" s="1"/>
  <c r="AF76" i="45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I14" i="45"/>
  <c r="AJ17" i="45" s="1"/>
  <c r="AH76" i="45"/>
  <c r="AI17" i="1"/>
  <c r="AH76" i="1"/>
  <c r="AI14" i="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J17" i="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K14" i="45"/>
  <c r="AL17" i="45" s="1"/>
  <c r="AJ76" i="45"/>
  <c r="AK14" i="1"/>
  <c r="AJ76" i="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M14" i="45"/>
  <c r="AN17" i="45" s="1"/>
  <c r="AL76" i="45"/>
  <c r="AM17" i="1"/>
  <c r="AL76" i="1"/>
  <c r="AM14" i="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O14" i="45"/>
  <c r="AP17" i="45" s="1"/>
  <c r="AN76" i="45"/>
  <c r="AO17" i="1"/>
  <c r="AN76" i="1"/>
  <c r="AO14" i="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Q14" i="45"/>
  <c r="AR17" i="45" s="1"/>
  <c r="AP76" i="45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Q76" i="1"/>
  <c r="AR14" i="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17" i="1" s="1"/>
  <c r="AS14" i="45"/>
  <c r="AT17" i="45" s="1"/>
  <c r="AR76" i="45"/>
  <c r="AT14" i="40"/>
  <c r="AU17" i="40" s="1"/>
  <c r="AS76" i="40"/>
  <c r="AT14" i="44"/>
  <c r="AU17" i="44" s="1"/>
  <c r="AS76" i="44"/>
  <c r="AS14" i="46"/>
  <c r="AT17" i="46" s="1"/>
  <c r="AR76" i="46"/>
  <c r="AZ75" i="51" l="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S76" i="1"/>
  <c r="AT14" i="1"/>
  <c r="AU17" i="1" s="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5" i="51"/>
  <c r="T115" i="51" s="1"/>
  <c r="J145" i="51" s="1"/>
  <c r="M41" i="27" s="1"/>
  <c r="M114" i="51"/>
  <c r="T114" i="51" s="1"/>
  <c r="I145" i="51" s="1"/>
  <c r="L41" i="27" s="1"/>
  <c r="M113" i="51"/>
  <c r="T113" i="51" s="1"/>
  <c r="H145" i="51" s="1"/>
  <c r="K41" i="27" s="1"/>
  <c r="M112" i="51"/>
  <c r="T112" i="51" s="1"/>
  <c r="G145" i="51" s="1"/>
  <c r="J41" i="27" s="1"/>
  <c r="M111" i="51"/>
  <c r="T111" i="51" s="1"/>
  <c r="F145" i="51" s="1"/>
  <c r="I41" i="27" s="1"/>
  <c r="M110" i="51"/>
  <c r="T110" i="51"/>
  <c r="E145" i="51" s="1"/>
  <c r="H41" i="27" s="1"/>
  <c r="M119" i="51"/>
  <c r="T119" i="51"/>
  <c r="N145" i="51" s="1"/>
  <c r="Q41" i="27" s="1"/>
  <c r="M109" i="51"/>
  <c r="T109" i="51" s="1"/>
  <c r="D145" i="51" s="1"/>
  <c r="G41" i="27" s="1"/>
  <c r="M121" i="51"/>
  <c r="H6" i="51"/>
  <c r="H8" i="51"/>
  <c r="H10" i="51"/>
  <c r="H12" i="51"/>
  <c r="H14" i="51"/>
  <c r="H5" i="51"/>
  <c r="H7" i="51"/>
  <c r="H9" i="51"/>
  <c r="H11" i="51"/>
  <c r="H13" i="51"/>
  <c r="H15" i="51"/>
  <c r="B102" i="61" l="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F57" i="27" l="1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147" i="33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B86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86" i="40"/>
  <c r="B148" i="33"/>
  <c r="B144" i="33"/>
  <c r="B150" i="33"/>
  <c r="P8" i="51"/>
  <c r="Q8" i="51" s="1"/>
  <c r="B158" i="33"/>
  <c r="B164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114" i="49" l="1"/>
  <c r="B86" i="45"/>
  <c r="B114" i="48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9"/>
  <c r="B115" i="40"/>
  <c r="B115" i="48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B114" i="32" l="1"/>
  <c r="B115" i="32" s="1"/>
  <c r="E127" i="33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G19" i="43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Q111" i="61" l="1"/>
  <c r="D125" i="61" s="1"/>
  <c r="G125" i="61" s="1"/>
  <c r="E123" i="6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 s="1"/>
  <c r="X197" i="57" l="1"/>
  <c r="AD57" i="57" s="1"/>
  <c r="AI55" i="57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294" i="33"/>
  <c r="B293" i="33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301" i="33"/>
  <c r="B279" i="33"/>
  <c r="B278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417" i="51"/>
  <c r="I93" i="51" s="1"/>
  <c r="B142" i="61"/>
  <c r="B420" i="51"/>
  <c r="I96" i="51" s="1"/>
  <c r="B147" i="6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91" i="46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AA4" i="41" s="1"/>
  <c r="X31" i="41"/>
  <c r="X122" i="41"/>
  <c r="Y36" i="41" l="1"/>
  <c r="Z36" i="41" s="1"/>
  <c r="AA36" i="41" s="1"/>
  <c r="AB4" i="41"/>
  <c r="Y122" i="41" l="1"/>
  <c r="Y31" i="41"/>
  <c r="Z122" i="41"/>
  <c r="Z31" i="41"/>
  <c r="AA31" i="4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Z4" i="42" s="1"/>
  <c r="X122" i="42"/>
  <c r="X31" i="42"/>
  <c r="Y36" i="42" l="1"/>
  <c r="Y31" i="42" s="1"/>
  <c r="AA4" i="42"/>
  <c r="Z36" i="42" l="1"/>
  <c r="Y122" i="42"/>
  <c r="Z122" i="42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Y36" i="40"/>
  <c r="Z36" i="40" s="1"/>
  <c r="AA4" i="40"/>
  <c r="AA36" i="40" l="1"/>
  <c r="AB4" i="40"/>
  <c r="AC4" i="40" s="1"/>
  <c r="Z122" i="40"/>
  <c r="Z31" i="40"/>
  <c r="Y31" i="40"/>
  <c r="Y122" i="40"/>
  <c r="AB36" i="40" l="1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X122" i="44"/>
  <c r="X31" i="44"/>
  <c r="Y36" i="44"/>
  <c r="Z36" i="44" s="1"/>
  <c r="AA4" i="44"/>
  <c r="AA36" i="44" l="1"/>
  <c r="AB4" i="44"/>
  <c r="Z122" i="44"/>
  <c r="Z31" i="44"/>
  <c r="Y31" i="44"/>
  <c r="Y122" i="44"/>
  <c r="AA31" i="44" l="1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Y4" i="45" l="1"/>
  <c r="Z4" i="45" s="1"/>
  <c r="AA4" i="45" s="1"/>
  <c r="BI123" i="44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AB4" i="46" s="1"/>
  <c r="X122" i="46"/>
  <c r="X31" i="46"/>
  <c r="Y36" i="46" l="1"/>
  <c r="Y122" i="46" s="1"/>
  <c r="AC4" i="46"/>
  <c r="Z36" i="46" l="1"/>
  <c r="Z122" i="46" s="1"/>
  <c r="Y31" i="46"/>
  <c r="AD4" i="46"/>
  <c r="AA36" i="46" l="1"/>
  <c r="AB36" i="46" s="1"/>
  <c r="Z31" i="46"/>
  <c r="AE4" i="46"/>
  <c r="AA31" i="46" l="1"/>
  <c r="AA123" i="46"/>
  <c r="AA122" i="46" s="1"/>
  <c r="AB123" i="46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X36" i="47" s="1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Y4" i="47" l="1"/>
  <c r="Z4" i="47" s="1"/>
  <c r="X122" i="47"/>
  <c r="Y36" i="47"/>
  <c r="Y31" i="47" s="1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I20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Y15" i="51"/>
  <c r="N65" i="51" s="1"/>
  <c r="N22" i="49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L19" i="41" l="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O20" i="41" s="1"/>
  <c r="O19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64" i="51" l="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U20" i="47" l="1"/>
  <c r="U19" i="47" s="1"/>
  <c r="AG6" i="51"/>
  <c r="O23" i="51" s="1"/>
  <c r="U20" i="46"/>
  <c r="U19" i="46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V20" i="47" l="1"/>
  <c r="V19" i="47" s="1"/>
  <c r="AH11" i="51"/>
  <c r="W61" i="51" s="1"/>
  <c r="W22" i="45" s="1"/>
  <c r="AH6" i="51"/>
  <c r="W56" i="51" s="1"/>
  <c r="W22" i="41" s="1"/>
  <c r="V56" i="51"/>
  <c r="V22" i="41" s="1"/>
  <c r="V20" i="41" s="1"/>
  <c r="V19" i="41" s="1"/>
  <c r="BW6" i="5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W20" i="47" l="1"/>
  <c r="W19" i="47" s="1"/>
  <c r="AI11" i="5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Z20" i="40"/>
  <c r="Z19" i="40" s="1"/>
  <c r="Z20" i="49"/>
  <c r="Z19" i="49" s="1"/>
  <c r="AM9" i="51"/>
  <c r="AB59" i="51" s="1"/>
  <c r="AB22" i="40" s="1"/>
  <c r="AM11" i="51"/>
  <c r="AB61" i="51" s="1"/>
  <c r="AB22" i="45" s="1"/>
  <c r="AM13" i="51"/>
  <c r="AB63" i="51" s="1"/>
  <c r="AB22" i="47" s="1"/>
  <c r="AB20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A20" i="40" l="1"/>
  <c r="AA19" i="40" s="1"/>
  <c r="AA20" i="41"/>
  <c r="AA19" i="41" s="1"/>
  <c r="AA20" i="46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D20" i="41" l="1"/>
  <c r="AD19" i="41" s="1"/>
  <c r="AC20" i="45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Q9" i="51" s="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D20" i="45" l="1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I56" i="51" s="1"/>
  <c r="AI22" i="41" s="1"/>
  <c r="AI20" i="41" s="1"/>
  <c r="AI19" i="41" s="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H62" i="51"/>
  <c r="AH22" i="46" s="1"/>
  <c r="AH20" i="46" s="1"/>
  <c r="AH19" i="46" s="1"/>
  <c r="AT12" i="5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U13" i="51" l="1"/>
  <c r="AH20" i="45"/>
  <c r="AH19" i="45" s="1"/>
  <c r="AH20" i="49"/>
  <c r="AH19" i="49" s="1"/>
  <c r="AI20" i="47"/>
  <c r="AI19" i="47" s="1"/>
  <c r="AU15" i="51"/>
  <c r="AJ65" i="51" s="1"/>
  <c r="AJ22" i="49" s="1"/>
  <c r="AI20" i="40"/>
  <c r="AI19" i="40" s="1"/>
  <c r="AU9" i="51"/>
  <c r="AJ59" i="51" s="1"/>
  <c r="AJ22" i="40" s="1"/>
  <c r="AJ20" i="40" s="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9" l="1"/>
  <c r="AI19" i="49" s="1"/>
  <c r="AI20" i="45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L65" i="51"/>
  <c r="AL22" i="49" s="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N59" i="51" s="1"/>
  <c r="AN22" i="40" s="1"/>
  <c r="AN20" i="40" s="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W56" i="51"/>
  <c r="AW22" i="41" s="1"/>
  <c r="AW20" i="41" s="1"/>
  <c r="AW19" i="41" s="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F59" i="51"/>
  <c r="BF22" i="40" s="1"/>
  <c r="BF20" i="40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178" i="61" l="1"/>
  <c r="C159" i="1"/>
  <c r="D159" i="1" s="1"/>
  <c r="E159" i="1" s="1"/>
  <c r="F159" i="1" s="1"/>
  <c r="G159" i="1" s="1"/>
  <c r="H159" i="1" s="1"/>
  <c r="I159" i="1" s="1"/>
  <c r="J159" i="1" s="1"/>
  <c r="K159" i="1" s="1"/>
  <c r="L159" i="1" s="1"/>
  <c r="M159" i="1" s="1"/>
  <c r="N159" i="1" s="1"/>
  <c r="O159" i="1" s="1"/>
  <c r="P159" i="1" s="1"/>
  <c r="Q159" i="1" s="1"/>
  <c r="R159" i="1" s="1"/>
  <c r="S159" i="1" s="1"/>
  <c r="T159" i="1" s="1"/>
  <c r="U159" i="1" s="1"/>
  <c r="V159" i="1" s="1"/>
  <c r="W159" i="1" s="1"/>
  <c r="X159" i="1" s="1"/>
  <c r="Y159" i="1" s="1"/>
  <c r="Z159" i="1" s="1"/>
  <c r="AA159" i="1" s="1"/>
  <c r="AB159" i="1" s="1"/>
  <c r="AC159" i="1" s="1"/>
  <c r="AD159" i="1" s="1"/>
  <c r="AE159" i="1" s="1"/>
  <c r="AF159" i="1" s="1"/>
  <c r="AG159" i="1" s="1"/>
  <c r="AH159" i="1" s="1"/>
  <c r="AI159" i="1" s="1"/>
  <c r="AJ159" i="1" s="1"/>
  <c r="AK159" i="1" s="1"/>
  <c r="AL159" i="1" s="1"/>
  <c r="AM159" i="1" s="1"/>
  <c r="AN159" i="1" s="1"/>
  <c r="AO159" i="1" s="1"/>
  <c r="AP159" i="1" s="1"/>
  <c r="AQ159" i="1" s="1"/>
  <c r="AR159" i="1" s="1"/>
  <c r="AS159" i="1" s="1"/>
  <c r="AT159" i="1" s="1"/>
  <c r="AU159" i="1" s="1"/>
  <c r="AV159" i="1" s="1"/>
  <c r="AW159" i="1" s="1"/>
  <c r="AX159" i="1" s="1"/>
  <c r="AY159" i="1" s="1"/>
  <c r="AZ159" i="1" s="1"/>
  <c r="BA159" i="1" s="1"/>
  <c r="BB159" i="1" s="1"/>
  <c r="BC159" i="1" s="1"/>
  <c r="BD159" i="1" s="1"/>
  <c r="BE159" i="1" s="1"/>
  <c r="BF159" i="1" s="1"/>
  <c r="BG159" i="1" s="1"/>
  <c r="BH159" i="1" s="1"/>
  <c r="BI159" i="1" s="1"/>
  <c r="BJ159" i="1" s="1"/>
  <c r="C192" i="61"/>
  <c r="C190" i="61"/>
  <c r="C204" i="61" s="1"/>
  <c r="BJ19" i="1"/>
  <c r="C381" i="33"/>
  <c r="BI19" i="1"/>
  <c r="C34" i="33"/>
  <c r="C135" i="1"/>
  <c r="D178" i="61"/>
  <c r="C45" i="59" l="1"/>
  <c r="D192" i="61"/>
  <c r="D190" i="61"/>
  <c r="D204" i="61" s="1"/>
  <c r="D381" i="33"/>
  <c r="D135" i="1"/>
  <c r="D34" i="33"/>
  <c r="E178" i="61"/>
  <c r="C36" i="33"/>
  <c r="D45" i="59" l="1"/>
  <c r="E192" i="61"/>
  <c r="E190" i="61"/>
  <c r="E204" i="61" s="1"/>
  <c r="E381" i="33"/>
  <c r="E135" i="1"/>
  <c r="E34" i="33"/>
  <c r="F178" i="61"/>
  <c r="D36" i="33"/>
  <c r="E45" i="59" l="1"/>
  <c r="F192" i="61"/>
  <c r="F190" i="61"/>
  <c r="F204" i="61" s="1"/>
  <c r="F381" i="33"/>
  <c r="F135" i="1"/>
  <c r="F34" i="33"/>
  <c r="G178" i="61"/>
  <c r="E36" i="33"/>
  <c r="F45" i="59" l="1"/>
  <c r="G192" i="61"/>
  <c r="B206" i="61" s="1"/>
  <c r="G190" i="61"/>
  <c r="G204" i="61" s="1"/>
  <c r="B218" i="61" s="1"/>
  <c r="G381" i="33"/>
  <c r="G135" i="1"/>
  <c r="G34" i="33"/>
  <c r="H178" i="61"/>
  <c r="F36" i="33"/>
  <c r="G45" i="59" l="1"/>
  <c r="H192" i="61"/>
  <c r="H190" i="61"/>
  <c r="H204" i="61" s="1"/>
  <c r="H381" i="33"/>
  <c r="H34" i="33"/>
  <c r="H135" i="1"/>
  <c r="I178" i="61"/>
  <c r="G36" i="33"/>
  <c r="H45" i="59" l="1"/>
  <c r="I192" i="61"/>
  <c r="I190" i="61"/>
  <c r="I204" i="61" s="1"/>
  <c r="I381" i="33"/>
  <c r="I135" i="1"/>
  <c r="I34" i="33"/>
  <c r="J178" i="61"/>
  <c r="H36" i="33"/>
  <c r="I45" i="59" l="1"/>
  <c r="J192" i="61"/>
  <c r="J190" i="61"/>
  <c r="J204" i="61" s="1"/>
  <c r="J381" i="33"/>
  <c r="J34" i="33"/>
  <c r="J135" i="1"/>
  <c r="K178" i="61"/>
  <c r="I36" i="33"/>
  <c r="J45" i="59" l="1"/>
  <c r="K192" i="61"/>
  <c r="K190" i="61"/>
  <c r="K204" i="61" s="1"/>
  <c r="K381" i="33"/>
  <c r="K135" i="1"/>
  <c r="K34" i="33"/>
  <c r="L178" i="6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178" i="61"/>
  <c r="L45" i="59" l="1"/>
  <c r="M192" i="61"/>
  <c r="M190" i="61"/>
  <c r="M204" i="61" s="1"/>
  <c r="M381" i="33"/>
  <c r="M34" i="33"/>
  <c r="M135" i="1"/>
  <c r="N178" i="61"/>
  <c r="L36" i="33"/>
  <c r="M45" i="59" l="1"/>
  <c r="N192" i="61"/>
  <c r="N190" i="61"/>
  <c r="N204" i="61" s="1"/>
  <c r="N381" i="33"/>
  <c r="N135" i="1"/>
  <c r="N34" i="33"/>
  <c r="O178" i="61"/>
  <c r="M36" i="33"/>
  <c r="N45" i="59" l="1"/>
  <c r="O192" i="61"/>
  <c r="O190" i="61"/>
  <c r="O204" i="61" s="1"/>
  <c r="O381" i="33"/>
  <c r="O34" i="33"/>
  <c r="O45" i="59" s="1"/>
  <c r="O135" i="1"/>
  <c r="P178" i="61"/>
  <c r="N36" i="33"/>
  <c r="P192" i="61" l="1"/>
  <c r="P190" i="61"/>
  <c r="P204" i="61" s="1"/>
  <c r="P381" i="33"/>
  <c r="P135" i="1"/>
  <c r="P34" i="33"/>
  <c r="P45" i="59" s="1"/>
  <c r="Q178" i="6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178" i="6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381" i="33" l="1"/>
  <c r="S34" i="33"/>
  <c r="S45" i="59" s="1"/>
  <c r="S135" i="1"/>
  <c r="R36" i="33"/>
  <c r="T381" i="33" l="1"/>
  <c r="T135" i="1"/>
  <c r="T34" i="33"/>
  <c r="T45" i="59" s="1"/>
  <c r="S36" i="33"/>
  <c r="U381" i="33" l="1"/>
  <c r="U34" i="33"/>
  <c r="U45" i="59" s="1"/>
  <c r="U135" i="1"/>
  <c r="T36" i="33"/>
  <c r="V381" i="33" l="1"/>
  <c r="V135" i="1"/>
  <c r="V34" i="33"/>
  <c r="V45" i="59" s="1"/>
  <c r="U36" i="33"/>
  <c r="W381" i="33" l="1"/>
  <c r="W34" i="33"/>
  <c r="W45" i="59" s="1"/>
  <c r="W135" i="1"/>
  <c r="V36" i="33"/>
  <c r="X381" i="33" l="1"/>
  <c r="X135" i="1"/>
  <c r="X34" i="33"/>
  <c r="X45" i="59" s="1"/>
  <c r="W36" i="33"/>
  <c r="Y381" i="33" l="1"/>
  <c r="Y34" i="33"/>
  <c r="Y45" i="59" s="1"/>
  <c r="Y135" i="1"/>
  <c r="X36" i="33"/>
  <c r="Z381" i="33" l="1"/>
  <c r="Z135" i="1"/>
  <c r="Z34" i="33"/>
  <c r="Z45" i="59" s="1"/>
  <c r="Y36" i="33"/>
  <c r="AA381" i="33" l="1"/>
  <c r="AA34" i="33"/>
  <c r="AA45" i="59" s="1"/>
  <c r="AA135" i="1"/>
  <c r="Z36" i="33"/>
  <c r="AB381" i="33" l="1"/>
  <c r="AB135" i="1"/>
  <c r="AB34" i="33"/>
  <c r="AB45" i="59" s="1"/>
  <c r="AA36" i="33"/>
  <c r="AC381" i="33" l="1"/>
  <c r="AC34" i="33"/>
  <c r="AC45" i="59" s="1"/>
  <c r="AC135" i="1"/>
  <c r="AB36" i="33"/>
  <c r="AD381" i="33" l="1"/>
  <c r="AD135" i="1"/>
  <c r="AD34" i="33"/>
  <c r="AD45" i="59" s="1"/>
  <c r="AC36" i="33"/>
  <c r="AE381" i="33" l="1"/>
  <c r="AE34" i="33"/>
  <c r="AE45" i="59" s="1"/>
  <c r="AE135" i="1"/>
  <c r="AD36" i="33"/>
  <c r="AF381" i="33" l="1"/>
  <c r="AF135" i="1"/>
  <c r="AF34" i="33"/>
  <c r="AF45" i="59" s="1"/>
  <c r="AE36" i="33"/>
  <c r="AG34" i="33" l="1"/>
  <c r="AG45" i="59" s="1"/>
  <c r="AG135" i="1"/>
  <c r="AF36" i="33"/>
  <c r="AH135" i="1" l="1"/>
  <c r="AH34" i="33"/>
  <c r="AH45" i="59" s="1"/>
  <c r="AG36" i="33"/>
  <c r="AI34" i="33" l="1"/>
  <c r="AI45" i="59" s="1"/>
  <c r="AI135" i="1"/>
  <c r="AH36" i="33"/>
  <c r="AJ135" i="1" l="1"/>
  <c r="AJ34" i="33"/>
  <c r="AJ45" i="59" s="1"/>
  <c r="AI36" i="33"/>
  <c r="AK135" i="1" l="1"/>
  <c r="AK34" i="33"/>
  <c r="AK45" i="59" s="1"/>
  <c r="AJ36" i="33"/>
  <c r="AL135" i="1" l="1"/>
  <c r="AL34" i="33"/>
  <c r="AL45" i="59" s="1"/>
  <c r="AK36" i="33"/>
  <c r="AM135" i="1" l="1"/>
  <c r="AM34" i="33"/>
  <c r="AM45" i="59" s="1"/>
  <c r="AL36" i="33"/>
  <c r="AN34" i="33" l="1"/>
  <c r="AN45" i="59" s="1"/>
  <c r="AN135" i="1"/>
  <c r="AM36" i="33"/>
  <c r="AO135" i="1" l="1"/>
  <c r="AO34" i="33"/>
  <c r="AO45" i="59" s="1"/>
  <c r="AN36" i="33"/>
  <c r="AP34" i="33" l="1"/>
  <c r="AP45" i="59" s="1"/>
  <c r="AP135" i="1"/>
  <c r="AO36" i="33"/>
  <c r="AQ135" i="1" l="1"/>
  <c r="AQ34" i="33"/>
  <c r="AQ45" i="59" s="1"/>
  <c r="AP36" i="33"/>
  <c r="AR34" i="33" l="1"/>
  <c r="AR45" i="59" s="1"/>
  <c r="AR135" i="1"/>
  <c r="AQ36" i="33"/>
  <c r="AS135" i="1" l="1"/>
  <c r="AS34" i="33"/>
  <c r="AS45" i="59" s="1"/>
  <c r="AR36" i="33"/>
  <c r="AS36" i="33" l="1"/>
  <c r="AT34" i="33"/>
  <c r="AT45" i="59" s="1"/>
  <c r="AT135" i="1"/>
  <c r="AU135" i="1" l="1"/>
  <c r="AU34" i="33"/>
  <c r="AU45" i="59" s="1"/>
  <c r="AT36" i="33"/>
  <c r="AV34" i="33" l="1"/>
  <c r="AV45" i="59" s="1"/>
  <c r="AV135" i="1"/>
  <c r="AU36" i="33"/>
  <c r="AW135" i="1" l="1"/>
  <c r="AW34" i="33"/>
  <c r="AW45" i="59" s="1"/>
  <c r="AV36" i="33"/>
  <c r="AX34" i="33" l="1"/>
  <c r="AX45" i="59" s="1"/>
  <c r="AX135" i="1"/>
  <c r="AW36" i="33"/>
  <c r="AY135" i="1" l="1"/>
  <c r="AY34" i="33"/>
  <c r="AY45" i="59" s="1"/>
  <c r="AX36" i="33"/>
  <c r="AZ34" i="33" l="1"/>
  <c r="AZ45" i="59" s="1"/>
  <c r="AZ135" i="1"/>
  <c r="AY36" i="33"/>
  <c r="BA135" i="1" l="1"/>
  <c r="BA34" i="33"/>
  <c r="BA45" i="59" s="1"/>
  <c r="AZ36" i="33"/>
  <c r="BB34" i="33" l="1"/>
  <c r="BB45" i="59" s="1"/>
  <c r="BB135" i="1"/>
  <c r="BA36" i="33"/>
  <c r="BC135" i="1" l="1"/>
  <c r="BC34" i="33"/>
  <c r="BC45" i="59" s="1"/>
  <c r="BB36" i="33"/>
  <c r="BD34" i="33" l="1"/>
  <c r="BD45" i="59" s="1"/>
  <c r="BD135" i="1"/>
  <c r="BC36" i="33"/>
  <c r="BE135" i="1" l="1"/>
  <c r="BE34" i="33"/>
  <c r="BE45" i="59" s="1"/>
  <c r="BD36" i="33"/>
  <c r="BF34" i="33" l="1"/>
  <c r="BF45" i="59" s="1"/>
  <c r="BF135" i="1"/>
  <c r="BE36" i="33"/>
  <c r="BG135" i="1" l="1"/>
  <c r="BG34" i="33"/>
  <c r="BG45" i="59" s="1"/>
  <c r="BF36" i="33"/>
  <c r="BH135" i="1" l="1"/>
  <c r="BH34" i="33"/>
  <c r="BH45" i="59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AE13" i="57" s="1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O11" i="57" l="1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M9" i="57" s="1"/>
  <c r="AD8" i="57"/>
  <c r="AE8" i="57" s="1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B96" i="57"/>
  <c r="AD12" i="57"/>
  <c r="AF12" i="57"/>
  <c r="AB138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O6" i="57" s="1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BI8" i="57" s="1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K15" i="57" s="1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U13" i="57" s="1"/>
  <c r="AV11" i="57"/>
  <c r="AW11" i="57" s="1"/>
  <c r="BD6" i="57"/>
  <c r="BE6" i="57" s="1"/>
  <c r="AV7" i="57"/>
  <c r="AW7" i="57" s="1"/>
  <c r="AJ8" i="57"/>
  <c r="BD13" i="57"/>
  <c r="BE13" i="57" s="1"/>
  <c r="BD9" i="57"/>
  <c r="AV8" i="57"/>
  <c r="AJ5" i="57"/>
  <c r="AN14" i="57"/>
  <c r="AO14" i="57" s="1"/>
  <c r="BJ5" i="57"/>
  <c r="BK5" i="57" s="1"/>
  <c r="AT15" i="57"/>
  <c r="AK14" i="57" l="1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AC143" i="57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Y16" i="57"/>
  <c r="Y17" i="57" s="1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145" i="57" s="1"/>
  <c r="AF40" i="57"/>
  <c r="AF41" i="57" s="1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AE16" i="57" l="1"/>
  <c r="H202" i="33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I202" i="33"/>
  <c r="H98" i="33"/>
  <c r="C183" i="33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C186" i="33"/>
  <c r="C112" i="33"/>
  <c r="C185" i="33"/>
  <c r="AI16" i="57" l="1"/>
  <c r="C269" i="33"/>
  <c r="C224" i="33"/>
  <c r="I98" i="33"/>
  <c r="J202" i="33"/>
  <c r="C114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/>
  <c r="K202" i="33" l="1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145" i="57" s="1"/>
  <c r="AV56" i="57"/>
  <c r="AV58" i="57" s="1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S16" i="57"/>
  <c r="AS145" i="57" s="1"/>
  <c r="AU16" i="57" l="1"/>
  <c r="F183" i="33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AW16" i="57" l="1"/>
  <c r="D104" i="33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Y1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C75" i="59" l="1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BG16" i="57"/>
  <c r="BG145" i="57" s="1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C93" i="1" l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AM129" i="57" l="1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K112" i="33" s="1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D130" i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91" i="46" l="1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278" i="33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63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BJ115" i="57" s="1"/>
  <c r="U120" i="42"/>
  <c r="BI129" i="57" l="1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BK129" i="57"/>
  <c r="BK144" i="57" s="1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BO104" i="57"/>
  <c r="BO115" i="57" s="1"/>
  <c r="AA76" i="55"/>
  <c r="AA113" i="44" s="1"/>
  <c r="AA120" i="44" s="1"/>
  <c r="AA147" i="33" s="1"/>
  <c r="BP108" i="57"/>
  <c r="Z183" i="33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D140" i="47" l="1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F81" i="46" s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AF183" i="33" l="1"/>
  <c r="F81" i="32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AH18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F7" i="61" l="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AI18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F84" i="46" l="1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BY115" i="57" l="1"/>
  <c r="F360" i="33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CA115" i="57" s="1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CC115" i="57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AO18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G353" i="51" l="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CE115" i="57" l="1"/>
  <c r="I19" i="59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CG115" i="57"/>
  <c r="BA70" i="55"/>
  <c r="BA113" i="1" s="1"/>
  <c r="BA120" i="1" s="1"/>
  <c r="BA141" i="33" s="1"/>
  <c r="CP102" i="57"/>
  <c r="CF115" i="57"/>
  <c r="G63" i="59"/>
  <c r="G70" i="33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AS18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H107" i="40" l="1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CI115" i="57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AU18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H104" i="33" l="1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CK115" i="57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CM115" i="57" l="1"/>
  <c r="G48" i="6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AY183" i="33" l="1"/>
  <c r="G93" i="45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CO115" i="57" s="1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CP115" i="57" s="1"/>
  <c r="BA72" i="55"/>
  <c r="BA113" i="41" s="1"/>
  <c r="BA120" i="41" s="1"/>
  <c r="BA143" i="33" s="1"/>
  <c r="BA18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H303" i="33" l="1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BC72" i="55"/>
  <c r="BC113" i="41" s="1"/>
  <c r="BC120" i="41" s="1"/>
  <c r="BC143" i="33" s="1"/>
  <c r="DA102" i="57"/>
  <c r="BC183" i="33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CR115" i="57" l="1"/>
  <c r="H236" i="33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BE183" i="33" s="1"/>
  <c r="DC102" i="57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CV115" i="57" s="1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I107" i="32" l="1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106" i="1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J208" i="51" l="1"/>
  <c r="J224" i="51" s="1"/>
  <c r="I129" i="46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Q93" i="40" l="1"/>
  <c r="Q94" i="40" s="1"/>
  <c r="E80" i="6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R81" i="46" s="1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84" i="45" l="1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0" i="33" l="1"/>
  <c r="T233" i="33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T62" i="59" s="1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51" i="33" l="1"/>
  <c r="T52" i="59" s="1"/>
  <c r="T364" i="33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7" i="59" s="1"/>
  <c r="U44" i="33"/>
  <c r="V61" i="47"/>
  <c r="CM58" i="57" s="1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W81" i="49" s="1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7" i="59" s="1"/>
  <c r="X44" i="33"/>
  <c r="Y280" i="51"/>
  <c r="Y85" i="43"/>
  <c r="Y61" i="43"/>
  <c r="CP53" i="57" s="1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7" i="59" s="1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7" i="59" s="1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A93" i="42"/>
  <c r="AA94" i="42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9" l="1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91" i="47"/>
  <c r="AB364" i="33"/>
  <c r="AB93" i="32" l="1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7" i="59" s="1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7" i="59" s="1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7" i="59" s="1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77" i="1"/>
  <c r="AI39" i="33"/>
  <c r="AI112" i="1"/>
  <c r="AI78" i="1"/>
  <c r="AI128" i="1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J4" i="56"/>
  <c r="AJ58" i="59"/>
  <c r="AI81" i="43" l="1"/>
  <c r="AI62" i="43" s="1"/>
  <c r="AI63" i="43" s="1"/>
  <c r="AI81" i="42"/>
  <c r="AI62" i="42" s="1"/>
  <c r="AI63" i="42" s="1"/>
  <c r="AI81" i="1"/>
  <c r="AI62" i="1" s="1"/>
  <c r="AI63" i="1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J119" i="40"/>
  <c r="AI93" i="47"/>
  <c r="AI94" i="47" s="1"/>
  <c r="AI91" i="47"/>
  <c r="AJ78" i="1"/>
  <c r="AJ128" i="1"/>
  <c r="AJ39" i="33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J115" i="40"/>
  <c r="AJ259" i="33" s="1"/>
  <c r="AI91" i="1"/>
  <c r="AI93" i="1"/>
  <c r="AI94" i="1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102" i="1" l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1"/>
  <c r="AJ62" i="1" s="1"/>
  <c r="AJ63" i="1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128" i="1"/>
  <c r="AK77" i="1"/>
  <c r="AK78" i="1"/>
  <c r="AK39" i="33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K124" i="43"/>
  <c r="AK121" i="43"/>
  <c r="AK115" i="43"/>
  <c r="AK258" i="33" s="1"/>
  <c r="AK124" i="49"/>
  <c r="AK121" i="49"/>
  <c r="AJ91" i="46"/>
  <c r="AJ93" i="46"/>
  <c r="AJ94" i="46" s="1"/>
  <c r="AI131" i="1"/>
  <c r="AI137" i="1"/>
  <c r="AJ91" i="1"/>
  <c r="AJ93" i="1"/>
  <c r="AJ94" i="1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J136" i="1"/>
  <c r="AI79" i="1"/>
  <c r="AJ148" i="1" s="1"/>
  <c r="AK102" i="1" l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1"/>
  <c r="AK62" i="1" s="1"/>
  <c r="AK63" i="1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112" i="1"/>
  <c r="AL128" i="1"/>
  <c r="AL39" i="33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J129" i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19" i="1"/>
  <c r="AL114" i="1"/>
  <c r="AL103" i="1" s="1"/>
  <c r="AL121" i="49"/>
  <c r="AL124" i="49"/>
  <c r="AL115" i="49"/>
  <c r="AL115" i="32"/>
  <c r="AK69" i="59" l="1"/>
  <c r="AK93" i="1"/>
  <c r="AK94" i="1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1"/>
  <c r="AL62" i="1" s="1"/>
  <c r="AL63" i="1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93" i="42"/>
  <c r="AL94" i="4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112" i="1"/>
  <c r="AM78" i="1"/>
  <c r="AM39" i="33"/>
  <c r="AM77" i="1"/>
  <c r="AM128" i="1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4" l="1"/>
  <c r="AL94" i="44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1"/>
  <c r="AL93" i="1"/>
  <c r="AL94" i="1" s="1"/>
  <c r="AM114" i="1"/>
  <c r="AM103" i="1" s="1"/>
  <c r="AM119" i="1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131" i="1" l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112" i="1"/>
  <c r="AN77" i="1"/>
  <c r="AN39" i="33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M93" i="1"/>
  <c r="AM94" i="1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L137" i="1" l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1"/>
  <c r="AN62" i="1" s="1"/>
  <c r="AN63" i="1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78" i="1"/>
  <c r="AO128" i="1"/>
  <c r="AO39" i="33"/>
  <c r="AO112" i="1"/>
  <c r="AO77" i="1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1"/>
  <c r="AO62" i="1" s="1"/>
  <c r="AO63" i="1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214" i="51" l="1"/>
  <c r="AO230" i="51" s="1"/>
  <c r="AO48" i="33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112" i="1"/>
  <c r="AP78" i="1"/>
  <c r="AP128" i="1"/>
  <c r="AP77" i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N129" i="1"/>
  <c r="AN131" i="1" s="1"/>
  <c r="AO93" i="41"/>
  <c r="AO94" i="41" s="1"/>
  <c r="AO93" i="42"/>
  <c r="AO94" i="42" s="1"/>
  <c r="AO93" i="48"/>
  <c r="AO94" i="48" s="1"/>
  <c r="AO90" i="1"/>
  <c r="AO93" i="1" s="1"/>
  <c r="AO94" i="1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AO136" i="1" l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1"/>
  <c r="AP62" i="1" s="1"/>
  <c r="AP63" i="1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78" i="1"/>
  <c r="AQ128" i="1"/>
  <c r="AQ77" i="1"/>
  <c r="AQ112" i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P93" i="1"/>
  <c r="AP94" i="1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119" i="1"/>
  <c r="AQ114" i="1"/>
  <c r="AQ103" i="1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O137" i="1" l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1"/>
  <c r="AQ62" i="1" s="1"/>
  <c r="AQ63" i="1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88" i="1"/>
  <c r="AQ130" i="1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78" i="1"/>
  <c r="AR112" i="1"/>
  <c r="AR128" i="1"/>
  <c r="AR77" i="1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119" i="1"/>
  <c r="AR114" i="1"/>
  <c r="AR103" i="1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Q91" i="1" l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1"/>
  <c r="AR62" i="1" s="1"/>
  <c r="AR63" i="1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87" i="1"/>
  <c r="AR51" i="33" s="1"/>
  <c r="AR52" i="59" s="1"/>
  <c r="AR88" i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78" i="1"/>
  <c r="AS39" i="33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1"/>
  <c r="AS62" i="1" s="1"/>
  <c r="AS63" i="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112" i="1"/>
  <c r="AT78" i="1"/>
  <c r="AT77" i="1"/>
  <c r="AT128" i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S136" i="1"/>
  <c r="AR79" i="1"/>
  <c r="AS148" i="1" s="1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T81" i="1"/>
  <c r="AT62" i="1" s="1"/>
  <c r="AT63" i="1" s="1"/>
  <c r="AU72" i="33"/>
  <c r="AT155" i="1" l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87" i="1"/>
  <c r="AT51" i="33" s="1"/>
  <c r="AT52" i="59" s="1"/>
  <c r="AT88" i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U112" i="1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1"/>
  <c r="AU62" i="1" s="1"/>
  <c r="AU63" i="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V77" i="1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19" i="1"/>
  <c r="AV114" i="1"/>
  <c r="AV103" i="1" s="1"/>
  <c r="AT79" i="1" l="1"/>
  <c r="AU148" i="1" s="1"/>
  <c r="AT131" i="1"/>
  <c r="AT140" i="1" s="1"/>
  <c r="AU93" i="1"/>
  <c r="AU94" i="1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1"/>
  <c r="AV62" i="1" s="1"/>
  <c r="AV63" i="1" s="1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78" i="1"/>
  <c r="AW112" i="1"/>
  <c r="AW128" i="1"/>
  <c r="AW77" i="1"/>
  <c r="AW39" i="33"/>
  <c r="AV87" i="1"/>
  <c r="AV51" i="33" s="1"/>
  <c r="AV52" i="59" s="1"/>
  <c r="AV88" i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1"/>
  <c r="AW62" i="1" s="1"/>
  <c r="AW63" i="1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78" i="1"/>
  <c r="AX77" i="1"/>
  <c r="AX39" i="33"/>
  <c r="AX112" i="1"/>
  <c r="AX128" i="1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228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350" i="51" l="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1"/>
  <c r="AX62" i="1" s="1"/>
  <c r="AX63" i="1" s="1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0" i="1"/>
  <c r="AX93" i="1" s="1"/>
  <c r="AX94" i="1" s="1"/>
  <c r="AX93" i="43"/>
  <c r="AX94" i="43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14" i="1"/>
  <c r="AY103" i="1" s="1"/>
  <c r="AY119" i="1"/>
  <c r="AY124" i="49"/>
  <c r="AY121" i="49"/>
  <c r="AY121" i="44"/>
  <c r="AY124" i="44"/>
  <c r="AY115" i="41"/>
  <c r="AX91" i="1" l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AZ4" i="56"/>
  <c r="AZ58" i="59"/>
  <c r="AY62" i="59" l="1"/>
  <c r="AY81" i="1"/>
  <c r="AY62" i="1" s="1"/>
  <c r="AY63" i="1" s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AZ106" i="1" l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77" i="1"/>
  <c r="AZ78" i="1"/>
  <c r="AZ39" i="33"/>
  <c r="AZ112" i="1"/>
  <c r="AZ128" i="1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1"/>
  <c r="AZ62" i="1" s="1"/>
  <c r="AZ63" i="1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78" i="1"/>
  <c r="BA77" i="1"/>
  <c r="BA39" i="33"/>
  <c r="BA112" i="1"/>
  <c r="BA128" i="1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0" i="1"/>
  <c r="AZ93" i="1" s="1"/>
  <c r="AZ94" i="1" s="1"/>
  <c r="AZ93" i="41"/>
  <c r="AZ94" i="41" s="1"/>
  <c r="AZ93" i="43"/>
  <c r="AZ94" i="43" s="1"/>
  <c r="AZ93" i="45"/>
  <c r="AZ94" i="45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AZ91" i="1" l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1"/>
  <c r="BA62" i="1" s="1"/>
  <c r="BA63" i="1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87" i="1"/>
  <c r="BA51" i="33" s="1"/>
  <c r="BA52" i="59" s="1"/>
  <c r="BA88" i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B112" i="1"/>
  <c r="BB77" i="1"/>
  <c r="BB128" i="1"/>
  <c r="BB78" i="1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14" i="1"/>
  <c r="BB103" i="1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1"/>
  <c r="BB62" i="1" s="1"/>
  <c r="BB63" i="1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C128" i="1"/>
  <c r="BC39" i="33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B91" i="1"/>
  <c r="BB93" i="1"/>
  <c r="BB94" i="1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4" i="1"/>
  <c r="BC103" i="1" s="1"/>
  <c r="BC119" i="1"/>
  <c r="BC115" i="45"/>
  <c r="BB136" i="1" l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78" i="1"/>
  <c r="BD112" i="1"/>
  <c r="BD39" i="33"/>
  <c r="BD128" i="1"/>
  <c r="BD77" i="1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D115" i="43"/>
  <c r="BD121" i="45"/>
  <c r="BD124" i="45"/>
  <c r="BD115" i="45"/>
  <c r="BD115" i="32"/>
  <c r="BC91" i="41"/>
  <c r="BC93" i="41"/>
  <c r="BC94" i="41" s="1"/>
  <c r="BD115" i="47"/>
  <c r="BC91" i="1"/>
  <c r="BC93" i="1"/>
  <c r="BC94" i="1" s="1"/>
  <c r="BD115" i="42"/>
  <c r="BD124" i="42"/>
  <c r="BD121" i="42"/>
  <c r="BD115" i="40"/>
  <c r="BD124" i="40"/>
  <c r="BD121" i="40"/>
  <c r="BD306" i="51" l="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E4" i="56"/>
  <c r="BE58" i="59"/>
  <c r="BD81" i="1" l="1"/>
  <c r="BD62" i="1" s="1"/>
  <c r="BD63" i="1" s="1"/>
  <c r="BD81" i="42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E97" i="33" l="1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2" i="1"/>
  <c r="BE78" i="1"/>
  <c r="BE77" i="1"/>
  <c r="BE128" i="1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4" i="1"/>
  <c r="BE103" i="1" s="1"/>
  <c r="BE119" i="1"/>
  <c r="BE115" i="45"/>
  <c r="BE121" i="44"/>
  <c r="BE124" i="44"/>
  <c r="BE115" i="44"/>
  <c r="BE305" i="51"/>
  <c r="BE309" i="51" s="1"/>
  <c r="BD91" i="48"/>
  <c r="BD93" i="48"/>
  <c r="BD94" i="48" s="1"/>
  <c r="BC131" i="1"/>
  <c r="BC140" i="1" s="1"/>
  <c r="BC137" i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102" i="1" l="1"/>
  <c r="BE86" i="45"/>
  <c r="BE162" i="33"/>
  <c r="BE246" i="33" s="1"/>
  <c r="BE86" i="46"/>
  <c r="BE163" i="33"/>
  <c r="BE247" i="33" s="1"/>
  <c r="BE66" i="46"/>
  <c r="BE67" i="46" s="1"/>
  <c r="BE101" i="46"/>
  <c r="BE217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2" i="33" l="1"/>
  <c r="BE231" i="33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1"/>
  <c r="BE62" i="1" s="1"/>
  <c r="BE63" i="1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F128" i="1"/>
  <c r="BF77" i="1"/>
  <c r="BF78" i="1"/>
  <c r="BF112" i="1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E91" i="48"/>
  <c r="BF119" i="1"/>
  <c r="BF114" i="1"/>
  <c r="BF103" i="1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1"/>
  <c r="BF62" i="1" s="1"/>
  <c r="BF63" i="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128" i="1"/>
  <c r="BG112" i="1"/>
  <c r="BG39" i="33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1"/>
  <c r="BG62" i="1" s="1"/>
  <c r="BG63" i="1" s="1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H77" i="1"/>
  <c r="BH78" i="1"/>
  <c r="BH128" i="1"/>
  <c r="BH112" i="1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H119" i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1"/>
  <c r="BH62" i="1" s="1"/>
  <c r="BH63" i="1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6" l="1"/>
  <c r="B154" i="47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I134" i="47" s="1"/>
  <c r="BH79" i="47" s="1"/>
  <c r="BI148" i="47" s="1"/>
  <c r="B153" i="47" s="1"/>
  <c r="I178" i="51" s="1"/>
  <c r="L178" i="51" s="1"/>
  <c r="M178" i="51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77" i="1"/>
  <c r="BJ61" i="1"/>
  <c r="BJ67" i="1" s="1"/>
  <c r="BI78" i="1"/>
  <c r="BI112" i="1"/>
  <c r="BI128" i="1"/>
  <c r="BI114" i="49"/>
  <c r="BI103" i="49" s="1"/>
  <c r="BI119" i="49"/>
  <c r="BI114" i="45"/>
  <c r="BI103" i="45" s="1"/>
  <c r="BI119" i="45"/>
  <c r="BI48" i="33"/>
  <c r="BI88" i="1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95" i="41" s="1"/>
  <c r="D95" i="41" s="1"/>
  <c r="BI93" i="44"/>
  <c r="BI94" i="44" s="1"/>
  <c r="B95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H91" i="1"/>
  <c r="BH93" i="1"/>
  <c r="BH94" i="1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I124" i="41"/>
  <c r="BI121" i="41"/>
  <c r="I174" i="51" l="1"/>
  <c r="L174" i="51" s="1"/>
  <c r="M174" i="51" s="1"/>
  <c r="BI91" i="40"/>
  <c r="BI93" i="40"/>
  <c r="BI94" i="40" s="1"/>
  <c r="B95" i="40" s="1"/>
  <c r="D95" i="40" s="1"/>
  <c r="BH131" i="40"/>
  <c r="BI131" i="40" s="1"/>
  <c r="BH136" i="1"/>
  <c r="BH137" i="1" s="1"/>
  <c r="C52" i="32"/>
  <c r="P170" i="5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95" i="1" s="1"/>
  <c r="BH131" i="1"/>
  <c r="BI131" i="1" s="1"/>
  <c r="BI91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1"/>
  <c r="BI62" i="1" s="1"/>
  <c r="BI63" i="1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0" i="33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E72" i="33" s="1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/>
  <c r="AS2" i="56"/>
  <c r="AT2" i="56" s="1"/>
  <c r="AU2" i="56" s="1"/>
  <c r="AV2" i="56" s="1"/>
  <c r="AW2" i="56" s="1"/>
  <c r="AX2" i="56" s="1"/>
  <c r="AY2" i="56" s="1"/>
  <c r="AZ2" i="56" s="1"/>
  <c r="BA2" i="56" s="1"/>
  <c r="BB2" i="56" s="1"/>
  <c r="BC2" i="56" s="1"/>
  <c r="BD2" i="56" s="1"/>
  <c r="BE2" i="56" s="1"/>
  <c r="BF2" i="56" s="1"/>
  <c r="BG2" i="56" s="1"/>
  <c r="BH2" i="56" s="1"/>
  <c r="BI2" i="56" s="1"/>
  <c r="BJ2" i="56" s="1"/>
  <c r="BK2" i="56" s="1"/>
  <c r="BL2" i="56" s="1"/>
  <c r="BM2" i="56" s="1"/>
  <c r="BN2" i="56" s="1"/>
  <c r="BO2" i="56" s="1"/>
  <c r="BP2" i="56" s="1"/>
  <c r="BQ2" i="56" s="1"/>
  <c r="BR2" i="56" s="1"/>
  <c r="BS2" i="56" s="1"/>
  <c r="BT2" i="56" s="1"/>
  <c r="BU2" i="56" s="1"/>
  <c r="BV2" i="56" s="1"/>
  <c r="BW2" i="56" s="1"/>
  <c r="BX2" i="56" s="1"/>
  <c r="BY2" i="56" s="1"/>
  <c r="BZ2" i="56" s="1"/>
  <c r="CA2" i="56" s="1"/>
  <c r="CB2" i="56" s="1"/>
  <c r="CC2" i="56" s="1"/>
  <c r="CD2" i="56" s="1"/>
  <c r="CE2" i="56" s="1"/>
  <c r="CF2" i="56" s="1"/>
  <c r="CG2" i="56" s="1"/>
  <c r="CH2" i="56" s="1"/>
  <c r="CI2" i="56" s="1"/>
  <c r="CJ2" i="56" s="1"/>
  <c r="CK2" i="56" s="1"/>
  <c r="CL2" i="56" s="1"/>
  <c r="CM2" i="56" s="1"/>
  <c r="CN2" i="56" s="1"/>
  <c r="CO2" i="56" s="1"/>
  <c r="CP2" i="56" s="1"/>
  <c r="CQ2" i="56" s="1"/>
  <c r="CR2" i="56" s="1"/>
  <c r="CS2" i="56" s="1"/>
  <c r="CT2" i="56" s="1"/>
  <c r="CU2" i="56" s="1"/>
  <c r="CV2" i="56" s="1"/>
  <c r="CW2" i="56" s="1"/>
  <c r="CX2" i="56" s="1"/>
  <c r="CY2" i="56" s="1"/>
  <c r="CZ2" i="56" s="1"/>
  <c r="DA2" i="56" s="1"/>
  <c r="DB2" i="56" s="1"/>
  <c r="DC2" i="56" s="1"/>
  <c r="DD2" i="56" s="1"/>
  <c r="DE2" i="56" s="1"/>
  <c r="DF2" i="56" s="1"/>
  <c r="DG2" i="56" s="1"/>
  <c r="DH2" i="56" s="1"/>
  <c r="DI2" i="56" s="1"/>
  <c r="DJ2" i="56" s="1"/>
  <c r="DK2" i="56" s="1"/>
  <c r="DL2" i="56" s="1"/>
  <c r="DM2" i="56" s="1"/>
  <c r="DN2" i="56" s="1"/>
  <c r="DO2" i="56" s="1"/>
  <c r="DP2" i="56" s="1"/>
  <c r="DQ2" i="56" s="1"/>
  <c r="DR2" i="56" s="1"/>
</calcChain>
</file>

<file path=xl/sharedStrings.xml><?xml version="1.0" encoding="utf-8"?>
<sst xmlns="http://schemas.openxmlformats.org/spreadsheetml/2006/main" count="4466" uniqueCount="1315">
  <si>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</si>
  <si>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</si>
  <si>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</si>
  <si>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</si>
  <si>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</si>
  <si>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</si>
  <si>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</si>
  <si>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</si>
  <si>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</si>
  <si>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</si>
  <si>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</si>
  <si>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</si>
  <si>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</si>
  <si>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</si>
  <si>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</si>
  <si>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</si>
  <si>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</si>
  <si>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</si>
  <si>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</si>
  <si>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</si>
  <si>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</si>
  <si>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</si>
  <si>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</si>
  <si>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</si>
  <si>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</si>
  <si>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</si>
  <si>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</si>
  <si>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</si>
  <si>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</si>
  <si>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</si>
  <si>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</si>
  <si>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</si>
  <si>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</si>
  <si>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</si>
  <si>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</si>
  <si>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</si>
  <si>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</si>
  <si>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</si>
  <si>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</si>
  <si>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</si>
  <si>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</si>
  <si>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</si>
  <si>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</si>
  <si>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</si>
  <si>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</si>
  <si>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</si>
  <si>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</si>
  <si>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</si>
  <si>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</si>
  <si>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</si>
  <si>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</si>
  <si>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</si>
  <si>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</si>
  <si>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</si>
  <si>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</si>
  <si>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</si>
  <si>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</si>
  <si>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</si>
  <si>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</si>
  <si>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</si>
  <si>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</si>
  <si>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</si>
  <si>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</si>
  <si>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</si>
  <si>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</si>
  <si>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</si>
  <si>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</si>
  <si>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</si>
  <si>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</si>
  <si>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</si>
  <si>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</si>
  <si>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</si>
  <si>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</si>
  <si>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</si>
  <si>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</si>
  <si>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</si>
  <si>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</si>
  <si>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</si>
  <si>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</si>
  <si>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</si>
  <si>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</si>
  <si>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</si>
  <si>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</si>
  <si>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</si>
  <si>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</si>
  <si>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</si>
  <si>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</si>
  <si>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</si>
  <si>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</si>
  <si>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</si>
  <si>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</si>
  <si>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</si>
  <si>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</si>
  <si>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</si>
  <si>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</si>
  <si>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</si>
  <si>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</si>
  <si>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</si>
  <si>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</si>
  <si>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</si>
  <si>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</si>
  <si>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</si>
  <si>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</si>
  <si>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</si>
  <si>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</si>
  <si>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</si>
  <si>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</si>
  <si>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</si>
  <si>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</si>
  <si>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</si>
  <si>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</si>
  <si>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</si>
  <si>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</si>
  <si>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</si>
  <si>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</si>
  <si>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</si>
  <si>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</si>
  <si>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</si>
  <si>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</si>
  <si>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</si>
  <si>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</si>
  <si>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</si>
  <si>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</si>
  <si>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</si>
  <si>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</si>
  <si>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</si>
  <si>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</si>
  <si>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</si>
  <si>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</si>
  <si>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</si>
  <si>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</si>
  <si>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</si>
  <si>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</si>
  <si>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</si>
  <si>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</si>
  <si>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</si>
  <si>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</si>
  <si>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</si>
  <si>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</si>
  <si>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</si>
  <si>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</si>
  <si>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</si>
  <si>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</si>
  <si>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</si>
  <si>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</si>
  <si>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</si>
  <si>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</si>
  <si>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</si>
  <si>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</si>
  <si>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</si>
  <si>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</si>
  <si>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</si>
  <si>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</si>
  <si>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</si>
  <si>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</si>
  <si>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</si>
  <si>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</si>
  <si>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</si>
  <si>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</si>
  <si>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</si>
  <si>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</si>
  <si>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</si>
  <si>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</si>
  <si>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</si>
  <si>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</si>
  <si>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</si>
  <si>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</si>
  <si>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</si>
  <si>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</si>
  <si>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</si>
  <si>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</si>
  <si>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</si>
  <si>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</si>
  <si>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</si>
  <si>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</si>
  <si>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</si>
  <si>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</si>
  <si>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</si>
  <si>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</si>
  <si>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</si>
  <si>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</si>
  <si>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</si>
  <si>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</si>
  <si>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</si>
  <si>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</si>
  <si>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</si>
  <si>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</si>
  <si>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</si>
  <si>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</si>
  <si>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</si>
  <si>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</si>
  <si>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</si>
  <si>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</si>
  <si>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</si>
  <si>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</si>
  <si>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</si>
  <si>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</si>
  <si>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</si>
  <si>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</si>
  <si>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</si>
  <si>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</si>
  <si>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</si>
  <si>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</si>
  <si>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</si>
  <si>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</si>
  <si>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</si>
  <si>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</si>
  <si>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</si>
  <si>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</si>
  <si>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</si>
  <si>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</si>
  <si>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</si>
  <si>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</si>
  <si>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</si>
  <si>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</si>
  <si>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</si>
  <si>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</si>
  <si>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</si>
  <si>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</si>
  <si>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</si>
  <si>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</si>
  <si>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</si>
  <si>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</si>
  <si>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</si>
  <si>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</si>
  <si>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</si>
  <si>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</si>
  <si>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</si>
  <si>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</si>
  <si>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</si>
  <si>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</si>
  <si>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</si>
  <si>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</si>
  <si>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</si>
  <si>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</si>
  <si>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</si>
  <si>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</si>
  <si>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</si>
  <si>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</si>
  <si>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</si>
  <si>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</si>
  <si>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</si>
  <si>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</si>
  <si>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</si>
  <si>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</si>
  <si>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</si>
  <si>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</si>
  <si>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</si>
  <si>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</si>
  <si>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</si>
  <si>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</si>
  <si>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</si>
  <si>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</si>
  <si>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</si>
  <si>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</si>
  <si>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</si>
  <si>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</si>
  <si>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</si>
  <si>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</si>
  <si>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</si>
  <si>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</si>
  <si>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</si>
  <si>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</si>
  <si>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</si>
  <si>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</si>
  <si>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</si>
  <si>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</si>
  <si>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</si>
  <si>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</si>
  <si>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</si>
  <si>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</si>
  <si>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</si>
  <si>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</si>
  <si>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</si>
  <si>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</si>
  <si>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</si>
  <si>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</si>
  <si>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</si>
  <si>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</si>
  <si>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</si>
  <si>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</si>
  <si>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</si>
  <si>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</si>
  <si>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</si>
  <si>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</si>
  <si>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</si>
  <si>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</si>
  <si>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</si>
  <si>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</si>
  <si>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</si>
  <si>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</si>
  <si>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</si>
  <si>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</si>
  <si>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</si>
  <si>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</si>
  <si>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</si>
  <si>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</si>
  <si>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</si>
  <si>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</si>
  <si>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</si>
  <si>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</si>
  <si>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</si>
  <si>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</si>
  <si>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</si>
  <si>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</si>
  <si>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</si>
  <si>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</si>
  <si>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</si>
  <si>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</si>
  <si>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</si>
  <si>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</si>
  <si>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</si>
  <si>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</si>
  <si>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</si>
  <si>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</si>
  <si>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</si>
  <si>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</si>
  <si>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</si>
  <si>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</si>
  <si>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</si>
  <si>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</si>
  <si>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</si>
  <si>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</si>
  <si>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</si>
  <si>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</si>
  <si>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</si>
  <si>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</si>
  <si>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</si>
  <si>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</si>
  <si>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</si>
  <si>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</si>
  <si>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</si>
  <si>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</si>
  <si>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</si>
  <si>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</si>
  <si>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</si>
  <si>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</si>
  <si>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</si>
  <si>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</si>
  <si>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</si>
  <si>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</si>
  <si>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</si>
  <si>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</si>
  <si>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</si>
  <si>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</si>
  <si>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</si>
  <si>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</si>
  <si>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</si>
  <si>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</si>
  <si>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</si>
  <si>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</si>
  <si>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</si>
  <si>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</si>
  <si>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</si>
  <si>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</si>
  <si>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</si>
  <si>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</si>
  <si>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</si>
  <si>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</si>
  <si>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</si>
  <si>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</si>
  <si>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</si>
  <si>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</si>
  <si>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</si>
  <si>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</si>
  <si>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</si>
  <si>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</si>
  <si>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</si>
  <si>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</si>
  <si>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</si>
  <si>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</si>
  <si>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</si>
  <si>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</si>
  <si>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</si>
  <si>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</si>
  <si>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</si>
  <si>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</si>
  <si>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</si>
  <si>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</si>
  <si>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</si>
  <si>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</si>
  <si>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</si>
  <si>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</si>
  <si>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</si>
  <si>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</si>
  <si>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</si>
  <si>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</si>
  <si>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</si>
  <si>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</si>
  <si>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</si>
  <si>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</si>
  <si>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</si>
  <si>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</si>
  <si>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</si>
  <si>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</si>
  <si>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</si>
  <si>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</si>
  <si>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</si>
  <si>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</si>
  <si>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</si>
  <si>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</si>
  <si>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</si>
  <si>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</si>
  <si>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</si>
  <si>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</si>
  <si>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</si>
  <si>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</si>
  <si>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</si>
  <si>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</si>
  <si>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</si>
  <si>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</si>
  <si>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</si>
  <si>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</si>
  <si>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</si>
  <si>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</si>
  <si>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</si>
  <si>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</si>
  <si>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</si>
  <si>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</si>
  <si>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</si>
  <si>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</si>
  <si>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</si>
  <si>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</si>
  <si>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</si>
  <si>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</si>
  <si>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</si>
  <si>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</si>
  <si>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</si>
  <si>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</si>
  <si>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</si>
  <si>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</si>
  <si>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</si>
  <si>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</si>
  <si>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</si>
  <si>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</si>
  <si>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</si>
  <si>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</si>
  <si>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</si>
  <si>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</si>
  <si>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</si>
  <si>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</si>
  <si>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</si>
  <si>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</si>
  <si>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</si>
  <si>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</si>
  <si>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</si>
  <si>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</si>
  <si>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</si>
  <si>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</si>
  <si>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</si>
  <si>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</si>
  <si>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</si>
  <si>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</si>
  <si>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</si>
  <si>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</si>
  <si>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</si>
  <si>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</si>
  <si>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</si>
  <si>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</si>
  <si>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</si>
  <si>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</si>
  <si>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</si>
  <si>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</si>
  <si>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</si>
  <si>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</si>
  <si>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</si>
  <si>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</si>
  <si>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</si>
  <si>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</si>
  <si>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</si>
  <si>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</si>
  <si>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</si>
  <si>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</si>
  <si>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</si>
  <si>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</si>
  <si>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</si>
  <si>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</si>
  <si>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</si>
  <si>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</si>
  <si>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</si>
  <si>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</si>
  <si>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</si>
  <si>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</si>
  <si>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</si>
  <si>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</si>
  <si>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</si>
  <si>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</si>
  <si>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</si>
  <si>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</si>
  <si>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</si>
  <si>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</si>
  <si>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</si>
  <si>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</si>
  <si>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</si>
  <si>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</si>
  <si>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</si>
  <si>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</si>
  <si>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</si>
  <si>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</si>
  <si>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</si>
  <si>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</si>
  <si>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</si>
  <si>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</si>
  <si>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</si>
  <si>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</si>
  <si>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</si>
  <si>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</si>
  <si>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</si>
  <si>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</si>
  <si>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</si>
  <si>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</si>
  <si>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</si>
  <si>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</si>
  <si>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</si>
  <si>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</si>
  <si>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</si>
  <si>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</si>
  <si>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</si>
  <si>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</si>
  <si>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</si>
  <si>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</si>
  <si>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</si>
  <si>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</si>
  <si>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</si>
  <si>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</si>
  <si>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</si>
  <si>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</si>
  <si>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</si>
  <si>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</si>
  <si>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</si>
  <si>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</si>
  <si>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</si>
  <si>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</si>
  <si>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</si>
  <si>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</si>
  <si>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</si>
  <si>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</si>
  <si>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</si>
  <si>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</si>
  <si>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</si>
  <si>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</si>
  <si>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</si>
  <si>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</si>
  <si>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</si>
  <si>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</si>
  <si>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</si>
  <si>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</si>
  <si>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</si>
  <si>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</si>
  <si>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</si>
  <si>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</si>
  <si>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</si>
  <si>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</si>
  <si>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</si>
  <si>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</si>
  <si>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</si>
  <si>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</si>
  <si>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</si>
  <si>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</si>
  <si>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</si>
  <si>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</si>
  <si>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</si>
  <si>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</si>
  <si>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</si>
  <si>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</si>
  <si>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</si>
  <si>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</si>
  <si>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</si>
  <si>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</si>
  <si>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</si>
  <si>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</si>
  <si>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</si>
  <si>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</si>
  <si>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</si>
  <si>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</si>
  <si>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</si>
  <si>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</si>
  <si>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</si>
  <si>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</si>
  <si>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</si>
  <si>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</si>
  <si>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</si>
  <si>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</si>
  <si>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</si>
  <si>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</si>
  <si>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</si>
  <si>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</si>
  <si>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</si>
  <si>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</si>
  <si>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</si>
  <si>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</si>
  <si>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</si>
  <si>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</si>
  <si>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</si>
  <si>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</si>
  <si>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</si>
  <si>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</si>
  <si>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</si>
  <si>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</si>
  <si>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</si>
  <si>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</si>
  <si>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</si>
  <si>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</si>
  <si>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</si>
  <si>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</si>
  <si>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</si>
  <si>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</si>
  <si>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</si>
  <si>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</si>
  <si>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</si>
  <si>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</si>
  <si>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</si>
  <si>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</si>
  <si>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</si>
  <si>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</si>
  <si>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</si>
  <si>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</si>
  <si>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</si>
  <si>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</si>
  <si>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</si>
  <si>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</si>
  <si>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</si>
  <si>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</si>
  <si>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</si>
  <si>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</si>
  <si>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</si>
  <si>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</si>
  <si>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</si>
  <si>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</si>
  <si>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</si>
  <si>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</si>
  <si>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</si>
  <si>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</si>
  <si>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</si>
  <si>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</si>
  <si>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</si>
  <si>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</si>
  <si>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</si>
  <si>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</si>
  <si>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</si>
  <si>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</si>
  <si>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</si>
  <si>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</si>
  <si>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</si>
  <si>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</si>
  <si>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</si>
  <si>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</si>
  <si>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</si>
  <si>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</si>
  <si>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</si>
  <si>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</si>
  <si>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</si>
  <si>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</si>
  <si>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</si>
  <si>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</si>
  <si>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</si>
  <si>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</si>
  <si>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</si>
  <si>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</si>
  <si>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</si>
  <si>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</si>
  <si>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</si>
  <si>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</si>
  <si>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</si>
  <si>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</si>
  <si>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</si>
  <si>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</si>
  <si>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</si>
  <si>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</si>
  <si>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</si>
  <si>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</si>
  <si>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</si>
  <si>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</si>
  <si>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</si>
  <si>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</si>
  <si>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</si>
  <si>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</si>
  <si>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</si>
  <si>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</si>
  <si>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</si>
  <si>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</si>
  <si>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</si>
  <si>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</si>
  <si>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</si>
  <si>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</si>
  <si>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</si>
  <si>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</si>
  <si>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</si>
  <si>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</si>
  <si>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</si>
  <si>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</si>
  <si>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</si>
  <si>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</si>
  <si>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</si>
  <si>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</si>
  <si>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</si>
  <si>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</si>
  <si>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</si>
  <si>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</si>
  <si>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</si>
  <si>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</si>
  <si>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</si>
  <si>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</si>
  <si>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</si>
  <si>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</si>
  <si>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</si>
  <si>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</si>
  <si>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</si>
  <si>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</si>
  <si>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</si>
  <si>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</si>
  <si>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</si>
  <si>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</si>
  <si>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</si>
  <si>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</si>
  <si>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</si>
  <si>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</si>
  <si>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</si>
  <si>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</si>
  <si>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</si>
  <si>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</si>
  <si>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</si>
  <si>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</si>
  <si>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</si>
  <si>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</si>
  <si>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</si>
  <si>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</si>
  <si>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</si>
  <si>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</si>
  <si>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</si>
  <si>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</si>
  <si>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</si>
  <si>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</si>
  <si>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</si>
  <si>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</si>
  <si>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</si>
  <si>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</si>
  <si>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</si>
  <si>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</si>
  <si>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</si>
  <si>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</si>
  <si>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</si>
  <si>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</si>
  <si>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</si>
  <si>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</si>
  <si>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</si>
  <si>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</si>
  <si>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</si>
  <si>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</si>
  <si>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</si>
  <si>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</si>
  <si>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</si>
  <si>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</si>
  <si>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</si>
  <si>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</si>
  <si>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</si>
  <si>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</si>
  <si>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</si>
  <si>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</si>
  <si>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</si>
  <si>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</si>
  <si>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</si>
  <si>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</si>
  <si>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</si>
  <si>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</si>
  <si>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</si>
  <si>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</si>
  <si>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</si>
  <si>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</si>
  <si>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</si>
  <si>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</si>
  <si>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</si>
  <si>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</si>
  <si>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</si>
  <si>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</si>
  <si>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</si>
  <si>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</si>
  <si>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</si>
  <si>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</si>
  <si>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</si>
  <si>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</si>
  <si>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</si>
  <si>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</si>
  <si>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</si>
  <si>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</si>
  <si>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</si>
  <si>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</si>
  <si>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</si>
  <si>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</si>
  <si>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</si>
  <si>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</si>
  <si>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</si>
  <si>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</si>
  <si>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</si>
  <si>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</si>
  <si>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</si>
  <si>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</si>
  <si>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</si>
  <si>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</si>
  <si>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</si>
  <si>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</si>
  <si>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</si>
  <si>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</si>
  <si>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</si>
  <si>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</si>
  <si>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</si>
  <si>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</si>
  <si>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</si>
  <si>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</si>
  <si>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</si>
  <si>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</si>
  <si>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</si>
  <si>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</si>
  <si>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</si>
  <si>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</si>
  <si>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</si>
  <si>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</si>
  <si>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</si>
  <si>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</si>
  <si>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</si>
  <si>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</si>
  <si>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</si>
  <si>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</si>
  <si>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</si>
  <si>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</si>
  <si>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</si>
  <si>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</si>
  <si>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</si>
  <si>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</si>
  <si>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</si>
  <si>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</si>
  <si>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</si>
  <si>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</si>
  <si>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</si>
  <si>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</si>
  <si>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</si>
  <si>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</si>
  <si>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</si>
  <si>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</si>
  <si>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</si>
  <si>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</si>
  <si>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</si>
  <si>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</si>
  <si>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</si>
  <si>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</si>
  <si>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</si>
  <si>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</si>
  <si>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</si>
  <si>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</si>
  <si>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</si>
  <si>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</si>
  <si>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</si>
  <si>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</si>
  <si>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</si>
  <si>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</si>
  <si>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</si>
  <si>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</si>
  <si>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</si>
  <si>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</si>
  <si>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</si>
  <si>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</si>
  <si>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</si>
  <si>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</si>
  <si>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</si>
  <si>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</si>
  <si>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</si>
  <si>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</si>
  <si>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</si>
  <si>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</si>
  <si>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</si>
  <si>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</si>
  <si>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</si>
  <si>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</si>
  <si>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</si>
  <si>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</si>
  <si>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</si>
  <si>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</si>
  <si>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</si>
  <si>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</si>
  <si>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</si>
  <si>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</si>
  <si>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</si>
  <si>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</si>
  <si>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</si>
  <si>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</si>
  <si>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</si>
  <si>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</si>
  <si>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</si>
  <si>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</si>
  <si>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</si>
  <si>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</si>
  <si>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</si>
  <si>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</si>
  <si>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</si>
  <si>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</si>
  <si>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</si>
  <si>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</si>
  <si>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</si>
  <si>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</si>
  <si>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</si>
  <si>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</si>
  <si>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</si>
  <si>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</si>
  <si>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</si>
  <si>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</si>
  <si>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</si>
  <si>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</si>
  <si>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</si>
  <si>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</si>
  <si>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</si>
  <si>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</si>
  <si>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</si>
  <si>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</si>
  <si>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</si>
  <si>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</si>
  <si>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</si>
  <si>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</si>
  <si>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</si>
  <si>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</si>
  <si>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</si>
  <si>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</si>
  <si>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</si>
  <si>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</si>
  <si>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</si>
  <si>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</si>
  <si>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</si>
  <si>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</si>
  <si>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</si>
  <si>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</si>
  <si>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</si>
  <si>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</si>
  <si>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</si>
  <si>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</si>
  <si>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</si>
  <si>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</si>
  <si>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</si>
  <si>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</si>
  <si>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</si>
  <si>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</si>
  <si>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</si>
  <si>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</si>
  <si>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</si>
  <si>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</si>
  <si>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</si>
  <si>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</si>
  <si>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</si>
  <si>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</si>
  <si>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</si>
  <si>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</si>
  <si>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</si>
  <si>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</si>
  <si>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</si>
  <si>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</si>
  <si>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</si>
  <si>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</si>
  <si>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</si>
  <si>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</si>
  <si>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</si>
  <si>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</si>
  <si>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</si>
  <si>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</si>
  <si>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</si>
  <si>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</si>
  <si>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</si>
  <si>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</si>
  <si>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</si>
  <si>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</si>
  <si>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</si>
  <si>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</si>
  <si>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</si>
  <si>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</si>
  <si>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</si>
  <si>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</si>
  <si>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</si>
  <si>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</si>
  <si>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</si>
  <si>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</si>
  <si>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</si>
  <si>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</si>
  <si>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</si>
  <si>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</si>
  <si>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</si>
  <si>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</si>
  <si>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</si>
  <si>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</si>
  <si>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</si>
  <si>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</si>
  <si>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</si>
  <si>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</si>
  <si>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</si>
  <si>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</si>
  <si>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</si>
  <si>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</si>
  <si>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</si>
  <si>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</si>
  <si>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</si>
  <si>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</si>
  <si>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</si>
  <si>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</si>
  <si>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</si>
  <si>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</si>
  <si>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</si>
  <si>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</si>
  <si>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</si>
  <si>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</si>
  <si>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</si>
  <si>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</si>
  <si>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</si>
  <si>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</si>
  <si>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</si>
  <si>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</si>
  <si>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</si>
  <si>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</si>
  <si>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</si>
  <si>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</si>
  <si>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</si>
  <si>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</si>
  <si>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</si>
  <si>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</si>
  <si>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</si>
  <si>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</si>
  <si>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</si>
  <si>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</si>
  <si>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</si>
  <si>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</si>
  <si>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</si>
  <si>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</si>
  <si>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</si>
  <si>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</si>
  <si>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</si>
  <si>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</si>
  <si>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</si>
  <si>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</si>
  <si>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</si>
  <si>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</si>
  <si>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</si>
  <si>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</si>
  <si>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</si>
  <si>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</si>
  <si>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</si>
  <si>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</si>
  <si>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</si>
  <si>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</si>
  <si>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</si>
  <si>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</si>
  <si>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</si>
  <si>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</si>
  <si>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</si>
  <si>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</si>
  <si>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</si>
  <si>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</si>
  <si>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</si>
  <si>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</si>
  <si>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</si>
  <si>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</si>
  <si>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</si>
  <si>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</si>
  <si>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</si>
  <si>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</si>
  <si>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</si>
  <si>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</si>
  <si>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</si>
  <si>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</si>
  <si>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</si>
  <si>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</si>
  <si>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</si>
  <si>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</si>
  <si>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</si>
  <si>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</si>
  <si>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</si>
  <si>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</si>
  <si>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</si>
  <si>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</si>
  <si>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</si>
  <si>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</si>
  <si>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</si>
  <si>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</si>
  <si>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</si>
  <si>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</si>
  <si>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</si>
  <si>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</si>
  <si>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</si>
  <si>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</si>
  <si>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</si>
  <si>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</si>
  <si>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</si>
  <si>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</si>
  <si>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</si>
  <si>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</si>
  <si>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</si>
  <si>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</si>
  <si>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</si>
  <si>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</si>
  <si>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</si>
  <si>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</si>
  <si>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</si>
  <si>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</si>
  <si>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</si>
  <si>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</si>
  <si>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</si>
  <si>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</si>
  <si>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</si>
  <si>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</si>
  <si>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</si>
  <si>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</si>
  <si>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</si>
  <si>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</si>
  <si>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</si>
  <si>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</si>
  <si>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</si>
  <si>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</si>
  <si>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</si>
  <si>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</si>
  <si>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</si>
  <si>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</si>
  <si>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</si>
  <si>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</si>
  <si>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</si>
  <si>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</si>
  <si>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</si>
  <si>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</si>
  <si>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</si>
  <si>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</si>
  <si>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</si>
  <si>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</si>
  <si>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</si>
  <si>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</si>
  <si>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</si>
  <si>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</si>
  <si>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</si>
  <si>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</si>
  <si>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</si>
  <si>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</si>
  <si>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</si>
  <si>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</si>
  <si>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</si>
  <si>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</si>
  <si>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</si>
  <si>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</si>
  <si>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</si>
  <si>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</si>
  <si>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</si>
  <si>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</si>
  <si>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</si>
  <si>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</si>
  <si>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</si>
  <si>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</si>
  <si>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</si>
  <si>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</si>
  <si>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</si>
  <si>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</si>
  <si>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</si>
  <si>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</si>
  <si>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</si>
  <si>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</si>
  <si>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</si>
  <si>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</si>
  <si>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</si>
  <si>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</si>
  <si>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</si>
  <si>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</si>
  <si>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</si>
  <si>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</si>
  <si>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</si>
  <si>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</si>
  <si>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</si>
  <si>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</si>
  <si>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</si>
  <si>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</si>
  <si>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</si>
  <si>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</si>
  <si>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</si>
  <si>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</si>
  <si>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</si>
  <si>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</si>
  <si>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</si>
  <si>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</si>
  <si>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</si>
  <si>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</si>
  <si>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</si>
  <si>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</si>
  <si>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</si>
  <si>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</si>
  <si>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</si>
  <si>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</si>
  <si>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</si>
  <si>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</si>
  <si>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</si>
  <si>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</si>
  <si>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</si>
  <si>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</si>
  <si>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</si>
  <si>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</si>
  <si>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</si>
  <si>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</si>
  <si>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</si>
  <si>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</si>
  <si>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</si>
  <si>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</si>
  <si>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</si>
  <si>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</si>
  <si>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</si>
  <si>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</si>
  <si>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</si>
  <si>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</si>
  <si>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</si>
  <si>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</si>
  <si>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</si>
  <si>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</si>
  <si>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</si>
  <si>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</si>
  <si>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</si>
  <si>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</si>
  <si>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</si>
  <si>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</si>
  <si>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</si>
  <si>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</si>
  <si>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</si>
  <si>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</si>
  <si>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</si>
  <si>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</si>
  <si>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</si>
  <si>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</si>
  <si>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</si>
  <si>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</si>
  <si>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</si>
  <si>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</si>
  <si>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</si>
  <si>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</si>
  <si>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</si>
  <si>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</si>
  <si>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</si>
  <si>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</si>
  <si>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</si>
  <si>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</si>
  <si>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</si>
  <si>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</si>
  <si>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</si>
  <si>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</si>
  <si>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</si>
  <si>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</si>
  <si>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</si>
  <si>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</si>
  <si>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</si>
  <si>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</si>
  <si>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</si>
  <si>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</si>
  <si>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</si>
  <si>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</si>
  <si>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</si>
  <si>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</si>
  <si>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</si>
  <si>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</si>
  <si>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</si>
  <si>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</si>
  <si>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</si>
  <si>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</si>
  <si>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</si>
  <si>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</si>
  <si>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</si>
  <si>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</si>
  <si>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</si>
  <si>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</si>
  <si>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</si>
  <si>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</si>
  <si>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</si>
  <si>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</si>
  <si>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</si>
  <si>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</si>
  <si>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</si>
  <si>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</si>
  <si>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</si>
  <si>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</si>
  <si>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</si>
  <si>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</si>
  <si>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</si>
  <si>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</si>
  <si>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</si>
  <si>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</si>
  <si>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</si>
  <si>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</si>
  <si>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</si>
  <si>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</si>
  <si>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</si>
  <si>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</si>
  <si>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</si>
  <si>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</si>
  <si>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</si>
  <si>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</si>
  <si>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</si>
  <si>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</si>
  <si>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</si>
  <si>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</si>
  <si>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</si>
  <si>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</si>
  <si>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</si>
  <si>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</si>
  <si>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</si>
  <si>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</si>
  <si>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</si>
  <si>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</si>
  <si>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</si>
  <si>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</si>
  <si>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</si>
  <si>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</si>
  <si>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</si>
  <si>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</si>
  <si>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</si>
  <si>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</si>
  <si>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</si>
  <si>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Population (Original RICE)</t>
  </si>
  <si>
    <t>Original RICE Population</t>
  </si>
  <si>
    <t>Original Population RICE</t>
  </si>
  <si>
    <t>Orig RICE Pop</t>
  </si>
  <si>
    <t>Original RICE 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</si>
</sst>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00000"/>
    <numFmt numFmtId="168" formatCode="0.0"/>
    <numFmt numFmtId="169" formatCode="_(* #,##0.0000_);_(* \(#,##0.0000\);_(* &quot;-&quot;??_);_(@_)"/>
    <numFmt numFmtId="170" formatCode="_(* #,##0.0_);_(* \(#,##0.0\);_(* &quot;-&quot;??_);_(@_)"/>
    <numFmt numFmtId="171" formatCode="_(* #,##0.000_);_(* \(#,##0.000\);_(* &quot;-&quot;??_);_(@_)"/>
    <numFmt numFmtId="172" formatCode="#,##0.000"/>
    <numFmt numFmtId="173" formatCode="_(* #,##0_);_(* \(#,##0\);_(* &quot;-&quot;??_);_(@_)"/>
    <numFmt numFmtId="174" formatCode="_(* #,##0.00000_);_(* \(#,##0.00000\);_(* &quot;-&quot;??_);_(@_)"/>
    <numFmt numFmtId="175" formatCode="#,##0.0000"/>
    <numFmt numFmtId="176" formatCode="0.0%"/>
    <numFmt numFmtId="177" formatCode="_(* #,##0.0000000_);_(* \(#,##0.0000000\);_(* &quot;-&quot;??_);_(@_)"/>
    <numFmt numFmtId="178" formatCode="0.000E+00"/>
    <numFmt numFmtId="179" formatCode="0.000%"/>
    <numFmt numFmtId="180" formatCode="0_);\(0\)"/>
    <numFmt numFmtId="181" formatCode="0.0E+00"/>
    <numFmt numFmtId="182" formatCode="_(* #,##0.000000_);_(* \(#,##0.000000\);_(* &quot;-&quot;??_);_(@_)"/>
    <numFmt numFmtId="183" formatCode="0.0000000"/>
    <numFmt numFmtId="184" formatCode="_(* #,##0.0000_);_(* \(#,##0.0000\);_(* &quot;-&quot;????_);_(@_)"/>
    <numFmt numFmtId="185" formatCode="#,##0.000000"/>
    <numFmt numFmtId="186" formatCode="0.0000%"/>
    <numFmt numFmtId="187" formatCode="#,##0.00000"/>
    <numFmt numFmtId="188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710">
    <xf numFmtId="0" fontId="0" fillId="0" borderId="0" xfId="0"/>
    <xf numFmtId="0" fontId="2" fillId="0" borderId="0" xfId="0" applyFont="1"/>
    <xf numFmtId="0" fontId="11" fillId="0" borderId="0" xfId="0" applyFont="1"/>
    <xf numFmtId="164" fontId="13" fillId="0" borderId="0" xfId="0" applyNumberFormat="1" applyFont="1" applyFill="1" applyAlignment="1">
      <alignment horizontal="right"/>
    </xf>
    <xf numFmtId="164" fontId="13" fillId="0" borderId="0" xfId="0" applyNumberFormat="1" applyFont="1" applyFill="1"/>
    <xf numFmtId="164" fontId="11" fillId="0" borderId="0" xfId="0" applyNumberFormat="1" applyFont="1" applyFill="1" applyAlignment="1">
      <alignment wrapText="1"/>
    </xf>
    <xf numFmtId="164" fontId="11" fillId="0" borderId="0" xfId="0" applyNumberFormat="1" applyFont="1" applyFill="1"/>
    <xf numFmtId="173" fontId="0" fillId="0" borderId="0" xfId="1" applyNumberFormat="1" applyFont="1"/>
    <xf numFmtId="171" fontId="0" fillId="0" borderId="0" xfId="1" applyNumberFormat="1" applyFont="1"/>
    <xf numFmtId="164" fontId="0" fillId="0" borderId="0" xfId="0" applyNumberFormat="1"/>
    <xf numFmtId="169" fontId="0" fillId="0" borderId="0" xfId="1" applyNumberFormat="1" applyFont="1"/>
    <xf numFmtId="171" fontId="0" fillId="0" borderId="0" xfId="0" applyNumberFormat="1"/>
    <xf numFmtId="43" fontId="0" fillId="0" borderId="0" xfId="1" applyFont="1"/>
    <xf numFmtId="170" fontId="0" fillId="0" borderId="0" xfId="1" applyNumberFormat="1" applyFont="1"/>
    <xf numFmtId="10" fontId="0" fillId="0" borderId="0" xfId="5" applyNumberFormat="1" applyFont="1"/>
    <xf numFmtId="173" fontId="0" fillId="0" borderId="0" xfId="0" applyNumberFormat="1"/>
    <xf numFmtId="170" fontId="0" fillId="0" borderId="0" xfId="0" applyNumberFormat="1"/>
    <xf numFmtId="171" fontId="2" fillId="0" borderId="0" xfId="1" applyNumberFormat="1" applyFont="1"/>
    <xf numFmtId="164" fontId="2" fillId="2" borderId="3" xfId="0" applyNumberFormat="1" applyFont="1" applyFill="1" applyBorder="1"/>
    <xf numFmtId="0" fontId="2" fillId="2" borderId="3" xfId="0" applyFont="1" applyFill="1" applyBorder="1"/>
    <xf numFmtId="43" fontId="0" fillId="0" borderId="0" xfId="0" applyNumberFormat="1"/>
    <xf numFmtId="164" fontId="8" fillId="2" borderId="3" xfId="0" applyNumberFormat="1" applyFont="1" applyFill="1" applyBorder="1" applyAlignment="1">
      <alignment wrapText="1"/>
    </xf>
    <xf numFmtId="164" fontId="13" fillId="2" borderId="3" xfId="0" applyNumberFormat="1" applyFont="1" applyFill="1" applyBorder="1"/>
    <xf numFmtId="164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4" fontId="8" fillId="2" borderId="3" xfId="0" applyNumberFormat="1" applyFont="1" applyFill="1" applyBorder="1" applyAlignment="1">
      <alignment horizontal="left" wrapText="1"/>
    </xf>
    <xf numFmtId="164" fontId="8" fillId="2" borderId="3" xfId="0" applyNumberFormat="1" applyFont="1" applyFill="1" applyBorder="1" applyAlignment="1">
      <alignment horizontal="right"/>
    </xf>
    <xf numFmtId="164" fontId="16" fillId="2" borderId="3" xfId="0" applyNumberFormat="1" applyFont="1" applyFill="1" applyBorder="1" applyAlignment="1">
      <alignment horizontal="center" wrapText="1"/>
    </xf>
    <xf numFmtId="164" fontId="8" fillId="0" borderId="3" xfId="0" applyNumberFormat="1" applyFont="1" applyFill="1" applyBorder="1" applyAlignment="1">
      <alignment horizontal="right"/>
    </xf>
    <xf numFmtId="165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/>
    <xf numFmtId="164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4" fontId="17" fillId="2" borderId="3" xfId="0" applyNumberFormat="1" applyFont="1" applyFill="1" applyBorder="1" applyAlignment="1">
      <alignment wrapText="1"/>
    </xf>
    <xf numFmtId="164" fontId="17" fillId="2" borderId="3" xfId="0" applyNumberFormat="1" applyFont="1" applyFill="1" applyBorder="1" applyAlignment="1">
      <alignment horizontal="right"/>
    </xf>
    <xf numFmtId="164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6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/>
    <xf numFmtId="166" fontId="8" fillId="2" borderId="3" xfId="0" applyNumberFormat="1" applyFont="1" applyFill="1" applyBorder="1" applyAlignment="1">
      <alignment horizontal="right"/>
    </xf>
    <xf numFmtId="164" fontId="16" fillId="3" borderId="3" xfId="2" applyNumberFormat="1" applyFont="1" applyFill="1" applyBorder="1" applyAlignment="1">
      <alignment horizontal="center" wrapText="1"/>
    </xf>
    <xf numFmtId="164" fontId="8" fillId="2" borderId="3" xfId="2" applyNumberFormat="1" applyFont="1" applyFill="1" applyBorder="1" applyAlignment="1">
      <alignment horizontal="right"/>
    </xf>
    <xf numFmtId="164" fontId="8" fillId="2" borderId="3" xfId="2" applyNumberFormat="1" applyFont="1" applyFill="1" applyBorder="1"/>
    <xf numFmtId="167" fontId="8" fillId="2" borderId="3" xfId="2" applyNumberFormat="1" applyFont="1" applyFill="1" applyBorder="1" applyAlignment="1">
      <alignment wrapText="1"/>
    </xf>
    <xf numFmtId="164" fontId="16" fillId="2" borderId="3" xfId="0" applyNumberFormat="1" applyFont="1" applyFill="1" applyBorder="1" applyAlignment="1">
      <alignment horizontal="center"/>
    </xf>
    <xf numFmtId="164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4" fontId="8" fillId="2" borderId="3" xfId="4" applyNumberFormat="1" applyFont="1" applyFill="1" applyBorder="1"/>
    <xf numFmtId="164" fontId="8" fillId="2" borderId="3" xfId="4" applyNumberFormat="1" applyFont="1" applyFill="1" applyBorder="1" applyAlignment="1">
      <alignment horizontal="right"/>
    </xf>
    <xf numFmtId="172" fontId="8" fillId="3" borderId="3" xfId="1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>
      <alignment horizontal="center"/>
    </xf>
    <xf numFmtId="164" fontId="8" fillId="2" borderId="3" xfId="0" applyNumberFormat="1" applyFont="1" applyFill="1" applyBorder="1" applyAlignment="1"/>
    <xf numFmtId="164" fontId="8" fillId="2" borderId="3" xfId="0" applyNumberFormat="1" applyFont="1" applyFill="1" applyBorder="1" applyAlignment="1">
      <alignment horizontal="left"/>
    </xf>
    <xf numFmtId="164" fontId="11" fillId="2" borderId="3" xfId="0" applyNumberFormat="1" applyFont="1" applyFill="1" applyBorder="1"/>
    <xf numFmtId="164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69" fontId="8" fillId="2" borderId="3" xfId="1" applyNumberFormat="1" applyFont="1" applyFill="1" applyBorder="1"/>
    <xf numFmtId="164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4" fontId="13" fillId="2" borderId="3" xfId="0" applyNumberFormat="1" applyFont="1" applyFill="1" applyBorder="1" applyAlignment="1">
      <alignment horizontal="left" wrapText="1"/>
    </xf>
    <xf numFmtId="164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4" fontId="7" fillId="2" borderId="3" xfId="0" applyNumberFormat="1" applyFont="1" applyFill="1" applyBorder="1" applyAlignment="1">
      <alignment wrapText="1"/>
    </xf>
    <xf numFmtId="164" fontId="6" fillId="2" borderId="3" xfId="0" applyNumberFormat="1" applyFont="1" applyFill="1" applyBorder="1" applyAlignment="1">
      <alignment wrapText="1"/>
    </xf>
    <xf numFmtId="166" fontId="8" fillId="0" borderId="3" xfId="0" applyNumberFormat="1" applyFont="1" applyFill="1" applyBorder="1" applyAlignment="1">
      <alignment horizontal="right"/>
    </xf>
    <xf numFmtId="43" fontId="13" fillId="2" borderId="3" xfId="1" applyFont="1" applyFill="1" applyBorder="1" applyAlignment="1">
      <alignment wrapText="1"/>
    </xf>
    <xf numFmtId="43" fontId="20" fillId="2" borderId="3" xfId="1" applyFont="1" applyFill="1" applyBorder="1"/>
    <xf numFmtId="168" fontId="13" fillId="2" borderId="3" xfId="0" applyNumberFormat="1" applyFont="1" applyFill="1" applyBorder="1" applyAlignment="1">
      <alignment wrapText="1"/>
    </xf>
    <xf numFmtId="168" fontId="11" fillId="2" borderId="3" xfId="0" applyNumberFormat="1" applyFont="1" applyFill="1" applyBorder="1"/>
    <xf numFmtId="164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4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1" fontId="8" fillId="2" borderId="3" xfId="1" applyNumberFormat="1" applyFont="1" applyFill="1" applyBorder="1"/>
    <xf numFmtId="164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4" fontId="13" fillId="4" borderId="0" xfId="0" applyNumberFormat="1" applyFont="1" applyFill="1" applyAlignment="1">
      <alignment horizontal="left" wrapText="1"/>
    </xf>
    <xf numFmtId="164" fontId="13" fillId="4" borderId="0" xfId="0" applyNumberFormat="1" applyFont="1" applyFill="1"/>
    <xf numFmtId="164" fontId="16" fillId="4" borderId="3" xfId="0" applyNumberFormat="1" applyFont="1" applyFill="1" applyBorder="1" applyAlignment="1">
      <alignment horizontal="center" wrapText="1"/>
    </xf>
    <xf numFmtId="164" fontId="8" fillId="4" borderId="3" xfId="0" applyNumberFormat="1" applyFont="1" applyFill="1" applyBorder="1" applyAlignment="1">
      <alignment horizontal="right"/>
    </xf>
    <xf numFmtId="164" fontId="8" fillId="4" borderId="3" xfId="0" applyNumberFormat="1" applyFont="1" applyFill="1" applyBorder="1"/>
    <xf numFmtId="164" fontId="11" fillId="4" borderId="0" xfId="0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65" fontId="11" fillId="4" borderId="0" xfId="0" applyNumberFormat="1" applyFont="1" applyFill="1"/>
    <xf numFmtId="164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4" fontId="17" fillId="4" borderId="3" xfId="0" applyNumberFormat="1" applyFont="1" applyFill="1" applyBorder="1" applyAlignment="1">
      <alignment wrapText="1"/>
    </xf>
    <xf numFmtId="164" fontId="17" fillId="4" borderId="3" xfId="0" applyNumberFormat="1" applyFont="1" applyFill="1" applyBorder="1" applyAlignment="1">
      <alignment horizontal="right"/>
    </xf>
    <xf numFmtId="164" fontId="17" fillId="4" borderId="3" xfId="0" applyNumberFormat="1" applyFont="1" applyFill="1" applyBorder="1"/>
    <xf numFmtId="0" fontId="11" fillId="4" borderId="0" xfId="0" applyFont="1" applyFill="1"/>
    <xf numFmtId="166" fontId="8" fillId="4" borderId="3" xfId="0" applyNumberFormat="1" applyFont="1" applyFill="1" applyBorder="1" applyAlignment="1">
      <alignment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6" fontId="11" fillId="4" borderId="0" xfId="0" applyNumberFormat="1" applyFont="1" applyFill="1"/>
    <xf numFmtId="166" fontId="8" fillId="4" borderId="3" xfId="0" applyNumberFormat="1" applyFont="1" applyFill="1" applyBorder="1" applyAlignment="1">
      <alignment horizontal="right"/>
    </xf>
    <xf numFmtId="164" fontId="16" fillId="5" borderId="3" xfId="2" applyNumberFormat="1" applyFont="1" applyFill="1" applyBorder="1" applyAlignment="1">
      <alignment horizontal="center" wrapText="1"/>
    </xf>
    <xf numFmtId="164" fontId="13" fillId="4" borderId="0" xfId="2" applyNumberFormat="1" applyFont="1" applyFill="1"/>
    <xf numFmtId="164" fontId="16" fillId="4" borderId="3" xfId="0" applyNumberFormat="1" applyFont="1" applyFill="1" applyBorder="1" applyAlignment="1">
      <alignment horizontal="center"/>
    </xf>
    <xf numFmtId="166" fontId="8" fillId="4" borderId="3" xfId="0" applyNumberFormat="1" applyFont="1" applyFill="1" applyBorder="1"/>
    <xf numFmtId="164" fontId="11" fillId="4" borderId="1" xfId="0" applyNumberFormat="1" applyFont="1" applyFill="1" applyBorder="1"/>
    <xf numFmtId="164" fontId="13" fillId="4" borderId="2" xfId="0" applyNumberFormat="1" applyFont="1" applyFill="1" applyBorder="1"/>
    <xf numFmtId="164" fontId="11" fillId="4" borderId="2" xfId="0" applyNumberFormat="1" applyFont="1" applyFill="1" applyBorder="1"/>
    <xf numFmtId="164" fontId="19" fillId="4" borderId="0" xfId="0" applyNumberFormat="1" applyFont="1" applyFill="1" applyAlignment="1">
      <alignment horizontal="center" wrapText="1"/>
    </xf>
    <xf numFmtId="168" fontId="11" fillId="4" borderId="0" xfId="0" applyNumberFormat="1" applyFont="1" applyFill="1" applyAlignment="1">
      <alignment wrapText="1"/>
    </xf>
    <xf numFmtId="168" fontId="13" fillId="4" borderId="0" xfId="0" applyNumberFormat="1" applyFont="1" applyFill="1"/>
    <xf numFmtId="168" fontId="11" fillId="4" borderId="0" xfId="0" applyNumberFormat="1" applyFont="1" applyFill="1"/>
    <xf numFmtId="164" fontId="13" fillId="4" borderId="0" xfId="0" applyNumberFormat="1" applyFont="1" applyFill="1" applyAlignment="1">
      <alignment horizontal="right"/>
    </xf>
    <xf numFmtId="164" fontId="11" fillId="4" borderId="0" xfId="0" applyNumberFormat="1" applyFont="1" applyFill="1" applyAlignment="1">
      <alignment wrapText="1"/>
    </xf>
    <xf numFmtId="164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4" fontId="8" fillId="4" borderId="3" xfId="4" applyNumberFormat="1" applyFont="1" applyFill="1" applyBorder="1"/>
    <xf numFmtId="172" fontId="8" fillId="5" borderId="3" xfId="1" applyNumberFormat="1" applyFont="1" applyFill="1" applyBorder="1" applyAlignment="1">
      <alignment wrapText="1"/>
    </xf>
    <xf numFmtId="172" fontId="8" fillId="4" borderId="3" xfId="1" applyNumberFormat="1" applyFont="1" applyFill="1" applyBorder="1" applyAlignment="1">
      <alignment horizontal="right"/>
    </xf>
    <xf numFmtId="172" fontId="8" fillId="4" borderId="3" xfId="1" applyNumberFormat="1" applyFont="1" applyFill="1" applyBorder="1"/>
    <xf numFmtId="174" fontId="8" fillId="4" borderId="3" xfId="1" applyNumberFormat="1" applyFont="1" applyFill="1" applyBorder="1"/>
    <xf numFmtId="164" fontId="18" fillId="4" borderId="3" xfId="0" applyNumberFormat="1" applyFont="1" applyFill="1" applyBorder="1" applyAlignment="1">
      <alignment horizontal="center"/>
    </xf>
    <xf numFmtId="164" fontId="8" fillId="4" borderId="3" xfId="0" applyNumberFormat="1" applyFont="1" applyFill="1" applyBorder="1" applyAlignment="1"/>
    <xf numFmtId="164" fontId="8" fillId="4" borderId="3" xfId="0" applyNumberFormat="1" applyFont="1" applyFill="1" applyBorder="1" applyAlignment="1">
      <alignment horizontal="left"/>
    </xf>
    <xf numFmtId="168" fontId="8" fillId="2" borderId="3" xfId="0" applyNumberFormat="1" applyFont="1" applyFill="1" applyBorder="1" applyAlignment="1">
      <alignment horizontal="right"/>
    </xf>
    <xf numFmtId="172" fontId="2" fillId="2" borderId="3" xfId="1" applyNumberFormat="1" applyFont="1" applyFill="1" applyBorder="1"/>
    <xf numFmtId="164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43" fontId="2" fillId="2" borderId="3" xfId="1" applyFont="1" applyFill="1" applyBorder="1"/>
    <xf numFmtId="172" fontId="2" fillId="2" borderId="3" xfId="0" applyNumberFormat="1" applyFont="1" applyFill="1" applyBorder="1"/>
    <xf numFmtId="43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6" fontId="2" fillId="2" borderId="3" xfId="0" applyNumberFormat="1" applyFont="1" applyFill="1" applyBorder="1"/>
    <xf numFmtId="167" fontId="8" fillId="2" borderId="3" xfId="0" applyNumberFormat="1" applyFont="1" applyFill="1" applyBorder="1"/>
    <xf numFmtId="43" fontId="8" fillId="2" borderId="3" xfId="1" applyFont="1" applyFill="1" applyBorder="1"/>
    <xf numFmtId="43" fontId="8" fillId="2" borderId="3" xfId="1" applyFont="1" applyFill="1" applyBorder="1" applyAlignment="1">
      <alignment horizontal="right"/>
    </xf>
    <xf numFmtId="43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171" fontId="0" fillId="4" borderId="0" xfId="1" applyNumberFormat="1" applyFont="1" applyFill="1"/>
    <xf numFmtId="171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1" fontId="0" fillId="9" borderId="0" xfId="1" applyNumberFormat="1" applyFont="1" applyFill="1"/>
    <xf numFmtId="0" fontId="0" fillId="8" borderId="0" xfId="0" applyFill="1"/>
    <xf numFmtId="169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4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7" fontId="2" fillId="2" borderId="3" xfId="1" applyNumberFormat="1" applyFont="1" applyFill="1" applyBorder="1"/>
    <xf numFmtId="0" fontId="10" fillId="8" borderId="0" xfId="0" applyFont="1" applyFill="1"/>
    <xf numFmtId="172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6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79" fontId="0" fillId="0" borderId="0" xfId="0" applyNumberFormat="1"/>
    <xf numFmtId="167" fontId="8" fillId="6" borderId="3" xfId="0" applyNumberFormat="1" applyFont="1" applyFill="1" applyBorder="1" applyAlignment="1">
      <alignment horizontal="right"/>
    </xf>
    <xf numFmtId="177" fontId="8" fillId="2" borderId="3" xfId="1" applyNumberFormat="1" applyFont="1" applyFill="1" applyBorder="1"/>
    <xf numFmtId="171" fontId="0" fillId="8" borderId="0" xfId="1" applyNumberFormat="1" applyFont="1" applyFill="1"/>
    <xf numFmtId="43" fontId="8" fillId="6" borderId="3" xfId="1" applyFont="1" applyFill="1" applyBorder="1" applyAlignment="1">
      <alignment horizontal="right"/>
    </xf>
    <xf numFmtId="43" fontId="13" fillId="0" borderId="0" xfId="1" applyFont="1" applyFill="1" applyAlignment="1">
      <alignment horizontal="right"/>
    </xf>
    <xf numFmtId="43" fontId="13" fillId="0" borderId="0" xfId="1" applyFont="1" applyFill="1"/>
    <xf numFmtId="174" fontId="8" fillId="6" borderId="3" xfId="1" applyNumberFormat="1" applyFont="1" applyFill="1" applyBorder="1" applyAlignment="1">
      <alignment horizontal="right"/>
    </xf>
    <xf numFmtId="43" fontId="11" fillId="0" borderId="0" xfId="1" applyFont="1"/>
    <xf numFmtId="166" fontId="8" fillId="2" borderId="3" xfId="1" applyNumberFormat="1" applyFont="1" applyFill="1" applyBorder="1" applyAlignment="1">
      <alignment horizontal="right"/>
    </xf>
    <xf numFmtId="171" fontId="8" fillId="2" borderId="3" xfId="1" applyNumberFormat="1" applyFont="1" applyFill="1" applyBorder="1" applyAlignment="1">
      <alignment horizontal="right"/>
    </xf>
    <xf numFmtId="43" fontId="0" fillId="9" borderId="0" xfId="0" applyNumberFormat="1" applyFill="1"/>
    <xf numFmtId="164" fontId="19" fillId="0" borderId="0" xfId="0" applyNumberFormat="1" applyFont="1" applyFill="1" applyAlignment="1">
      <alignment horizontal="center" wrapText="1"/>
    </xf>
    <xf numFmtId="172" fontId="8" fillId="2" borderId="3" xfId="1" applyNumberFormat="1" applyFont="1" applyFill="1" applyBorder="1" applyAlignment="1">
      <alignment horizontal="right"/>
    </xf>
    <xf numFmtId="174" fontId="8" fillId="2" borderId="3" xfId="1" applyNumberFormat="1" applyFont="1" applyFill="1" applyBorder="1"/>
    <xf numFmtId="43" fontId="13" fillId="2" borderId="3" xfId="1" applyFont="1" applyFill="1" applyBorder="1"/>
    <xf numFmtId="43" fontId="8" fillId="0" borderId="3" xfId="1" applyFont="1" applyFill="1" applyBorder="1" applyAlignment="1">
      <alignment horizontal="right"/>
    </xf>
    <xf numFmtId="43" fontId="17" fillId="2" borderId="3" xfId="1" applyFont="1" applyFill="1" applyBorder="1" applyAlignment="1">
      <alignment horizontal="right"/>
    </xf>
    <xf numFmtId="43" fontId="17" fillId="2" borderId="3" xfId="1" applyFont="1" applyFill="1" applyBorder="1"/>
    <xf numFmtId="43" fontId="8" fillId="2" borderId="3" xfId="1" applyFont="1" applyFill="1" applyBorder="1" applyAlignment="1"/>
    <xf numFmtId="166" fontId="2" fillId="2" borderId="3" xfId="1" applyNumberFormat="1" applyFont="1" applyFill="1" applyBorder="1"/>
    <xf numFmtId="0" fontId="5" fillId="0" borderId="0" xfId="0" applyFont="1" applyBorder="1"/>
    <xf numFmtId="175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43" fontId="2" fillId="0" borderId="0" xfId="1" applyFont="1"/>
    <xf numFmtId="180" fontId="0" fillId="0" borderId="0" xfId="1" applyNumberFormat="1" applyFont="1"/>
    <xf numFmtId="179" fontId="0" fillId="0" borderId="0" xfId="5" applyNumberFormat="1" applyFont="1"/>
    <xf numFmtId="164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0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7" fontId="8" fillId="2" borderId="3" xfId="0" applyNumberFormat="1" applyFont="1" applyFill="1" applyBorder="1" applyAlignment="1">
      <alignment horizontal="right"/>
    </xf>
    <xf numFmtId="43" fontId="8" fillId="0" borderId="0" xfId="1" applyFont="1"/>
    <xf numFmtId="0" fontId="27" fillId="0" borderId="0" xfId="0" applyFont="1"/>
    <xf numFmtId="43" fontId="27" fillId="2" borderId="3" xfId="1" applyFont="1" applyFill="1" applyBorder="1"/>
    <xf numFmtId="43" fontId="27" fillId="4" borderId="3" xfId="1" applyFont="1" applyFill="1" applyBorder="1" applyAlignment="1">
      <alignment horizontal="left"/>
    </xf>
    <xf numFmtId="43" fontId="27" fillId="4" borderId="3" xfId="1" applyFont="1" applyFill="1" applyBorder="1"/>
    <xf numFmtId="169" fontId="27" fillId="2" borderId="3" xfId="1" applyNumberFormat="1" applyFont="1" applyFill="1" applyBorder="1"/>
    <xf numFmtId="177" fontId="28" fillId="2" borderId="3" xfId="1" applyNumberFormat="1" applyFont="1" applyFill="1" applyBorder="1"/>
    <xf numFmtId="43" fontId="29" fillId="2" borderId="3" xfId="1" applyFont="1" applyFill="1" applyBorder="1"/>
    <xf numFmtId="0" fontId="5" fillId="0" borderId="0" xfId="0" applyFont="1"/>
    <xf numFmtId="43" fontId="5" fillId="2" borderId="3" xfId="1" applyFont="1" applyFill="1" applyBorder="1"/>
    <xf numFmtId="172" fontId="8" fillId="4" borderId="3" xfId="1" applyNumberFormat="1" applyFont="1" applyFill="1" applyBorder="1" applyAlignment="1">
      <alignment horizontal="left"/>
    </xf>
    <xf numFmtId="170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172" fontId="11" fillId="4" borderId="3" xfId="1" applyNumberFormat="1" applyFont="1" applyFill="1" applyBorder="1" applyAlignment="1">
      <alignment horizontal="center"/>
    </xf>
    <xf numFmtId="171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8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43" fontId="11" fillId="2" borderId="3" xfId="1" applyFont="1" applyFill="1" applyBorder="1" applyAlignment="1">
      <alignment vertical="top" wrapText="1"/>
    </xf>
    <xf numFmtId="173" fontId="0" fillId="4" borderId="0" xfId="1" applyNumberFormat="1" applyFont="1" applyFill="1"/>
    <xf numFmtId="171" fontId="8" fillId="4" borderId="3" xfId="1" applyNumberFormat="1" applyFont="1" applyFill="1" applyBorder="1"/>
    <xf numFmtId="43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8" fontId="8" fillId="0" borderId="0" xfId="0" applyNumberFormat="1" applyFont="1" applyAlignment="1">
      <alignment horizontal="right"/>
    </xf>
    <xf numFmtId="168" fontId="8" fillId="0" borderId="0" xfId="0" applyNumberFormat="1" applyFont="1"/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34" fillId="0" borderId="0" xfId="0" applyFont="1"/>
    <xf numFmtId="43" fontId="8" fillId="0" borderId="0" xfId="1" applyFont="1" applyAlignment="1">
      <alignment horizontal="right"/>
    </xf>
    <xf numFmtId="171" fontId="8" fillId="0" borderId="0" xfId="1" applyNumberFormat="1" applyFont="1"/>
    <xf numFmtId="171" fontId="8" fillId="0" borderId="0" xfId="1" applyNumberFormat="1" applyFont="1" applyAlignment="1">
      <alignment horizontal="right"/>
    </xf>
    <xf numFmtId="43" fontId="8" fillId="0" borderId="0" xfId="1" applyNumberFormat="1" applyFont="1"/>
    <xf numFmtId="43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43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43" fontId="0" fillId="9" borderId="0" xfId="1" applyFont="1" applyFill="1"/>
    <xf numFmtId="10" fontId="0" fillId="9" borderId="0" xfId="5" applyNumberFormat="1" applyFont="1" applyFill="1" applyAlignment="1">
      <alignment horizontal="left"/>
    </xf>
    <xf numFmtId="169" fontId="0" fillId="4" borderId="0" xfId="1" applyNumberFormat="1" applyFont="1" applyFill="1"/>
    <xf numFmtId="169" fontId="0" fillId="4" borderId="0" xfId="0" applyNumberFormat="1" applyFill="1"/>
    <xf numFmtId="0" fontId="35" fillId="0" borderId="0" xfId="0" applyFont="1"/>
    <xf numFmtId="173" fontId="0" fillId="8" borderId="0" xfId="0" applyNumberFormat="1" applyFill="1"/>
    <xf numFmtId="43" fontId="0" fillId="8" borderId="0" xfId="1" applyFont="1" applyFill="1"/>
    <xf numFmtId="43" fontId="10" fillId="8" borderId="0" xfId="1" applyFont="1" applyFill="1"/>
    <xf numFmtId="43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43" fontId="11" fillId="11" borderId="0" xfId="1" applyFont="1" applyFill="1"/>
    <xf numFmtId="43" fontId="8" fillId="11" borderId="3" xfId="1" applyFont="1" applyFill="1" applyBorder="1"/>
    <xf numFmtId="0" fontId="0" fillId="11" borderId="0" xfId="0" applyFill="1"/>
    <xf numFmtId="164" fontId="8" fillId="11" borderId="3" xfId="0" applyNumberFormat="1" applyFont="1" applyFill="1" applyBorder="1"/>
    <xf numFmtId="43" fontId="11" fillId="11" borderId="0" xfId="1" applyFont="1" applyFill="1" applyBorder="1"/>
    <xf numFmtId="164" fontId="8" fillId="11" borderId="0" xfId="0" applyNumberFormat="1" applyFont="1" applyFill="1" applyBorder="1"/>
    <xf numFmtId="171" fontId="11" fillId="11" borderId="0" xfId="1" applyNumberFormat="1" applyFont="1" applyFill="1" applyBorder="1"/>
    <xf numFmtId="171" fontId="0" fillId="11" borderId="0" xfId="1" applyNumberFormat="1" applyFont="1" applyFill="1"/>
    <xf numFmtId="171" fontId="8" fillId="11" borderId="3" xfId="1" applyNumberFormat="1" applyFont="1" applyFill="1" applyBorder="1"/>
    <xf numFmtId="171" fontId="2" fillId="11" borderId="0" xfId="1" applyNumberFormat="1" applyFont="1" applyFill="1"/>
    <xf numFmtId="178" fontId="0" fillId="11" borderId="0" xfId="1" applyNumberFormat="1" applyFont="1" applyFill="1"/>
    <xf numFmtId="171" fontId="2" fillId="12" borderId="0" xfId="1" applyNumberFormat="1" applyFont="1" applyFill="1"/>
    <xf numFmtId="171" fontId="0" fillId="12" borderId="0" xfId="1" applyNumberFormat="1" applyFont="1" applyFill="1"/>
    <xf numFmtId="171" fontId="8" fillId="12" borderId="3" xfId="1" applyNumberFormat="1" applyFont="1" applyFill="1" applyBorder="1"/>
    <xf numFmtId="173" fontId="0" fillId="12" borderId="0" xfId="1" applyNumberFormat="1" applyFont="1" applyFill="1"/>
    <xf numFmtId="173" fontId="8" fillId="12" borderId="3" xfId="1" applyNumberFormat="1" applyFont="1" applyFill="1" applyBorder="1"/>
    <xf numFmtId="171" fontId="36" fillId="4" borderId="0" xfId="1" applyNumberFormat="1" applyFont="1" applyFill="1"/>
    <xf numFmtId="171" fontId="30" fillId="4" borderId="3" xfId="1" applyNumberFormat="1" applyFont="1" applyFill="1" applyBorder="1"/>
    <xf numFmtId="170" fontId="11" fillId="8" borderId="0" xfId="1" applyNumberFormat="1" applyFont="1" applyFill="1"/>
    <xf numFmtId="170" fontId="8" fillId="8" borderId="3" xfId="1" applyNumberFormat="1" applyFont="1" applyFill="1" applyBorder="1"/>
    <xf numFmtId="170" fontId="0" fillId="8" borderId="0" xfId="1" applyNumberFormat="1" applyFont="1" applyFill="1"/>
    <xf numFmtId="43" fontId="37" fillId="13" borderId="0" xfId="1" applyNumberFormat="1" applyFont="1" applyFill="1"/>
    <xf numFmtId="43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4" fontId="24" fillId="4" borderId="0" xfId="0" applyNumberFormat="1" applyFont="1" applyFill="1" applyBorder="1"/>
    <xf numFmtId="164" fontId="8" fillId="4" borderId="0" xfId="0" applyNumberFormat="1" applyFont="1" applyFill="1" applyBorder="1"/>
    <xf numFmtId="167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4" fontId="7" fillId="4" borderId="0" xfId="0" applyNumberFormat="1" applyFont="1" applyFill="1" applyBorder="1"/>
    <xf numFmtId="0" fontId="24" fillId="0" borderId="0" xfId="0" applyFont="1"/>
    <xf numFmtId="164" fontId="8" fillId="4" borderId="0" xfId="0" applyNumberFormat="1" applyFont="1" applyFill="1" applyBorder="1" applyAlignment="1">
      <alignment horizontal="left"/>
    </xf>
    <xf numFmtId="164" fontId="8" fillId="4" borderId="0" xfId="0" applyNumberFormat="1" applyFont="1" applyFill="1" applyBorder="1" applyAlignment="1">
      <alignment wrapText="1"/>
    </xf>
    <xf numFmtId="43" fontId="8" fillId="4" borderId="0" xfId="1" applyFont="1" applyFill="1" applyBorder="1"/>
    <xf numFmtId="164" fontId="8" fillId="4" borderId="0" xfId="0" applyNumberFormat="1" applyFont="1" applyFill="1" applyBorder="1" applyAlignment="1"/>
    <xf numFmtId="165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69" fontId="7" fillId="4" borderId="0" xfId="1" applyNumberFormat="1" applyFont="1" applyFill="1" applyBorder="1"/>
    <xf numFmtId="164" fontId="7" fillId="4" borderId="0" xfId="0" applyNumberFormat="1" applyFont="1" applyFill="1" applyBorder="1" applyAlignment="1">
      <alignment wrapText="1"/>
    </xf>
    <xf numFmtId="164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2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2" fontId="0" fillId="0" borderId="0" xfId="0" applyNumberFormat="1"/>
    <xf numFmtId="4" fontId="0" fillId="0" borderId="0" xfId="0" applyNumberFormat="1"/>
    <xf numFmtId="171" fontId="0" fillId="0" borderId="0" xfId="7" applyNumberFormat="1" applyFont="1"/>
    <xf numFmtId="164" fontId="2" fillId="0" borderId="0" xfId="0" applyNumberFormat="1" applyFont="1"/>
    <xf numFmtId="175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8" fontId="0" fillId="0" borderId="0" xfId="0" applyNumberFormat="1"/>
    <xf numFmtId="171" fontId="2" fillId="0" borderId="0" xfId="7" applyNumberFormat="1" applyFont="1"/>
    <xf numFmtId="170" fontId="2" fillId="0" borderId="0" xfId="7" applyNumberFormat="1" applyFont="1"/>
    <xf numFmtId="173" fontId="2" fillId="0" borderId="0" xfId="7" applyNumberFormat="1" applyFont="1"/>
    <xf numFmtId="173" fontId="0" fillId="0" borderId="0" xfId="7" applyNumberFormat="1" applyFont="1"/>
    <xf numFmtId="171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8" fontId="3" fillId="0" borderId="0" xfId="0" applyNumberFormat="1" applyFont="1"/>
    <xf numFmtId="171" fontId="3" fillId="0" borderId="0" xfId="7" applyNumberFormat="1" applyFont="1"/>
    <xf numFmtId="166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72" fontId="2" fillId="4" borderId="0" xfId="7" applyNumberFormat="1" applyFont="1" applyFill="1"/>
    <xf numFmtId="172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2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5" fontId="8" fillId="0" borderId="0" xfId="1" applyNumberFormat="1" applyFont="1"/>
    <xf numFmtId="166" fontId="8" fillId="0" borderId="0" xfId="0" applyNumberFormat="1" applyFont="1"/>
    <xf numFmtId="175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1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1" fontId="27" fillId="0" borderId="0" xfId="1" applyNumberFormat="1" applyFont="1"/>
    <xf numFmtId="164" fontId="8" fillId="9" borderId="3" xfId="0" applyNumberFormat="1" applyFont="1" applyFill="1" applyBorder="1" applyAlignment="1">
      <alignment horizontal="left"/>
    </xf>
    <xf numFmtId="164" fontId="8" fillId="9" borderId="3" xfId="0" applyNumberFormat="1" applyFont="1" applyFill="1" applyBorder="1" applyAlignment="1">
      <alignment horizontal="right"/>
    </xf>
    <xf numFmtId="164" fontId="8" fillId="9" borderId="3" xfId="0" applyNumberFormat="1" applyFont="1" applyFill="1" applyBorder="1"/>
    <xf numFmtId="164" fontId="11" fillId="9" borderId="3" xfId="0" applyNumberFormat="1" applyFont="1" applyFill="1" applyBorder="1"/>
    <xf numFmtId="164" fontId="24" fillId="9" borderId="3" xfId="0" applyNumberFormat="1" applyFont="1" applyFill="1" applyBorder="1" applyAlignment="1">
      <alignment horizontal="left"/>
    </xf>
    <xf numFmtId="164" fontId="24" fillId="14" borderId="3" xfId="0" applyNumberFormat="1" applyFont="1" applyFill="1" applyBorder="1" applyAlignment="1">
      <alignment horizontal="left"/>
    </xf>
    <xf numFmtId="164" fontId="17" fillId="14" borderId="3" xfId="0" applyNumberFormat="1" applyFont="1" applyFill="1" applyBorder="1" applyAlignment="1">
      <alignment horizontal="right"/>
    </xf>
    <xf numFmtId="164" fontId="17" fillId="14" borderId="3" xfId="0" applyNumberFormat="1" applyFont="1" applyFill="1" applyBorder="1"/>
    <xf numFmtId="164" fontId="11" fillId="14" borderId="3" xfId="0" applyNumberFormat="1" applyFont="1" applyFill="1" applyBorder="1"/>
    <xf numFmtId="164" fontId="8" fillId="14" borderId="3" xfId="0" applyNumberFormat="1" applyFont="1" applyFill="1" applyBorder="1"/>
    <xf numFmtId="164" fontId="8" fillId="14" borderId="3" xfId="0" applyNumberFormat="1" applyFont="1" applyFill="1" applyBorder="1" applyAlignment="1">
      <alignment horizontal="left"/>
    </xf>
    <xf numFmtId="164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/>
    <xf numFmtId="164" fontId="11" fillId="2" borderId="3" xfId="0" applyNumberFormat="1" applyFont="1" applyFill="1" applyBorder="1" applyAlignment="1">
      <alignment horizontal="center" vertical="top" wrapText="1"/>
    </xf>
    <xf numFmtId="164" fontId="6" fillId="7" borderId="3" xfId="0" applyNumberFormat="1" applyFont="1" applyFill="1" applyBorder="1" applyAlignment="1">
      <alignment horizontal="left" wrapText="1"/>
    </xf>
    <xf numFmtId="43" fontId="8" fillId="7" borderId="3" xfId="1" applyFont="1" applyFill="1" applyBorder="1" applyAlignment="1">
      <alignment horizontal="right"/>
    </xf>
    <xf numFmtId="164" fontId="8" fillId="15" borderId="3" xfId="0" applyNumberFormat="1" applyFont="1" applyFill="1" applyBorder="1" applyAlignment="1">
      <alignment horizontal="left"/>
    </xf>
    <xf numFmtId="172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4" fontId="24" fillId="16" borderId="3" xfId="0" applyNumberFormat="1" applyFont="1" applyFill="1" applyBorder="1" applyAlignment="1">
      <alignment horizontal="left"/>
    </xf>
    <xf numFmtId="172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4" fontId="8" fillId="16" borderId="3" xfId="0" applyNumberFormat="1" applyFont="1" applyFill="1" applyBorder="1"/>
    <xf numFmtId="164" fontId="8" fillId="16" borderId="3" xfId="0" applyNumberFormat="1" applyFont="1" applyFill="1" applyBorder="1" applyAlignment="1">
      <alignment horizontal="left"/>
    </xf>
    <xf numFmtId="164" fontId="11" fillId="8" borderId="3" xfId="0" applyNumberFormat="1" applyFont="1" applyFill="1" applyBorder="1" applyAlignment="1">
      <alignment horizontal="left"/>
    </xf>
    <xf numFmtId="164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4" fontId="17" fillId="17" borderId="3" xfId="0" applyNumberFormat="1" applyFont="1" applyFill="1" applyBorder="1"/>
    <xf numFmtId="164" fontId="8" fillId="17" borderId="3" xfId="0" applyNumberFormat="1" applyFont="1" applyFill="1" applyBorder="1"/>
    <xf numFmtId="164" fontId="8" fillId="17" borderId="3" xfId="0" applyNumberFormat="1" applyFont="1" applyFill="1" applyBorder="1" applyAlignment="1">
      <alignment horizontal="left"/>
    </xf>
    <xf numFmtId="164" fontId="8" fillId="17" borderId="3" xfId="0" applyNumberFormat="1" applyFont="1" applyFill="1" applyBorder="1" applyAlignment="1">
      <alignment wrapText="1"/>
    </xf>
    <xf numFmtId="164" fontId="8" fillId="17" borderId="3" xfId="0" applyNumberFormat="1" applyFont="1" applyFill="1" applyBorder="1" applyAlignment="1">
      <alignment horizontal="right"/>
    </xf>
    <xf numFmtId="164" fontId="11" fillId="17" borderId="3" xfId="0" applyNumberFormat="1" applyFont="1" applyFill="1" applyBorder="1"/>
    <xf numFmtId="172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4" fontId="8" fillId="14" borderId="3" xfId="0" applyNumberFormat="1" applyFont="1" applyFill="1" applyBorder="1" applyAlignment="1">
      <alignment wrapText="1"/>
    </xf>
    <xf numFmtId="164" fontId="8" fillId="14" borderId="3" xfId="0" applyNumberFormat="1" applyFont="1" applyFill="1" applyBorder="1" applyAlignment="1">
      <alignment horizontal="left" wrapText="1"/>
    </xf>
    <xf numFmtId="171" fontId="2" fillId="2" borderId="3" xfId="1" applyNumberFormat="1" applyFont="1" applyFill="1" applyBorder="1"/>
    <xf numFmtId="171" fontId="2" fillId="2" borderId="3" xfId="0" applyNumberFormat="1" applyFont="1" applyFill="1" applyBorder="1"/>
    <xf numFmtId="43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2" fontId="8" fillId="17" borderId="0" xfId="1" applyNumberFormat="1" applyFont="1" applyFill="1" applyBorder="1" applyAlignment="1">
      <alignment horizontal="left" wrapText="1"/>
    </xf>
    <xf numFmtId="172" fontId="8" fillId="17" borderId="0" xfId="1" applyNumberFormat="1" applyFont="1" applyFill="1" applyBorder="1" applyAlignment="1">
      <alignment horizontal="right"/>
    </xf>
    <xf numFmtId="172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1" fontId="8" fillId="16" borderId="3" xfId="1" applyNumberFormat="1" applyFont="1" applyFill="1" applyBorder="1" applyAlignment="1">
      <alignment horizontal="center"/>
    </xf>
    <xf numFmtId="165" fontId="8" fillId="14" borderId="3" xfId="0" applyNumberFormat="1" applyFont="1" applyFill="1" applyBorder="1" applyAlignment="1">
      <alignment horizontal="right"/>
    </xf>
    <xf numFmtId="165" fontId="11" fillId="2" borderId="3" xfId="0" applyNumberFormat="1" applyFont="1" applyFill="1" applyBorder="1"/>
    <xf numFmtId="165" fontId="13" fillId="2" borderId="3" xfId="0" applyNumberFormat="1" applyFont="1" applyFill="1" applyBorder="1"/>
    <xf numFmtId="165" fontId="2" fillId="2" borderId="3" xfId="0" applyNumberFormat="1" applyFont="1" applyFill="1" applyBorder="1"/>
    <xf numFmtId="165" fontId="2" fillId="4" borderId="3" xfId="0" applyNumberFormat="1" applyFont="1" applyFill="1" applyBorder="1"/>
    <xf numFmtId="165" fontId="11" fillId="4" borderId="3" xfId="1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>
      <alignment horizontal="center"/>
    </xf>
    <xf numFmtId="165" fontId="8" fillId="4" borderId="3" xfId="1" applyNumberFormat="1" applyFont="1" applyFill="1" applyBorder="1" applyAlignment="1">
      <alignment horizontal="center"/>
    </xf>
    <xf numFmtId="165" fontId="8" fillId="14" borderId="3" xfId="1" applyNumberFormat="1" applyFont="1" applyFill="1" applyBorder="1" applyAlignment="1">
      <alignment horizontal="center"/>
    </xf>
    <xf numFmtId="165" fontId="8" fillId="15" borderId="3" xfId="1" applyNumberFormat="1" applyFont="1" applyFill="1" applyBorder="1" applyAlignment="1">
      <alignment horizontal="center"/>
    </xf>
    <xf numFmtId="165" fontId="8" fillId="16" borderId="3" xfId="1" applyNumberFormat="1" applyFont="1" applyFill="1" applyBorder="1" applyAlignment="1">
      <alignment horizontal="center"/>
    </xf>
    <xf numFmtId="165" fontId="8" fillId="17" borderId="3" xfId="1" applyNumberFormat="1" applyFont="1" applyFill="1" applyBorder="1" applyAlignment="1">
      <alignment horizontal="right"/>
    </xf>
    <xf numFmtId="165" fontId="8" fillId="17" borderId="0" xfId="1" applyNumberFormat="1" applyFont="1" applyFill="1" applyBorder="1" applyAlignment="1">
      <alignment horizontal="right"/>
    </xf>
    <xf numFmtId="165" fontId="11" fillId="2" borderId="3" xfId="1" applyNumberFormat="1" applyFont="1" applyFill="1" applyBorder="1"/>
    <xf numFmtId="165" fontId="0" fillId="0" borderId="0" xfId="1" applyNumberFormat="1" applyFont="1"/>
    <xf numFmtId="165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1" fontId="8" fillId="14" borderId="3" xfId="1" applyNumberFormat="1" applyFont="1" applyFill="1" applyBorder="1"/>
    <xf numFmtId="171" fontId="17" fillId="14" borderId="3" xfId="1" applyNumberFormat="1" applyFont="1" applyFill="1" applyBorder="1"/>
    <xf numFmtId="171" fontId="8" fillId="14" borderId="3" xfId="1" applyNumberFormat="1" applyFont="1" applyFill="1" applyBorder="1" applyAlignment="1">
      <alignment horizontal="right"/>
    </xf>
    <xf numFmtId="170" fontId="8" fillId="14" borderId="3" xfId="1" applyNumberFormat="1" applyFont="1" applyFill="1" applyBorder="1" applyAlignment="1">
      <alignment horizontal="right"/>
    </xf>
    <xf numFmtId="170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left" wrapText="1"/>
    </xf>
    <xf numFmtId="172" fontId="8" fillId="14" borderId="3" xfId="1" applyNumberFormat="1" applyFont="1" applyFill="1" applyBorder="1" applyAlignment="1">
      <alignment horizontal="right"/>
    </xf>
    <xf numFmtId="172" fontId="2" fillId="14" borderId="3" xfId="1" applyNumberFormat="1" applyFont="1" applyFill="1" applyBorder="1"/>
    <xf numFmtId="170" fontId="8" fillId="18" borderId="3" xfId="1" applyNumberFormat="1" applyFont="1" applyFill="1" applyBorder="1" applyAlignment="1">
      <alignment horizontal="right"/>
    </xf>
    <xf numFmtId="164" fontId="17" fillId="18" borderId="3" xfId="0" applyNumberFormat="1" applyFont="1" applyFill="1" applyBorder="1"/>
    <xf numFmtId="172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2" fontId="8" fillId="18" borderId="3" xfId="1" applyNumberFormat="1" applyFont="1" applyFill="1" applyBorder="1" applyAlignment="1">
      <alignment horizontal="left"/>
    </xf>
    <xf numFmtId="172" fontId="8" fillId="18" borderId="0" xfId="1" applyNumberFormat="1" applyFont="1" applyFill="1" applyBorder="1" applyAlignment="1">
      <alignment horizontal="right"/>
    </xf>
    <xf numFmtId="172" fontId="8" fillId="18" borderId="3" xfId="1" applyNumberFormat="1" applyFont="1" applyFill="1" applyBorder="1"/>
    <xf numFmtId="164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2" fontId="8" fillId="14" borderId="3" xfId="7" applyNumberFormat="1" applyFont="1" applyFill="1" applyBorder="1" applyAlignment="1">
      <alignment horizontal="center"/>
    </xf>
    <xf numFmtId="173" fontId="27" fillId="2" borderId="3" xfId="1" applyNumberFormat="1" applyFont="1" applyFill="1" applyBorder="1"/>
    <xf numFmtId="173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4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4" fontId="6" fillId="4" borderId="0" xfId="0" applyNumberFormat="1" applyFont="1" applyFill="1" applyBorder="1" applyAlignment="1">
      <alignment horizontal="left"/>
    </xf>
    <xf numFmtId="169" fontId="27" fillId="0" borderId="0" xfId="7" applyNumberFormat="1" applyFont="1"/>
    <xf numFmtId="171" fontId="8" fillId="8" borderId="3" xfId="1" applyNumberFormat="1" applyFont="1" applyFill="1" applyBorder="1"/>
    <xf numFmtId="171" fontId="0" fillId="13" borderId="0" xfId="1" applyNumberFormat="1" applyFont="1" applyFill="1"/>
    <xf numFmtId="171" fontId="8" fillId="13" borderId="3" xfId="1" applyNumberFormat="1" applyFont="1" applyFill="1" applyBorder="1"/>
    <xf numFmtId="165" fontId="8" fillId="2" borderId="3" xfId="0" applyNumberFormat="1" applyFont="1" applyFill="1" applyBorder="1" applyAlignment="1">
      <alignment horizontal="left" wrapText="1"/>
    </xf>
    <xf numFmtId="166" fontId="8" fillId="2" borderId="3" xfId="0" applyNumberFormat="1" applyFont="1" applyFill="1" applyBorder="1" applyAlignment="1">
      <alignment horizontal="left" wrapText="1"/>
    </xf>
    <xf numFmtId="164" fontId="8" fillId="2" borderId="3" xfId="4" applyNumberFormat="1" applyFont="1" applyFill="1" applyBorder="1" applyAlignment="1">
      <alignment horizontal="left" wrapText="1"/>
    </xf>
    <xf numFmtId="183" fontId="8" fillId="2" borderId="3" xfId="0" applyNumberFormat="1" applyFont="1" applyFill="1" applyBorder="1"/>
    <xf numFmtId="183" fontId="8" fillId="2" borderId="3" xfId="0" applyNumberFormat="1" applyFont="1" applyFill="1" applyBorder="1" applyAlignment="1">
      <alignment horizontal="right"/>
    </xf>
    <xf numFmtId="171" fontId="27" fillId="4" borderId="3" xfId="1" applyNumberFormat="1" applyFont="1" applyFill="1" applyBorder="1" applyAlignment="1">
      <alignment horizontal="left"/>
    </xf>
    <xf numFmtId="171" fontId="27" fillId="4" borderId="3" xfId="1" applyNumberFormat="1" applyFont="1" applyFill="1" applyBorder="1" applyAlignment="1">
      <alignment horizontal="right"/>
    </xf>
    <xf numFmtId="171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43" fontId="27" fillId="0" borderId="0" xfId="1" applyFont="1"/>
    <xf numFmtId="175" fontId="8" fillId="9" borderId="0" xfId="7" applyNumberFormat="1" applyFont="1" applyFill="1"/>
    <xf numFmtId="3" fontId="8" fillId="9" borderId="0" xfId="7" applyNumberFormat="1" applyFont="1" applyFill="1"/>
    <xf numFmtId="164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4" fontId="8" fillId="9" borderId="0" xfId="0" applyNumberFormat="1" applyFont="1" applyFill="1"/>
    <xf numFmtId="0" fontId="25" fillId="9" borderId="3" xfId="0" applyFont="1" applyFill="1" applyBorder="1"/>
    <xf numFmtId="43" fontId="25" fillId="9" borderId="3" xfId="0" applyNumberFormat="1" applyFont="1" applyFill="1" applyBorder="1"/>
    <xf numFmtId="169" fontId="25" fillId="9" borderId="3" xfId="0" applyNumberFormat="1" applyFont="1" applyFill="1" applyBorder="1"/>
    <xf numFmtId="184" fontId="2" fillId="2" borderId="3" xfId="0" applyNumberFormat="1" applyFont="1" applyFill="1" applyBorder="1"/>
    <xf numFmtId="165" fontId="11" fillId="4" borderId="3" xfId="1" applyNumberFormat="1" applyFont="1" applyFill="1" applyBorder="1"/>
    <xf numFmtId="11" fontId="2" fillId="2" borderId="3" xfId="0" applyNumberFormat="1" applyFont="1" applyFill="1" applyBorder="1"/>
    <xf numFmtId="186" fontId="0" fillId="0" borderId="0" xfId="5" applyNumberFormat="1" applyFont="1"/>
    <xf numFmtId="186" fontId="0" fillId="9" borderId="0" xfId="5" applyNumberFormat="1" applyFont="1" applyFill="1"/>
    <xf numFmtId="186" fontId="0" fillId="0" borderId="0" xfId="0" applyNumberFormat="1"/>
    <xf numFmtId="43" fontId="0" fillId="4" borderId="0" xfId="1" applyFont="1" applyFill="1"/>
    <xf numFmtId="186" fontId="0" fillId="4" borderId="0" xfId="5" applyNumberFormat="1" applyFont="1" applyFill="1"/>
    <xf numFmtId="172" fontId="11" fillId="4" borderId="3" xfId="7" applyNumberFormat="1" applyFont="1" applyFill="1" applyBorder="1" applyAlignment="1">
      <alignment horizontal="left"/>
    </xf>
    <xf numFmtId="170" fontId="27" fillId="9" borderId="3" xfId="7" applyNumberFormat="1" applyFont="1" applyFill="1" applyBorder="1"/>
    <xf numFmtId="176" fontId="8" fillId="0" borderId="0" xfId="5" applyNumberFormat="1" applyFont="1"/>
    <xf numFmtId="164" fontId="8" fillId="0" borderId="0" xfId="0" applyNumberFormat="1" applyFont="1" applyAlignment="1">
      <alignment horizontal="left"/>
    </xf>
    <xf numFmtId="169" fontId="8" fillId="4" borderId="0" xfId="1" applyNumberFormat="1" applyFont="1" applyFill="1"/>
    <xf numFmtId="169" fontId="8" fillId="9" borderId="0" xfId="1" applyNumberFormat="1" applyFont="1" applyFill="1"/>
    <xf numFmtId="185" fontId="11" fillId="2" borderId="3" xfId="1" applyNumberFormat="1" applyFont="1" applyFill="1" applyBorder="1" applyAlignment="1">
      <alignment horizontal="right"/>
    </xf>
    <xf numFmtId="43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6" fontId="48" fillId="0" borderId="0" xfId="0" applyNumberFormat="1" applyFont="1"/>
    <xf numFmtId="2" fontId="48" fillId="0" borderId="0" xfId="0" applyNumberFormat="1" applyFont="1"/>
    <xf numFmtId="43" fontId="49" fillId="2" borderId="3" xfId="7" applyFont="1" applyFill="1" applyBorder="1" applyAlignment="1">
      <alignment wrapText="1"/>
    </xf>
    <xf numFmtId="164" fontId="48" fillId="2" borderId="3" xfId="0" applyNumberFormat="1" applyFont="1" applyFill="1" applyBorder="1" applyAlignment="1">
      <alignment horizontal="right"/>
    </xf>
    <xf numFmtId="164" fontId="48" fillId="0" borderId="0" xfId="0" applyNumberFormat="1" applyFont="1"/>
    <xf numFmtId="43" fontId="48" fillId="0" borderId="0" xfId="7" applyFont="1"/>
    <xf numFmtId="170" fontId="48" fillId="0" borderId="0" xfId="7" applyNumberFormat="1" applyFont="1"/>
    <xf numFmtId="164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4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2" fontId="48" fillId="14" borderId="3" xfId="7" applyNumberFormat="1" applyFont="1" applyFill="1" applyBorder="1" applyAlignment="1">
      <alignment horizontal="right"/>
    </xf>
    <xf numFmtId="43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4" fontId="8" fillId="8" borderId="3" xfId="0" applyNumberFormat="1" applyFont="1" applyFill="1" applyBorder="1" applyAlignment="1">
      <alignment horizontal="right"/>
    </xf>
    <xf numFmtId="164" fontId="8" fillId="0" borderId="0" xfId="0" applyNumberFormat="1" applyFont="1"/>
    <xf numFmtId="166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4" fontId="8" fillId="0" borderId="0" xfId="1" applyNumberFormat="1" applyFont="1"/>
    <xf numFmtId="43" fontId="8" fillId="2" borderId="3" xfId="1" applyFont="1" applyFill="1" applyBorder="1" applyAlignment="1">
      <alignment horizontal="left"/>
    </xf>
    <xf numFmtId="187" fontId="8" fillId="0" borderId="0" xfId="0" applyNumberFormat="1" applyFont="1"/>
    <xf numFmtId="167" fontId="8" fillId="0" borderId="0" xfId="0" applyNumberFormat="1" applyFont="1"/>
    <xf numFmtId="164" fontId="24" fillId="4" borderId="0" xfId="0" applyNumberFormat="1" applyFont="1" applyFill="1" applyBorder="1" applyAlignment="1">
      <alignment wrapText="1"/>
    </xf>
    <xf numFmtId="169" fontId="8" fillId="2" borderId="3" xfId="1" applyNumberFormat="1" applyFont="1" applyFill="1" applyBorder="1" applyAlignment="1">
      <alignment horizontal="left"/>
    </xf>
    <xf numFmtId="43" fontId="11" fillId="2" borderId="3" xfId="1" applyFont="1" applyFill="1" applyBorder="1"/>
    <xf numFmtId="43" fontId="27" fillId="0" borderId="0" xfId="7" applyFont="1"/>
    <xf numFmtId="168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6" fontId="6" fillId="4" borderId="0" xfId="5" applyNumberFormat="1" applyFont="1" applyFill="1" applyBorder="1"/>
    <xf numFmtId="0" fontId="11" fillId="4" borderId="0" xfId="0" applyFont="1" applyFill="1" applyBorder="1"/>
    <xf numFmtId="164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43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43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2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8" fontId="8" fillId="2" borderId="3" xfId="0" applyNumberFormat="1" applyFont="1" applyFill="1" applyBorder="1"/>
    <xf numFmtId="43" fontId="27" fillId="0" borderId="0" xfId="0" applyNumberFormat="1" applyFont="1"/>
    <xf numFmtId="0" fontId="54" fillId="0" borderId="0" xfId="0" applyFont="1"/>
    <xf numFmtId="0" fontId="55" fillId="0" borderId="0" xfId="0" applyFont="1"/>
    <xf numFmtId="171" fontId="27" fillId="0" borderId="0" xfId="7" applyNumberFormat="1" applyFont="1"/>
    <xf numFmtId="164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4" fontId="16" fillId="3" borderId="3" xfId="0" applyNumberFormat="1" applyFont="1" applyFill="1" applyBorder="1" applyAlignment="1">
      <alignment wrapText="1"/>
    </xf>
    <xf numFmtId="183" fontId="8" fillId="2" borderId="3" xfId="0" applyNumberFormat="1" applyFont="1" applyFill="1" applyBorder="1" applyAlignment="1">
      <alignment wrapText="1"/>
    </xf>
    <xf numFmtId="164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1" fontId="16" fillId="2" borderId="3" xfId="1" applyNumberFormat="1" applyFont="1" applyFill="1" applyBorder="1" applyAlignment="1"/>
    <xf numFmtId="164" fontId="16" fillId="2" borderId="3" xfId="0" applyNumberFormat="1" applyFont="1" applyFill="1" applyBorder="1" applyAlignment="1"/>
    <xf numFmtId="166" fontId="8" fillId="2" borderId="3" xfId="0" applyNumberFormat="1" applyFont="1" applyFill="1" applyBorder="1" applyAlignment="1"/>
    <xf numFmtId="169" fontId="8" fillId="2" borderId="3" xfId="1" applyNumberFormat="1" applyFont="1" applyFill="1" applyBorder="1" applyAlignment="1"/>
    <xf numFmtId="164" fontId="16" fillId="2" borderId="3" xfId="4" applyNumberFormat="1" applyFont="1" applyFill="1" applyBorder="1" applyAlignment="1">
      <alignment wrapText="1"/>
    </xf>
    <xf numFmtId="164" fontId="8" fillId="2" borderId="3" xfId="4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/>
    <xf numFmtId="164" fontId="8" fillId="7" borderId="3" xfId="0" applyNumberFormat="1" applyFont="1" applyFill="1" applyBorder="1" applyAlignment="1"/>
    <xf numFmtId="164" fontId="11" fillId="8" borderId="3" xfId="0" applyNumberFormat="1" applyFont="1" applyFill="1" applyBorder="1" applyAlignment="1"/>
    <xf numFmtId="164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2" fontId="6" fillId="18" borderId="3" xfId="1" applyNumberFormat="1" applyFont="1" applyFill="1" applyBorder="1" applyAlignment="1">
      <alignment wrapText="1"/>
    </xf>
    <xf numFmtId="172" fontId="8" fillId="18" borderId="0" xfId="1" applyNumberFormat="1" applyFont="1" applyFill="1" applyBorder="1" applyAlignment="1">
      <alignment wrapText="1"/>
    </xf>
    <xf numFmtId="164" fontId="24" fillId="9" borderId="3" xfId="0" applyNumberFormat="1" applyFont="1" applyFill="1" applyBorder="1" applyAlignment="1"/>
    <xf numFmtId="164" fontId="8" fillId="9" borderId="3" xfId="0" applyNumberFormat="1" applyFont="1" applyFill="1" applyBorder="1" applyAlignment="1"/>
    <xf numFmtId="164" fontId="24" fillId="14" borderId="3" xfId="0" applyNumberFormat="1" applyFont="1" applyFill="1" applyBorder="1" applyAlignment="1"/>
    <xf numFmtId="171" fontId="8" fillId="14" borderId="3" xfId="1" applyNumberFormat="1" applyFont="1" applyFill="1" applyBorder="1" applyAlignment="1"/>
    <xf numFmtId="170" fontId="8" fillId="14" borderId="3" xfId="1" applyNumberFormat="1" applyFont="1" applyFill="1" applyBorder="1" applyAlignment="1"/>
    <xf numFmtId="164" fontId="8" fillId="14" borderId="3" xfId="0" applyNumberFormat="1" applyFont="1" applyFill="1" applyBorder="1" applyAlignment="1"/>
    <xf numFmtId="164" fontId="24" fillId="17" borderId="3" xfId="0" applyNumberFormat="1" applyFont="1" applyFill="1" applyBorder="1" applyAlignment="1"/>
    <xf numFmtId="164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5" fontId="8" fillId="9" borderId="0" xfId="0" applyNumberFormat="1" applyFont="1" applyFill="1"/>
    <xf numFmtId="172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5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43" fontId="11" fillId="14" borderId="0" xfId="1" applyFont="1" applyFill="1"/>
    <xf numFmtId="43" fontId="8" fillId="14" borderId="3" xfId="1" applyFont="1" applyFill="1" applyBorder="1"/>
    <xf numFmtId="43" fontId="11" fillId="14" borderId="0" xfId="7" applyFont="1" applyFill="1"/>
    <xf numFmtId="43" fontId="8" fillId="14" borderId="3" xfId="7" applyFont="1" applyFill="1" applyBorder="1"/>
    <xf numFmtId="169" fontId="8" fillId="14" borderId="3" xfId="7" applyNumberFormat="1" applyFont="1" applyFill="1" applyBorder="1"/>
    <xf numFmtId="43" fontId="13" fillId="14" borderId="0" xfId="7" applyFont="1" applyFill="1"/>
    <xf numFmtId="169" fontId="11" fillId="14" borderId="0" xfId="7" applyNumberFormat="1" applyFont="1" applyFill="1"/>
    <xf numFmtId="165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5" fontId="11" fillId="14" borderId="3" xfId="0" applyNumberFormat="1" applyFont="1" applyFill="1" applyBorder="1"/>
    <xf numFmtId="43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6" fontId="11" fillId="14" borderId="3" xfId="5" applyNumberFormat="1" applyFont="1" applyFill="1" applyBorder="1"/>
    <xf numFmtId="171" fontId="11" fillId="14" borderId="3" xfId="0" applyNumberFormat="1" applyFont="1" applyFill="1" applyBorder="1"/>
    <xf numFmtId="170" fontId="11" fillId="14" borderId="3" xfId="0" applyNumberFormat="1" applyFont="1" applyFill="1" applyBorder="1"/>
    <xf numFmtId="176" fontId="13" fillId="14" borderId="3" xfId="5" applyNumberFormat="1" applyFont="1" applyFill="1" applyBorder="1"/>
    <xf numFmtId="171" fontId="13" fillId="14" borderId="3" xfId="0" applyNumberFormat="1" applyFont="1" applyFill="1" applyBorder="1"/>
    <xf numFmtId="170" fontId="13" fillId="14" borderId="3" xfId="0" applyNumberFormat="1" applyFont="1" applyFill="1" applyBorder="1"/>
    <xf numFmtId="43" fontId="13" fillId="14" borderId="3" xfId="0" applyNumberFormat="1" applyFont="1" applyFill="1" applyBorder="1"/>
    <xf numFmtId="0" fontId="13" fillId="14" borderId="3" xfId="0" applyFont="1" applyFill="1" applyBorder="1"/>
    <xf numFmtId="169" fontId="11" fillId="14" borderId="3" xfId="0" applyNumberFormat="1" applyFont="1" applyFill="1" applyBorder="1"/>
    <xf numFmtId="171" fontId="8" fillId="14" borderId="3" xfId="0" applyNumberFormat="1" applyFont="1" applyFill="1" applyBorder="1"/>
    <xf numFmtId="176" fontId="8" fillId="14" borderId="3" xfId="0" applyNumberFormat="1" applyFont="1" applyFill="1" applyBorder="1"/>
    <xf numFmtId="43" fontId="8" fillId="14" borderId="3" xfId="0" applyNumberFormat="1" applyFont="1" applyFill="1" applyBorder="1"/>
    <xf numFmtId="174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0" fontId="0" fillId="4" borderId="0" xfId="1" applyNumberFormat="1" applyFont="1" applyFill="1"/>
    <xf numFmtId="170" fontId="0" fillId="4" borderId="0" xfId="0" applyNumberFormat="1" applyFill="1"/>
    <xf numFmtId="170" fontId="0" fillId="9" borderId="0" xfId="1" applyNumberFormat="1" applyFont="1" applyFill="1"/>
    <xf numFmtId="171" fontId="11" fillId="2" borderId="3" xfId="1" applyNumberFormat="1" applyFont="1" applyFill="1" applyBorder="1"/>
    <xf numFmtId="168" fontId="0" fillId="9" borderId="0" xfId="0" applyNumberFormat="1" applyFill="1"/>
    <xf numFmtId="172" fontId="11" fillId="12" borderId="3" xfId="7" applyNumberFormat="1" applyFont="1" applyFill="1" applyBorder="1" applyAlignment="1">
      <alignment horizontal="center"/>
    </xf>
    <xf numFmtId="43" fontId="27" fillId="0" borderId="0" xfId="7" applyFont="1"/>
    <xf numFmtId="169" fontId="27" fillId="12" borderId="0" xfId="7" applyNumberFormat="1" applyFont="1" applyFill="1"/>
    <xf numFmtId="182" fontId="27" fillId="12" borderId="0" xfId="7" applyNumberFormat="1" applyFont="1" applyFill="1"/>
    <xf numFmtId="169" fontId="27" fillId="2" borderId="3" xfId="7" applyNumberFormat="1" applyFont="1" applyFill="1" applyBorder="1"/>
    <xf numFmtId="182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2" fontId="2" fillId="7" borderId="0" xfId="0" applyNumberFormat="1" applyFont="1" applyFill="1"/>
    <xf numFmtId="43" fontId="3" fillId="0" borderId="0" xfId="1" applyFont="1"/>
    <xf numFmtId="164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4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1" fontId="10" fillId="0" borderId="0" xfId="1" applyNumberFormat="1" applyFont="1"/>
  </cellXfs>
  <cellStyles count="8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69.368361026981887</c:v>
                </c:pt>
                <c:pt idx="1">
                  <c:v>96.427212058284795</c:v>
                </c:pt>
                <c:pt idx="2">
                  <c:v>126.14160804825075</c:v>
                </c:pt>
                <c:pt idx="3">
                  <c:v>160.10414466020273</c:v>
                </c:pt>
                <c:pt idx="4">
                  <c:v>197.52212083243774</c:v>
                </c:pt>
                <c:pt idx="5">
                  <c:v>238.82725257896081</c:v>
                </c:pt>
                <c:pt idx="6">
                  <c:v>284.69404190511835</c:v>
                </c:pt>
                <c:pt idx="7">
                  <c:v>334.16662521878709</c:v>
                </c:pt>
                <c:pt idx="8">
                  <c:v>387.16349581699268</c:v>
                </c:pt>
                <c:pt idx="9">
                  <c:v>442.0055236081742</c:v>
                </c:pt>
                <c:pt idx="10" formatCode="0.00000">
                  <c:v>496.5472594210799</c:v>
                </c:pt>
                <c:pt idx="11">
                  <c:v>558.93227394296423</c:v>
                </c:pt>
                <c:pt idx="12">
                  <c:v>618.98024477492038</c:v>
                </c:pt>
                <c:pt idx="13">
                  <c:v>680.02427807077743</c:v>
                </c:pt>
                <c:pt idx="14">
                  <c:v>741.70359949496412</c:v>
                </c:pt>
                <c:pt idx="15">
                  <c:v>803.63591444382337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A1-40CB-9240-85428545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89856"/>
        <c:axId val="61691392"/>
      </c:lineChart>
      <c:catAx>
        <c:axId val="616898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691392"/>
        <c:crosses val="autoZero"/>
        <c:auto val="1"/>
        <c:lblAlgn val="ctr"/>
        <c:lblOffset val="100"/>
        <c:tickLblSkip val="5"/>
        <c:noMultiLvlLbl val="0"/>
      </c:catAx>
      <c:valAx>
        <c:axId val="61691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68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11.385495823142373</c:v>
                </c:pt>
                <c:pt idx="1">
                  <c:v>12.865681231616858</c:v>
                </c:pt>
                <c:pt idx="2">
                  <c:v>14.18398617047178</c:v>
                </c:pt>
                <c:pt idx="3">
                  <c:v>15.403797228718972</c:v>
                </c:pt>
                <c:pt idx="4">
                  <c:v>16.526448125144686</c:v>
                </c:pt>
                <c:pt idx="5">
                  <c:v>17.580179200955858</c:v>
                </c:pt>
                <c:pt idx="6">
                  <c:v>18.612467023607739</c:v>
                </c:pt>
                <c:pt idx="7">
                  <c:v>19.609808118618499</c:v>
                </c:pt>
                <c:pt idx="8">
                  <c:v>20.572591940291822</c:v>
                </c:pt>
                <c:pt idx="9">
                  <c:v>21.519867760434611</c:v>
                </c:pt>
                <c:pt idx="10">
                  <c:v>22.47858417249023</c:v>
                </c:pt>
                <c:pt idx="11">
                  <c:v>23.46836410700859</c:v>
                </c:pt>
                <c:pt idx="12">
                  <c:v>24.386961477507718</c:v>
                </c:pt>
                <c:pt idx="13">
                  <c:v>25.247643690511822</c:v>
                </c:pt>
                <c:pt idx="14">
                  <c:v>26.052571935048523</c:v>
                </c:pt>
                <c:pt idx="15">
                  <c:v>26.796967238369589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A-4690-A2CF-4C2320C9B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66656"/>
        <c:axId val="61776640"/>
      </c:lineChart>
      <c:catAx>
        <c:axId val="6176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61776640"/>
        <c:crosses val="autoZero"/>
        <c:auto val="1"/>
        <c:lblAlgn val="ctr"/>
        <c:lblOffset val="100"/>
        <c:tickLblSkip val="5"/>
        <c:noMultiLvlLbl val="0"/>
      </c:catAx>
      <c:valAx>
        <c:axId val="617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61766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431.69851177062151</c:v>
                </c:pt>
                <c:pt idx="2">
                  <c:v>476.54723424594744</c:v>
                </c:pt>
                <c:pt idx="3">
                  <c:v>522.91953933149034</c:v>
                </c:pt>
                <c:pt idx="4">
                  <c:v>570.38608690447325</c:v>
                </c:pt>
                <c:pt idx="5">
                  <c:v>618.57268668398137</c:v>
                </c:pt>
                <c:pt idx="6">
                  <c:v>667.27771668802927</c:v>
                </c:pt>
                <c:pt idx="7">
                  <c:v>716.53987047503381</c:v>
                </c:pt>
                <c:pt idx="8">
                  <c:v>766.32224317213627</c:v>
                </c:pt>
                <c:pt idx="9">
                  <c:v>816.58724082433673</c:v>
                </c:pt>
                <c:pt idx="10" formatCode="0.00000">
                  <c:v>867.38442173851524</c:v>
                </c:pt>
                <c:pt idx="11">
                  <c:v>918.87726618214379</c:v>
                </c:pt>
                <c:pt idx="12">
                  <c:v>971.29573946140192</c:v>
                </c:pt>
                <c:pt idx="13">
                  <c:v>1024.3573956422561</c:v>
                </c:pt>
                <c:pt idx="14">
                  <c:v>1077.8727316046857</c:v>
                </c:pt>
                <c:pt idx="15">
                  <c:v>1131.6804668488342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D-4D5B-871D-E285CFD3D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030400"/>
        <c:axId val="85031936"/>
      </c:lineChart>
      <c:catAx>
        <c:axId val="850304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85031936"/>
        <c:crosses val="autoZero"/>
        <c:auto val="1"/>
        <c:lblAlgn val="ctr"/>
        <c:lblOffset val="100"/>
        <c:tickLblSkip val="5"/>
        <c:noMultiLvlLbl val="0"/>
      </c:catAx>
      <c:valAx>
        <c:axId val="85031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85030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0.12143330367639188</c:v>
                </c:pt>
                <c:pt idx="2">
                  <c:v>0.13686457134300731</c:v>
                </c:pt>
                <c:pt idx="3">
                  <c:v>0.15571874457013685</c:v>
                </c:pt>
                <c:pt idx="4">
                  <c:v>0.17802628440812349</c:v>
                </c:pt>
                <c:pt idx="5">
                  <c:v>0.20371542151056926</c:v>
                </c:pt>
                <c:pt idx="6">
                  <c:v>0.23265453483005902</c:v>
                </c:pt>
                <c:pt idx="7">
                  <c:v>0.26468083271573639</c:v>
                </c:pt>
                <c:pt idx="8">
                  <c:v>0.29961750400622911</c:v>
                </c:pt>
                <c:pt idx="9">
                  <c:v>0.33728495575840078</c:v>
                </c:pt>
                <c:pt idx="10" formatCode="0.00000">
                  <c:v>0.37741879694367075</c:v>
                </c:pt>
                <c:pt idx="11">
                  <c:v>0.41979585976877848</c:v>
                </c:pt>
                <c:pt idx="12">
                  <c:v>0.46422395042813197</c:v>
                </c:pt>
                <c:pt idx="13">
                  <c:v>0.51053184954172459</c:v>
                </c:pt>
                <c:pt idx="14">
                  <c:v>0.55856358997548283</c:v>
                </c:pt>
                <c:pt idx="15">
                  <c:v>0.60817476150819616</c:v>
                </c:pt>
                <c:pt idx="16">
                  <c:v>0.65922974630367392</c:v>
                </c:pt>
                <c:pt idx="17">
                  <c:v>0.71159927058281847</c:v>
                </c:pt>
                <c:pt idx="18">
                  <c:v>0.7651578687426448</c:v>
                </c:pt>
                <c:pt idx="19">
                  <c:v>0.81978095622903524</c:v>
                </c:pt>
                <c:pt idx="20">
                  <c:v>0.87534126698432257</c:v>
                </c:pt>
                <c:pt idx="21">
                  <c:v>0.93170448497790348</c:v>
                </c:pt>
                <c:pt idx="22">
                  <c:v>0.98872404237251788</c:v>
                </c:pt>
                <c:pt idx="23">
                  <c:v>1.0462353264800284</c:v>
                </c:pt>
                <c:pt idx="24">
                  <c:v>1.1039850668804452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6-4F21-9C92-09D49F57D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587840"/>
        <c:axId val="171753472"/>
      </c:lineChart>
      <c:catAx>
        <c:axId val="1715878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753472"/>
        <c:crosses val="autoZero"/>
        <c:auto val="1"/>
        <c:lblAlgn val="ctr"/>
        <c:lblOffset val="100"/>
        <c:tickLblSkip val="5"/>
        <c:noMultiLvlLbl val="0"/>
      </c:catAx>
      <c:valAx>
        <c:axId val="171753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171587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6.624793411978442</c:v>
                </c:pt>
                <c:pt idx="1">
                  <c:v>8.6533572167635384</c:v>
                </c:pt>
                <c:pt idx="2">
                  <c:v>10.851853702187285</c:v>
                </c:pt>
                <c:pt idx="3">
                  <c:v>13.225944187649144</c:v>
                </c:pt>
                <c:pt idx="4">
                  <c:v>15.821085680222644</c:v>
                </c:pt>
                <c:pt idx="5">
                  <c:v>18.62816987916753</c:v>
                </c:pt>
                <c:pt idx="6">
                  <c:v>21.701423275490079</c:v>
                </c:pt>
                <c:pt idx="7">
                  <c:v>25.114741142534701</c:v>
                </c:pt>
                <c:pt idx="8">
                  <c:v>28.855560816460361</c:v>
                </c:pt>
                <c:pt idx="9">
                  <c:v>32.935612200165195</c:v>
                </c:pt>
                <c:pt idx="10">
                  <c:v>37.482886229779993</c:v>
                </c:pt>
                <c:pt idx="11">
                  <c:v>42.242601557292836</c:v>
                </c:pt>
                <c:pt idx="12">
                  <c:v>47.525074227107403</c:v>
                </c:pt>
                <c:pt idx="13">
                  <c:v>52.879047778708561</c:v>
                </c:pt>
                <c:pt idx="14">
                  <c:v>58.301415978539417</c:v>
                </c:pt>
                <c:pt idx="15">
                  <c:v>63.774283787593575</c:v>
                </c:pt>
                <c:pt idx="16">
                  <c:v>69.272747503904981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253-BFD3-0FEF3BD0B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66464"/>
        <c:axId val="171968768"/>
      </c:lineChart>
      <c:catAx>
        <c:axId val="171966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71968768"/>
        <c:crosses val="autoZero"/>
        <c:auto val="1"/>
        <c:lblAlgn val="ctr"/>
        <c:lblOffset val="100"/>
        <c:tickLblSkip val="5"/>
        <c:noMultiLvlLbl val="0"/>
      </c:catAx>
      <c:valAx>
        <c:axId val="171968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71966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8.9727321928229742E-2</c:v>
                </c:pt>
                <c:pt idx="1">
                  <c:v>0.24911535703911625</c:v>
                </c:pt>
                <c:pt idx="2">
                  <c:v>0.51307160515710848</c:v>
                </c:pt>
                <c:pt idx="3">
                  <c:v>0.98945669931862312</c:v>
                </c:pt>
                <c:pt idx="4">
                  <c:v>1.772441401409651</c:v>
                </c:pt>
                <c:pt idx="5">
                  <c:v>2.9682157985966171</c:v>
                </c:pt>
                <c:pt idx="6">
                  <c:v>4.6984404948210567</c:v>
                </c:pt>
                <c:pt idx="7">
                  <c:v>7.1107829128343383</c:v>
                </c:pt>
                <c:pt idx="8">
                  <c:v>10.345497629261388</c:v>
                </c:pt>
                <c:pt idx="9">
                  <c:v>14.685666588055994</c:v>
                </c:pt>
                <c:pt idx="10">
                  <c:v>20.161383274374316</c:v>
                </c:pt>
                <c:pt idx="11">
                  <c:v>26.824631132486729</c:v>
                </c:pt>
                <c:pt idx="12">
                  <c:v>34.856259003733612</c:v>
                </c:pt>
                <c:pt idx="13">
                  <c:v>44.344357099464219</c:v>
                </c:pt>
                <c:pt idx="14">
                  <c:v>55.424034513450692</c:v>
                </c:pt>
                <c:pt idx="15">
                  <c:v>68.218826977074855</c:v>
                </c:pt>
                <c:pt idx="16">
                  <c:v>82.842211237111314</c:v>
                </c:pt>
                <c:pt idx="17">
                  <c:v>99.397618071137003</c:v>
                </c:pt>
                <c:pt idx="18">
                  <c:v>117.97784745888839</c:v>
                </c:pt>
                <c:pt idx="19">
                  <c:v>138.66348438396972</c:v>
                </c:pt>
                <c:pt idx="20">
                  <c:v>161.51984366377837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6D-430D-80CC-4DC16DF25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849216"/>
        <c:axId val="193941504"/>
      </c:lineChart>
      <c:catAx>
        <c:axId val="1938492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941504"/>
        <c:crosses val="autoZero"/>
        <c:auto val="1"/>
        <c:lblAlgn val="ctr"/>
        <c:lblOffset val="100"/>
        <c:tickLblSkip val="5"/>
        <c:noMultiLvlLbl val="0"/>
      </c:catAx>
      <c:valAx>
        <c:axId val="193941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193849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3.0372101633836563E-3</c:v>
                </c:pt>
                <c:pt idx="1">
                  <c:v>4.5219419762644328E-3</c:v>
                </c:pt>
                <c:pt idx="2">
                  <c:v>6.6051047756257968E-3</c:v>
                </c:pt>
                <c:pt idx="3">
                  <c:v>9.2603344067226333E-3</c:v>
                </c:pt>
                <c:pt idx="4">
                  <c:v>1.2457647376352613E-2</c:v>
                </c:pt>
                <c:pt idx="5">
                  <c:v>1.6166729935274526E-2</c:v>
                </c:pt>
                <c:pt idx="6">
                  <c:v>2.0364136702964837E-2</c:v>
                </c:pt>
                <c:pt idx="7">
                  <c:v>2.5014072608525274E-2</c:v>
                </c:pt>
                <c:pt idx="8">
                  <c:v>3.0373494183972307E-2</c:v>
                </c:pt>
                <c:pt idx="9">
                  <c:v>3.6157165368883706E-2</c:v>
                </c:pt>
                <c:pt idx="10">
                  <c:v>4.2198016778564142E-2</c:v>
                </c:pt>
                <c:pt idx="11">
                  <c:v>4.8417596625964308E-2</c:v>
                </c:pt>
                <c:pt idx="12">
                  <c:v>5.497494743827426E-2</c:v>
                </c:pt>
                <c:pt idx="13">
                  <c:v>6.1861827694391143E-2</c:v>
                </c:pt>
                <c:pt idx="14">
                  <c:v>6.9069317114989953E-2</c:v>
                </c:pt>
                <c:pt idx="15">
                  <c:v>7.6589207801969483E-2</c:v>
                </c:pt>
                <c:pt idx="16">
                  <c:v>8.4413269327393958E-2</c:v>
                </c:pt>
                <c:pt idx="17">
                  <c:v>9.253221277849806E-2</c:v>
                </c:pt>
                <c:pt idx="18">
                  <c:v>0.10093426379189281</c:v>
                </c:pt>
                <c:pt idx="19">
                  <c:v>0.1096032402321362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77-45B8-8671-27834E03F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1834624"/>
        <c:axId val="261894144"/>
      </c:lineChart>
      <c:catAx>
        <c:axId val="261834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61894144"/>
        <c:crosses val="autoZero"/>
        <c:auto val="1"/>
        <c:lblAlgn val="ctr"/>
        <c:lblOffset val="100"/>
        <c:tickLblSkip val="5"/>
        <c:noMultiLvlLbl val="0"/>
      </c:catAx>
      <c:valAx>
        <c:axId val="261894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61834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4.6148007594613571E-2</c:v>
                </c:pt>
                <c:pt idx="2">
                  <c:v>4.6823562216053993E-2</c:v>
                </c:pt>
                <c:pt idx="3">
                  <c:v>4.1782953234854155E-2</c:v>
                </c:pt>
                <c:pt idx="4">
                  <c:v>3.8261247262669718E-2</c:v>
                </c:pt>
                <c:pt idx="5">
                  <c:v>3.5745254574965482E-2</c:v>
                </c:pt>
                <c:pt idx="6">
                  <c:v>3.4089512896164742E-2</c:v>
                </c:pt>
                <c:pt idx="7">
                  <c:v>3.2739580158469693E-2</c:v>
                </c:pt>
                <c:pt idx="8">
                  <c:v>3.1450605171377752E-2</c:v>
                </c:pt>
                <c:pt idx="9">
                  <c:v>3.0186257197456465E-2</c:v>
                </c:pt>
                <c:pt idx="10">
                  <c:v>2.7179227569931262E-2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F-4128-A4D0-073389B81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960512"/>
        <c:axId val="290962432"/>
      </c:lineChart>
      <c:catAx>
        <c:axId val="290960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0962432"/>
        <c:crosses val="autoZero"/>
        <c:auto val="1"/>
        <c:lblAlgn val="ctr"/>
        <c:lblOffset val="100"/>
        <c:tickLblSkip val="5"/>
        <c:noMultiLvlLbl val="0"/>
      </c:catAx>
      <c:valAx>
        <c:axId val="290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290960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34.159632881906596</c:v>
                </c:pt>
                <c:pt idx="1">
                  <c:v>39.15364053358779</c:v>
                </c:pt>
                <c:pt idx="2">
                  <c:v>47.13781863021218</c:v>
                </c:pt>
                <c:pt idx="3">
                  <c:v>54.996471504085953</c:v>
                </c:pt>
                <c:pt idx="4">
                  <c:v>63.012541995659156</c:v>
                </c:pt>
                <c:pt idx="5">
                  <c:v>71.047708862845795</c:v>
                </c:pt>
                <c:pt idx="6">
                  <c:v>79.076959393725645</c:v>
                </c:pt>
                <c:pt idx="7">
                  <c:v>87.494185590630337</c:v>
                </c:pt>
                <c:pt idx="8">
                  <c:v>96.285935263611478</c:v>
                </c:pt>
                <c:pt idx="9">
                  <c:v>105.45930231692046</c:v>
                </c:pt>
                <c:pt idx="10">
                  <c:v>115.38961152063661</c:v>
                </c:pt>
                <c:pt idx="11" formatCode="0.00">
                  <c:v>123.23531972063014</c:v>
                </c:pt>
                <c:pt idx="12">
                  <c:v>134.5050216453632</c:v>
                </c:pt>
                <c:pt idx="13">
                  <c:v>144.9897084852629</c:v>
                </c:pt>
                <c:pt idx="14">
                  <c:v>155.04540178912703</c:v>
                </c:pt>
                <c:pt idx="15">
                  <c:v>164.86762575421034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7-42F9-A02B-F33683730756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21.70258484826579</c:v>
                </c:pt>
                <c:pt idx="1">
                  <c:v>25.678319628622209</c:v>
                </c:pt>
                <c:pt idx="2">
                  <c:v>32.007236842093199</c:v>
                </c:pt>
                <c:pt idx="3">
                  <c:v>38.496325051988059</c:v>
                </c:pt>
                <c:pt idx="4">
                  <c:v>45.294003106864487</c:v>
                </c:pt>
                <c:pt idx="5">
                  <c:v>52.358250471825862</c:v>
                </c:pt>
                <c:pt idx="6">
                  <c:v>59.715356797395835</c:v>
                </c:pt>
                <c:pt idx="7">
                  <c:v>67.301261780708089</c:v>
                </c:pt>
                <c:pt idx="8">
                  <c:v>75.046908230361353</c:v>
                </c:pt>
                <c:pt idx="9">
                  <c:v>82.5034467062614</c:v>
                </c:pt>
                <c:pt idx="10">
                  <c:v>90.505883354340298</c:v>
                </c:pt>
                <c:pt idx="11">
                  <c:v>98.20684462667036</c:v>
                </c:pt>
                <c:pt idx="12">
                  <c:v>107.79054594330867</c:v>
                </c:pt>
                <c:pt idx="13">
                  <c:v>116.88182048598466</c:v>
                </c:pt>
                <c:pt idx="14">
                  <c:v>125.67519018017792</c:v>
                </c:pt>
                <c:pt idx="15">
                  <c:v>134.27023965002454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2F9-A02B-F33683730756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2.6044229951220319</c:v>
                </c:pt>
                <c:pt idx="1">
                  <c:v>6.6684060942879535</c:v>
                </c:pt>
                <c:pt idx="2">
                  <c:v>9.1758697844060038</c:v>
                </c:pt>
                <c:pt idx="3">
                  <c:v>12.050184837873374</c:v>
                </c:pt>
                <c:pt idx="4">
                  <c:v>15.293414945589067</c:v>
                </c:pt>
                <c:pt idx="5">
                  <c:v>18.906325749596455</c:v>
                </c:pt>
                <c:pt idx="6">
                  <c:v>23.065496515970565</c:v>
                </c:pt>
                <c:pt idx="7">
                  <c:v>27.579695143607733</c:v>
                </c:pt>
                <c:pt idx="8">
                  <c:v>32.42095033235006</c:v>
                </c:pt>
                <c:pt idx="9">
                  <c:v>37.114383869690101</c:v>
                </c:pt>
                <c:pt idx="10">
                  <c:v>41.63724539528431</c:v>
                </c:pt>
                <c:pt idx="11">
                  <c:v>47.212487845772088</c:v>
                </c:pt>
                <c:pt idx="12">
                  <c:v>52.338290797330309</c:v>
                </c:pt>
                <c:pt idx="13">
                  <c:v>57.591292334905624</c:v>
                </c:pt>
                <c:pt idx="14">
                  <c:v>62.87549034611488</c:v>
                </c:pt>
                <c:pt idx="15">
                  <c:v>68.116433687698631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2F9-A02B-F33683730756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1.1838246956212286</c:v>
                </c:pt>
                <c:pt idx="1">
                  <c:v>1.7720893746647841</c:v>
                </c:pt>
                <c:pt idx="2">
                  <c:v>2.6315097898546416</c:v>
                </c:pt>
                <c:pt idx="3">
                  <c:v>3.7195904830485231</c:v>
                </c:pt>
                <c:pt idx="4">
                  <c:v>5.1293081406606227</c:v>
                </c:pt>
                <c:pt idx="5">
                  <c:v>6.7583584622259032</c:v>
                </c:pt>
                <c:pt idx="6">
                  <c:v>8.5877354040735785</c:v>
                </c:pt>
                <c:pt idx="7">
                  <c:v>10.778345133970738</c:v>
                </c:pt>
                <c:pt idx="8">
                  <c:v>13.314761815622745</c:v>
                </c:pt>
                <c:pt idx="9">
                  <c:v>16.352800040522762</c:v>
                </c:pt>
                <c:pt idx="10">
                  <c:v>19.743050417660744</c:v>
                </c:pt>
                <c:pt idx="11">
                  <c:v>23.261686528489808</c:v>
                </c:pt>
                <c:pt idx="12">
                  <c:v>26.8418618788636</c:v>
                </c:pt>
                <c:pt idx="13">
                  <c:v>30.534121551872296</c:v>
                </c:pt>
                <c:pt idx="14">
                  <c:v>34.311374928616225</c:v>
                </c:pt>
                <c:pt idx="15">
                  <c:v>38.142523582061528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2F9-A02B-F33683730756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1.5316007697743028</c:v>
                </c:pt>
                <c:pt idx="1">
                  <c:v>2.6667569253621597</c:v>
                </c:pt>
                <c:pt idx="2">
                  <c:v>3.945680169528734</c:v>
                </c:pt>
                <c:pt idx="3">
                  <c:v>5.5194575082274548</c:v>
                </c:pt>
                <c:pt idx="4">
                  <c:v>7.4812276972436331</c:v>
                </c:pt>
                <c:pt idx="5">
                  <c:v>9.7633823355133877</c:v>
                </c:pt>
                <c:pt idx="6">
                  <c:v>12.402718410919148</c:v>
                </c:pt>
                <c:pt idx="7">
                  <c:v>15.487571942289357</c:v>
                </c:pt>
                <c:pt idx="8">
                  <c:v>18.988072400256584</c:v>
                </c:pt>
                <c:pt idx="9">
                  <c:v>22.867075250955576</c:v>
                </c:pt>
                <c:pt idx="10">
                  <c:v>26.971460734121987</c:v>
                </c:pt>
                <c:pt idx="11">
                  <c:v>31.21020118375597</c:v>
                </c:pt>
                <c:pt idx="12">
                  <c:v>35.917954803793762</c:v>
                </c:pt>
                <c:pt idx="13">
                  <c:v>40.855317372465677</c:v>
                </c:pt>
                <c:pt idx="14">
                  <c:v>45.987846245699906</c:v>
                </c:pt>
                <c:pt idx="15">
                  <c:v>51.280299532687927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27-42F9-A02B-F33683730756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6.624793411978442</c:v>
                </c:pt>
                <c:pt idx="1">
                  <c:v>8.6533572167635384</c:v>
                </c:pt>
                <c:pt idx="2">
                  <c:v>10.851853702187285</c:v>
                </c:pt>
                <c:pt idx="3">
                  <c:v>13.225944187649144</c:v>
                </c:pt>
                <c:pt idx="4">
                  <c:v>15.821085680222644</c:v>
                </c:pt>
                <c:pt idx="5">
                  <c:v>18.62816987916753</c:v>
                </c:pt>
                <c:pt idx="6">
                  <c:v>21.701423275490079</c:v>
                </c:pt>
                <c:pt idx="7">
                  <c:v>25.114741142534701</c:v>
                </c:pt>
                <c:pt idx="8">
                  <c:v>28.855560816460361</c:v>
                </c:pt>
                <c:pt idx="9">
                  <c:v>32.935612200165195</c:v>
                </c:pt>
                <c:pt idx="10">
                  <c:v>37.482886229779993</c:v>
                </c:pt>
                <c:pt idx="11">
                  <c:v>42.242601557292836</c:v>
                </c:pt>
                <c:pt idx="12">
                  <c:v>47.525074227107403</c:v>
                </c:pt>
                <c:pt idx="13">
                  <c:v>52.879047778708561</c:v>
                </c:pt>
                <c:pt idx="14">
                  <c:v>58.301415978539417</c:v>
                </c:pt>
                <c:pt idx="15">
                  <c:v>63.774283787593575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27-42F9-A02B-F33683730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41472"/>
        <c:axId val="297643392"/>
      </c:lineChart>
      <c:catAx>
        <c:axId val="297641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97643392"/>
        <c:crosses val="autoZero"/>
        <c:auto val="1"/>
        <c:lblAlgn val="ctr"/>
        <c:lblOffset val="100"/>
        <c:tickLblSkip val="5"/>
        <c:noMultiLvlLbl val="0"/>
      </c:catAx>
      <c:valAx>
        <c:axId val="297643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34.159632881906596</c:v>
                </c:pt>
                <c:pt idx="1">
                  <c:v>39.15364053358779</c:v>
                </c:pt>
                <c:pt idx="2">
                  <c:v>47.13781863021218</c:v>
                </c:pt>
                <c:pt idx="3">
                  <c:v>54.996471504085953</c:v>
                </c:pt>
                <c:pt idx="4">
                  <c:v>63.012541995659156</c:v>
                </c:pt>
                <c:pt idx="5">
                  <c:v>71.047708862845795</c:v>
                </c:pt>
                <c:pt idx="6">
                  <c:v>79.076959393725645</c:v>
                </c:pt>
                <c:pt idx="7">
                  <c:v>87.494185590630337</c:v>
                </c:pt>
                <c:pt idx="8">
                  <c:v>96.285935263611478</c:v>
                </c:pt>
                <c:pt idx="9">
                  <c:v>105.45930231692046</c:v>
                </c:pt>
                <c:pt idx="10">
                  <c:v>115.38961152063661</c:v>
                </c:pt>
                <c:pt idx="11" formatCode="0.00">
                  <c:v>123.23531972063014</c:v>
                </c:pt>
                <c:pt idx="12">
                  <c:v>134.5050216453632</c:v>
                </c:pt>
                <c:pt idx="13">
                  <c:v>144.9897084852629</c:v>
                </c:pt>
                <c:pt idx="14">
                  <c:v>155.04540178912703</c:v>
                </c:pt>
                <c:pt idx="15">
                  <c:v>164.86762575421034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F-4210-8260-23D14152FE36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21.70258484826579</c:v>
                </c:pt>
                <c:pt idx="1">
                  <c:v>25.678319628622209</c:v>
                </c:pt>
                <c:pt idx="2">
                  <c:v>32.007236842093199</c:v>
                </c:pt>
                <c:pt idx="3">
                  <c:v>38.496325051988059</c:v>
                </c:pt>
                <c:pt idx="4">
                  <c:v>45.294003106864487</c:v>
                </c:pt>
                <c:pt idx="5">
                  <c:v>52.358250471825862</c:v>
                </c:pt>
                <c:pt idx="6">
                  <c:v>59.715356797395835</c:v>
                </c:pt>
                <c:pt idx="7">
                  <c:v>67.301261780708089</c:v>
                </c:pt>
                <c:pt idx="8">
                  <c:v>75.046908230361353</c:v>
                </c:pt>
                <c:pt idx="9">
                  <c:v>82.5034467062614</c:v>
                </c:pt>
                <c:pt idx="10">
                  <c:v>90.505883354340298</c:v>
                </c:pt>
                <c:pt idx="11">
                  <c:v>98.20684462667036</c:v>
                </c:pt>
                <c:pt idx="12">
                  <c:v>107.79054594330867</c:v>
                </c:pt>
                <c:pt idx="13">
                  <c:v>116.88182048598466</c:v>
                </c:pt>
                <c:pt idx="14">
                  <c:v>125.67519018017792</c:v>
                </c:pt>
                <c:pt idx="15">
                  <c:v>134.27023965002454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F-4210-8260-23D14152FE36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2.6044229951220319</c:v>
                </c:pt>
                <c:pt idx="1">
                  <c:v>6.6684060942879535</c:v>
                </c:pt>
                <c:pt idx="2">
                  <c:v>9.1758697844060038</c:v>
                </c:pt>
                <c:pt idx="3">
                  <c:v>12.050184837873374</c:v>
                </c:pt>
                <c:pt idx="4">
                  <c:v>15.293414945589067</c:v>
                </c:pt>
                <c:pt idx="5">
                  <c:v>18.906325749596455</c:v>
                </c:pt>
                <c:pt idx="6">
                  <c:v>23.065496515970565</c:v>
                </c:pt>
                <c:pt idx="7">
                  <c:v>27.579695143607733</c:v>
                </c:pt>
                <c:pt idx="8">
                  <c:v>32.42095033235006</c:v>
                </c:pt>
                <c:pt idx="9">
                  <c:v>37.114383869690101</c:v>
                </c:pt>
                <c:pt idx="10">
                  <c:v>41.63724539528431</c:v>
                </c:pt>
                <c:pt idx="11">
                  <c:v>47.212487845772088</c:v>
                </c:pt>
                <c:pt idx="12">
                  <c:v>52.338290797330309</c:v>
                </c:pt>
                <c:pt idx="13">
                  <c:v>57.591292334905624</c:v>
                </c:pt>
                <c:pt idx="14">
                  <c:v>62.87549034611488</c:v>
                </c:pt>
                <c:pt idx="15">
                  <c:v>68.116433687698631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F-4210-8260-23D14152FE36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1.1838246956212286</c:v>
                </c:pt>
                <c:pt idx="1">
                  <c:v>1.7720893746647841</c:v>
                </c:pt>
                <c:pt idx="2">
                  <c:v>2.6315097898546416</c:v>
                </c:pt>
                <c:pt idx="3">
                  <c:v>3.7195904830485231</c:v>
                </c:pt>
                <c:pt idx="4">
                  <c:v>5.1293081406606227</c:v>
                </c:pt>
                <c:pt idx="5">
                  <c:v>6.7583584622259032</c:v>
                </c:pt>
                <c:pt idx="6">
                  <c:v>8.5877354040735785</c:v>
                </c:pt>
                <c:pt idx="7">
                  <c:v>10.778345133970738</c:v>
                </c:pt>
                <c:pt idx="8">
                  <c:v>13.314761815622745</c:v>
                </c:pt>
                <c:pt idx="9">
                  <c:v>16.352800040522762</c:v>
                </c:pt>
                <c:pt idx="10">
                  <c:v>19.743050417660744</c:v>
                </c:pt>
                <c:pt idx="11">
                  <c:v>23.261686528489808</c:v>
                </c:pt>
                <c:pt idx="12">
                  <c:v>26.8418618788636</c:v>
                </c:pt>
                <c:pt idx="13">
                  <c:v>30.534121551872296</c:v>
                </c:pt>
                <c:pt idx="14">
                  <c:v>34.311374928616225</c:v>
                </c:pt>
                <c:pt idx="15">
                  <c:v>38.142523582061528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F-4210-8260-23D14152FE36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1.5316007697743028</c:v>
                </c:pt>
                <c:pt idx="1">
                  <c:v>2.6667569253621597</c:v>
                </c:pt>
                <c:pt idx="2">
                  <c:v>3.945680169528734</c:v>
                </c:pt>
                <c:pt idx="3">
                  <c:v>5.5194575082274548</c:v>
                </c:pt>
                <c:pt idx="4">
                  <c:v>7.4812276972436331</c:v>
                </c:pt>
                <c:pt idx="5">
                  <c:v>9.7633823355133877</c:v>
                </c:pt>
                <c:pt idx="6">
                  <c:v>12.402718410919148</c:v>
                </c:pt>
                <c:pt idx="7">
                  <c:v>15.487571942289357</c:v>
                </c:pt>
                <c:pt idx="8">
                  <c:v>18.988072400256584</c:v>
                </c:pt>
                <c:pt idx="9">
                  <c:v>22.867075250955576</c:v>
                </c:pt>
                <c:pt idx="10">
                  <c:v>26.971460734121987</c:v>
                </c:pt>
                <c:pt idx="11">
                  <c:v>31.21020118375597</c:v>
                </c:pt>
                <c:pt idx="12">
                  <c:v>35.917954803793762</c:v>
                </c:pt>
                <c:pt idx="13">
                  <c:v>40.855317372465677</c:v>
                </c:pt>
                <c:pt idx="14">
                  <c:v>45.987846245699906</c:v>
                </c:pt>
                <c:pt idx="15">
                  <c:v>51.280299532687927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F-4210-8260-23D14152FE36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6.624793411978442</c:v>
                </c:pt>
                <c:pt idx="1">
                  <c:v>8.6533572167635384</c:v>
                </c:pt>
                <c:pt idx="2">
                  <c:v>10.851853702187285</c:v>
                </c:pt>
                <c:pt idx="3">
                  <c:v>13.225944187649144</c:v>
                </c:pt>
                <c:pt idx="4">
                  <c:v>15.821085680222644</c:v>
                </c:pt>
                <c:pt idx="5">
                  <c:v>18.62816987916753</c:v>
                </c:pt>
                <c:pt idx="6">
                  <c:v>21.701423275490079</c:v>
                </c:pt>
                <c:pt idx="7">
                  <c:v>25.114741142534701</c:v>
                </c:pt>
                <c:pt idx="8">
                  <c:v>28.855560816460361</c:v>
                </c:pt>
                <c:pt idx="9">
                  <c:v>32.935612200165195</c:v>
                </c:pt>
                <c:pt idx="10">
                  <c:v>37.482886229779993</c:v>
                </c:pt>
                <c:pt idx="11">
                  <c:v>42.242601557292836</c:v>
                </c:pt>
                <c:pt idx="12">
                  <c:v>47.525074227107403</c:v>
                </c:pt>
                <c:pt idx="13">
                  <c:v>52.879047778708561</c:v>
                </c:pt>
                <c:pt idx="14">
                  <c:v>58.301415978539417</c:v>
                </c:pt>
                <c:pt idx="15">
                  <c:v>63.774283787593575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F-4210-8260-23D14152F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96416"/>
        <c:axId val="345215744"/>
      </c:lineChart>
      <c:catAx>
        <c:axId val="345196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215744"/>
        <c:crosses val="autoZero"/>
        <c:auto val="1"/>
        <c:lblAlgn val="ctr"/>
        <c:lblOffset val="100"/>
        <c:tickLblSkip val="5"/>
        <c:noMultiLvlLbl val="0"/>
      </c:catAx>
      <c:valAx>
        <c:axId val="3452157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0.18363735180775051</c:v>
                </c:pt>
                <c:pt idx="2">
                  <c:v>0.22856713859605185</c:v>
                </c:pt>
                <c:pt idx="3">
                  <c:v>0.27949883553839394</c:v>
                </c:pt>
                <c:pt idx="4">
                  <c:v>0.33620125695800596</c:v>
                </c:pt>
                <c:pt idx="5">
                  <c:v>0.39821817869618376</c:v>
                </c:pt>
                <c:pt idx="6">
                  <c:v>0.4649721904392124</c:v>
                </c:pt>
                <c:pt idx="7">
                  <c:v>0.56303557946721283</c:v>
                </c:pt>
                <c:pt idx="8">
                  <c:v>0.67378742487767762</c:v>
                </c:pt>
                <c:pt idx="9">
                  <c:v>0.79637374353873081</c:v>
                </c:pt>
                <c:pt idx="10" formatCode="0.00000">
                  <c:v>0.92403598033173939</c:v>
                </c:pt>
                <c:pt idx="11">
                  <c:v>1.0614411499426293</c:v>
                </c:pt>
                <c:pt idx="12">
                  <c:v>1.2078253052901256</c:v>
                </c:pt>
                <c:pt idx="13">
                  <c:v>1.362550378446955</c:v>
                </c:pt>
                <c:pt idx="14">
                  <c:v>1.5250742956696643</c:v>
                </c:pt>
                <c:pt idx="15">
                  <c:v>1.6949288888503566</c:v>
                </c:pt>
                <c:pt idx="16">
                  <c:v>1.8717016067620509</c:v>
                </c:pt>
                <c:pt idx="17">
                  <c:v>2.0550189659992415</c:v>
                </c:pt>
                <c:pt idx="18">
                  <c:v>2.2445304648860245</c:v>
                </c:pt>
                <c:pt idx="19">
                  <c:v>2.4398919982196916</c:v>
                </c:pt>
                <c:pt idx="20">
                  <c:v>2.6407479577430522</c:v>
                </c:pt>
                <c:pt idx="21">
                  <c:v>2.8467114045254176</c:v>
                </c:pt>
                <c:pt idx="22">
                  <c:v>3.057342165132543</c:v>
                </c:pt>
                <c:pt idx="23">
                  <c:v>3.2721236423847029</c:v>
                </c:pt>
                <c:pt idx="24">
                  <c:v>3.4902036487373045</c:v>
                </c:pt>
                <c:pt idx="25">
                  <c:v>3.709033756343652</c:v>
                </c:pt>
                <c:pt idx="26">
                  <c:v>3.925433879512124</c:v>
                </c:pt>
                <c:pt idx="27">
                  <c:v>4.1375896536492034</c:v>
                </c:pt>
                <c:pt idx="28">
                  <c:v>4.344573004964932</c:v>
                </c:pt>
                <c:pt idx="29">
                  <c:v>4.5460212473636616</c:v>
                </c:pt>
                <c:pt idx="30">
                  <c:v>4.7419228116791325</c:v>
                </c:pt>
                <c:pt idx="31">
                  <c:v>4.932474854109401</c:v>
                </c:pt>
                <c:pt idx="32">
                  <c:v>5.1179894313407255</c:v>
                </c:pt>
                <c:pt idx="33">
                  <c:v>5.2988325306498325</c:v>
                </c:pt>
                <c:pt idx="34">
                  <c:v>5.4753853077375769</c:v>
                </c:pt>
                <c:pt idx="35">
                  <c:v>5.6480202813377343</c:v>
                </c:pt>
                <c:pt idx="36">
                  <c:v>5.8170875288442332</c:v>
                </c:pt>
                <c:pt idx="37">
                  <c:v>5.9829074901504145</c:v>
                </c:pt>
                <c:pt idx="38">
                  <c:v>6.1457680583682768</c:v>
                </c:pt>
                <c:pt idx="39">
                  <c:v>6.3059243745026938</c:v>
                </c:pt>
                <c:pt idx="40">
                  <c:v>6.4636002537690276</c:v>
                </c:pt>
                <c:pt idx="41">
                  <c:v>6.6189905248022063</c:v>
                </c:pt>
                <c:pt idx="42">
                  <c:v>6.7722638075770991</c:v>
                </c:pt>
                <c:pt idx="43">
                  <c:v>6.9235654244468687</c:v>
                </c:pt>
                <c:pt idx="44">
                  <c:v>7.073020254177079</c:v>
                </c:pt>
                <c:pt idx="45">
                  <c:v>7.2207354171755114</c:v>
                </c:pt>
                <c:pt idx="46">
                  <c:v>7.3668027325002061</c:v>
                </c:pt>
                <c:pt idx="47">
                  <c:v>7.5113009215691999</c:v>
                </c:pt>
                <c:pt idx="48">
                  <c:v>7.654297555367318</c:v>
                </c:pt>
                <c:pt idx="49">
                  <c:v>7.7958507552787051</c:v>
                </c:pt>
                <c:pt idx="50">
                  <c:v>7.9360106652336277</c:v>
                </c:pt>
                <c:pt idx="51">
                  <c:v>8.0748207165819128</c:v>
                </c:pt>
                <c:pt idx="52">
                  <c:v>8.2123187083410869</c:v>
                </c:pt>
                <c:pt idx="53">
                  <c:v>8.3485377251455439</c:v>
                </c:pt>
                <c:pt idx="54">
                  <c:v>8.4835069139778767</c:v>
                </c:pt>
                <c:pt idx="55">
                  <c:v>8.6172521390212502</c:v>
                </c:pt>
                <c:pt idx="56">
                  <c:v>8.7497965320122972</c:v>
                </c:pt>
                <c:pt idx="57">
                  <c:v>8.8811609534766358</c:v>
                </c:pt>
                <c:pt idx="58">
                  <c:v>9.0113643783032487</c:v>
                </c:pt>
                <c:pt idx="59">
                  <c:v>9.1378785505708429</c:v>
                </c:pt>
                <c:pt idx="60">
                  <c:v>9.2615414265740803</c:v>
                </c:pt>
                <c:pt idx="61">
                  <c:v>9.3829241507474208</c:v>
                </c:pt>
                <c:pt idx="62">
                  <c:v>9.5024174325926989</c:v>
                </c:pt>
                <c:pt idx="63">
                  <c:v>9.6202899088920102</c:v>
                </c:pt>
                <c:pt idx="64">
                  <c:v>9.7367275874678523</c:v>
                </c:pt>
                <c:pt idx="65">
                  <c:v>9.8518605115352891</c:v>
                </c:pt>
                <c:pt idx="66">
                  <c:v>9.9657807895428299</c:v>
                </c:pt>
                <c:pt idx="67">
                  <c:v>10.078554789835504</c:v>
                </c:pt>
                <c:pt idx="68">
                  <c:v>10.19023139115038</c:v>
                </c:pt>
                <c:pt idx="69">
                  <c:v>10.300847566599909</c:v>
                </c:pt>
                <c:pt idx="70">
                  <c:v>10.410432164529272</c:v>
                </c:pt>
                <c:pt idx="71">
                  <c:v>10.519008469780402</c:v>
                </c:pt>
                <c:pt idx="72">
                  <c:v>10.626595939816685</c:v>
                </c:pt>
                <c:pt idx="73">
                  <c:v>10.7332113823973</c:v>
                </c:pt>
                <c:pt idx="74">
                  <c:v>10.838869755145433</c:v>
                </c:pt>
                <c:pt idx="75">
                  <c:v>10.943584708994004</c:v>
                </c:pt>
                <c:pt idx="76">
                  <c:v>11.047368958041147</c:v>
                </c:pt>
                <c:pt idx="77">
                  <c:v>11.150234531674013</c:v>
                </c:pt>
                <c:pt idx="78">
                  <c:v>11.25219294678174</c:v>
                </c:pt>
                <c:pt idx="79">
                  <c:v>11.353255325677811</c:v>
                </c:pt>
                <c:pt idx="80">
                  <c:v>11.453432477097216</c:v>
                </c:pt>
                <c:pt idx="81">
                  <c:v>11.552734952047025</c:v>
                </c:pt>
                <c:pt idx="82">
                  <c:v>11.651173082506306</c:v>
                </c:pt>
                <c:pt idx="83">
                  <c:v>11.748757008408749</c:v>
                </c:pt>
                <c:pt idx="84">
                  <c:v>11.845496696604727</c:v>
                </c:pt>
                <c:pt idx="85">
                  <c:v>11.941401954321321</c:v>
                </c:pt>
                <c:pt idx="86">
                  <c:v>12.036482438839137</c:v>
                </c:pt>
                <c:pt idx="87">
                  <c:v>12.130747664561333</c:v>
                </c:pt>
                <c:pt idx="88">
                  <c:v>12.22420700828035</c:v>
                </c:pt>
                <c:pt idx="89">
                  <c:v>12.316869713195944</c:v>
                </c:pt>
                <c:pt idx="90">
                  <c:v>12.40874489206605</c:v>
                </c:pt>
                <c:pt idx="91">
                  <c:v>12.499841529754303</c:v>
                </c:pt>
                <c:pt idx="92">
                  <c:v>12.590168485357319</c:v>
                </c:pt>
                <c:pt idx="93">
                  <c:v>12.679734494039378</c:v>
                </c:pt>
                <c:pt idx="94">
                  <c:v>12.768548168663683</c:v>
                </c:pt>
                <c:pt idx="95">
                  <c:v>12.856618001282936</c:v>
                </c:pt>
                <c:pt idx="96">
                  <c:v>12.943952364533413</c:v>
                </c:pt>
                <c:pt idx="97">
                  <c:v>13.03055951296378</c:v>
                </c:pt>
                <c:pt idx="98">
                  <c:v>13.116447584320767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B9A-BEA5-223CDB3C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225472"/>
        <c:axId val="345420928"/>
      </c:lineChart>
      <c:catAx>
        <c:axId val="3452254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5420928"/>
        <c:crosses val="autoZero"/>
        <c:auto val="1"/>
        <c:lblAlgn val="ctr"/>
        <c:lblOffset val="100"/>
        <c:tickLblSkip val="20"/>
        <c:noMultiLvlLbl val="0"/>
      </c:catAx>
      <c:valAx>
        <c:axId val="3454209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522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1.2317652665933005</c:v>
                </c:pt>
                <c:pt idx="2">
                  <c:v>1.5247387786457056</c:v>
                </c:pt>
                <c:pt idx="3">
                  <c:v>1.8399413615875575</c:v>
                </c:pt>
                <c:pt idx="4">
                  <c:v>2.1645201487190233</c:v>
                </c:pt>
                <c:pt idx="5">
                  <c:v>2.4900438045068891</c:v>
                </c:pt>
                <c:pt idx="6">
                  <c:v>2.811396921997372</c:v>
                </c:pt>
                <c:pt idx="7">
                  <c:v>3.1257269235998844</c:v>
                </c:pt>
                <c:pt idx="8">
                  <c:v>3.4315436282120864</c:v>
                </c:pt>
                <c:pt idx="9">
                  <c:v>3.7282623314830312</c:v>
                </c:pt>
                <c:pt idx="10" formatCode="0.00000">
                  <c:v>4.0084796883388574</c:v>
                </c:pt>
                <c:pt idx="11">
                  <c:v>4.2750913222417202</c:v>
                </c:pt>
                <c:pt idx="12">
                  <c:v>4.5302239002698226</c:v>
                </c:pt>
                <c:pt idx="13">
                  <c:v>4.7752353759499542</c:v>
                </c:pt>
                <c:pt idx="14">
                  <c:v>5.01105031139552</c:v>
                </c:pt>
                <c:pt idx="15">
                  <c:v>5.2383168026680273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C-4294-A3D6-AC3F81C9C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045888"/>
        <c:axId val="349048192"/>
      </c:lineChart>
      <c:catAx>
        <c:axId val="349045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49048192"/>
        <c:crosses val="autoZero"/>
        <c:auto val="1"/>
        <c:lblAlgn val="ctr"/>
        <c:lblOffset val="100"/>
        <c:tickLblSkip val="5"/>
        <c:noMultiLvlLbl val="0"/>
      </c:catAx>
      <c:valAx>
        <c:axId val="3490481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4904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1.2317652665933005</c:v>
                </c:pt>
                <c:pt idx="2">
                  <c:v>1.5247387786457056</c:v>
                </c:pt>
                <c:pt idx="3">
                  <c:v>1.8399413615875575</c:v>
                </c:pt>
                <c:pt idx="4">
                  <c:v>2.1645201487190233</c:v>
                </c:pt>
                <c:pt idx="5">
                  <c:v>2.4900438045068891</c:v>
                </c:pt>
                <c:pt idx="6">
                  <c:v>2.811396921997372</c:v>
                </c:pt>
                <c:pt idx="7">
                  <c:v>3.1257269235998844</c:v>
                </c:pt>
                <c:pt idx="8">
                  <c:v>3.4315436282120864</c:v>
                </c:pt>
                <c:pt idx="9">
                  <c:v>3.7282623314830312</c:v>
                </c:pt>
                <c:pt idx="10" formatCode="0.00000">
                  <c:v>4.0084796883388574</c:v>
                </c:pt>
                <c:pt idx="11">
                  <c:v>4.2750913222417202</c:v>
                </c:pt>
                <c:pt idx="12">
                  <c:v>4.5302239002698226</c:v>
                </c:pt>
                <c:pt idx="13">
                  <c:v>4.7752353759499542</c:v>
                </c:pt>
                <c:pt idx="14">
                  <c:v>5.01105031139552</c:v>
                </c:pt>
                <c:pt idx="15">
                  <c:v>5.2383168026680273</c:v>
                </c:pt>
                <c:pt idx="16">
                  <c:v>5.4574764109061222</c:v>
                </c:pt>
                <c:pt idx="17">
                  <c:v>5.6687848999306976</c:v>
                </c:pt>
                <c:pt idx="18">
                  <c:v>5.8723000665751757</c:v>
                </c:pt>
                <c:pt idx="19">
                  <c:v>6.0678441681783806</c:v>
                </c:pt>
                <c:pt idx="20">
                  <c:v>6.2549452836941368</c:v>
                </c:pt>
                <c:pt idx="21">
                  <c:v>6.4327632412327018</c:v>
                </c:pt>
                <c:pt idx="22">
                  <c:v>6.6000116537213893</c:v>
                </c:pt>
                <c:pt idx="23">
                  <c:v>6.7548984035047566</c:v>
                </c:pt>
                <c:pt idx="24">
                  <c:v>6.889729486000661</c:v>
                </c:pt>
                <c:pt idx="25">
                  <c:v>6.9655791232990429</c:v>
                </c:pt>
                <c:pt idx="26">
                  <c:v>6.9670082854174877</c:v>
                </c:pt>
                <c:pt idx="27">
                  <c:v>6.9242474828126639</c:v>
                </c:pt>
                <c:pt idx="28">
                  <c:v>6.8572475339520134</c:v>
                </c:pt>
                <c:pt idx="29">
                  <c:v>6.7789737048591254</c:v>
                </c:pt>
                <c:pt idx="30">
                  <c:v>6.6976576268472616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6-4537-B4F9-DAD83CD41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2218496"/>
        <c:axId val="352748672"/>
      </c:lineChart>
      <c:catAx>
        <c:axId val="3522184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52748672"/>
        <c:crosses val="autoZero"/>
        <c:auto val="1"/>
        <c:lblAlgn val="ctr"/>
        <c:lblOffset val="100"/>
        <c:tickLblSkip val="5"/>
        <c:noMultiLvlLbl val="0"/>
      </c:catAx>
      <c:valAx>
        <c:axId val="35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352218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4.554964963761734E-4</c:v>
                </c:pt>
                <c:pt idx="3">
                  <c:v>4.6716769083179693E-4</c:v>
                </c:pt>
                <c:pt idx="4">
                  <c:v>4.7906680656480594E-4</c:v>
                </c:pt>
                <c:pt idx="5">
                  <c:v>4.9119316906030505E-4</c:v>
                </c:pt>
                <c:pt idx="6">
                  <c:v>5.0354597266255791E-4</c:v>
                </c:pt>
                <c:pt idx="7">
                  <c:v>5.1612709933869299E-4</c:v>
                </c:pt>
                <c:pt idx="8">
                  <c:v>5.289628964357916E-4</c:v>
                </c:pt>
                <c:pt idx="9">
                  <c:v>5.4223449942414933E-4</c:v>
                </c:pt>
                <c:pt idx="10">
                  <c:v>5.5691698121983332E-4</c:v>
                </c:pt>
                <c:pt idx="11">
                  <c:v>5.7743550522263668E-4</c:v>
                </c:pt>
                <c:pt idx="12">
                  <c:v>6.2097611265281717E-4</c:v>
                </c:pt>
                <c:pt idx="13">
                  <c:v>7.4220312979514369E-4</c:v>
                </c:pt>
                <c:pt idx="14">
                  <c:v>1.0670223096466967E-3</c:v>
                </c:pt>
                <c:pt idx="15">
                  <c:v>1.8000526806676753E-3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0-4078-BD29-248D8323BE8D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3.5635427292864347E-4</c:v>
                </c:pt>
                <c:pt idx="3">
                  <c:v>3.6548514451060127E-4</c:v>
                </c:pt>
                <c:pt idx="4">
                  <c:v>3.7479432859711985E-4</c:v>
                </c:pt>
                <c:pt idx="5">
                  <c:v>3.8428129748652303E-4</c:v>
                </c:pt>
                <c:pt idx="6">
                  <c:v>3.9394542088007763E-4</c:v>
                </c:pt>
                <c:pt idx="7">
                  <c:v>4.0378817112067387E-4</c:v>
                </c:pt>
                <c:pt idx="8">
                  <c:v>4.1383016085799729E-4</c:v>
                </c:pt>
                <c:pt idx="9">
                  <c:v>4.2421310007078954E-4</c:v>
                </c:pt>
                <c:pt idx="10">
                  <c:v>4.3569982975304785E-4</c:v>
                </c:pt>
                <c:pt idx="11">
                  <c:v>4.5175234335251524E-4</c:v>
                </c:pt>
                <c:pt idx="12">
                  <c:v>4.8581601151921708E-4</c:v>
                </c:pt>
                <c:pt idx="13">
                  <c:v>5.8065706056514767E-4</c:v>
                </c:pt>
                <c:pt idx="14">
                  <c:v>8.3477691349522474E-4</c:v>
                </c:pt>
                <c:pt idx="15">
                  <c:v>1.4082577349241268E-3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F0-4078-BD29-248D8323BE8D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5.2374616639302009E-4</c:v>
                </c:pt>
                <c:pt idx="3">
                  <c:v>5.3716612330156248E-4</c:v>
                </c:pt>
                <c:pt idx="4">
                  <c:v>5.5084815224846204E-4</c:v>
                </c:pt>
                <c:pt idx="5">
                  <c:v>5.6479147765236344E-4</c:v>
                </c:pt>
                <c:pt idx="6">
                  <c:v>5.7899517314147805E-4</c:v>
                </c:pt>
                <c:pt idx="7">
                  <c:v>5.9346140266893627E-4</c:v>
                </c:pt>
                <c:pt idx="8">
                  <c:v>6.0822046135695809E-4</c:v>
                </c:pt>
                <c:pt idx="9">
                  <c:v>6.2348062524919979E-4</c:v>
                </c:pt>
                <c:pt idx="10">
                  <c:v>6.4036306806666073E-4</c:v>
                </c:pt>
                <c:pt idx="11">
                  <c:v>6.639560009915205E-4</c:v>
                </c:pt>
                <c:pt idx="12">
                  <c:v>7.1402054902955316E-4</c:v>
                </c:pt>
                <c:pt idx="13">
                  <c:v>8.5341171009595913E-4</c:v>
                </c:pt>
                <c:pt idx="14">
                  <c:v>1.2269004231192948E-3</c:v>
                </c:pt>
                <c:pt idx="15">
                  <c:v>2.0697649670318968E-3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F0-4078-BD29-248D8323BE8D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4.0744432808424854E-4</c:v>
                </c:pt>
                <c:pt idx="3">
                  <c:v>4.1788428101636701E-4</c:v>
                </c:pt>
                <c:pt idx="4">
                  <c:v>4.2852811088817453E-4</c:v>
                </c:pt>
                <c:pt idx="5">
                  <c:v>4.3937521434208221E-4</c:v>
                </c:pt>
                <c:pt idx="6">
                  <c:v>4.5042487071423617E-4</c:v>
                </c:pt>
                <c:pt idx="7">
                  <c:v>4.6167876343543746E-4</c:v>
                </c:pt>
                <c:pt idx="8">
                  <c:v>4.731604603645268E-4</c:v>
                </c:pt>
                <c:pt idx="9">
                  <c:v>4.850319882581824E-4</c:v>
                </c:pt>
                <c:pt idx="10">
                  <c:v>4.981655556455174E-4</c:v>
                </c:pt>
                <c:pt idx="11">
                  <c:v>5.1651949753555269E-4</c:v>
                </c:pt>
                <c:pt idx="12">
                  <c:v>5.5546683012736909E-4</c:v>
                </c:pt>
                <c:pt idx="13">
                  <c:v>6.6390511876004738E-4</c:v>
                </c:pt>
                <c:pt idx="14">
                  <c:v>9.5445780914604284E-4</c:v>
                </c:pt>
                <c:pt idx="15">
                  <c:v>1.6101578405669963E-3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F0-4078-BD29-248D8323BE8D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4.0744432808424854E-4</c:v>
                </c:pt>
                <c:pt idx="3">
                  <c:v>4.1788428101636701E-4</c:v>
                </c:pt>
                <c:pt idx="4">
                  <c:v>4.2852811088817453E-4</c:v>
                </c:pt>
                <c:pt idx="5">
                  <c:v>4.3937521434208221E-4</c:v>
                </c:pt>
                <c:pt idx="6">
                  <c:v>4.5042487071423617E-4</c:v>
                </c:pt>
                <c:pt idx="7">
                  <c:v>4.6167876343543746E-4</c:v>
                </c:pt>
                <c:pt idx="8">
                  <c:v>4.731604603645268E-4</c:v>
                </c:pt>
                <c:pt idx="9">
                  <c:v>4.850319882581824E-4</c:v>
                </c:pt>
                <c:pt idx="10">
                  <c:v>4.981655556455174E-4</c:v>
                </c:pt>
                <c:pt idx="11">
                  <c:v>5.1651949753555269E-4</c:v>
                </c:pt>
                <c:pt idx="12">
                  <c:v>5.5546683012736909E-4</c:v>
                </c:pt>
                <c:pt idx="13">
                  <c:v>6.6390511876004738E-4</c:v>
                </c:pt>
                <c:pt idx="14">
                  <c:v>9.5445780914604284E-4</c:v>
                </c:pt>
                <c:pt idx="15">
                  <c:v>1.6101578405669963E-3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F0-4078-BD29-248D8323BE8D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5.7057602358640263E-4</c:v>
                </c:pt>
                <c:pt idx="3">
                  <c:v>5.8519590272043166E-4</c:v>
                </c:pt>
                <c:pt idx="4">
                  <c:v>6.0010128661064583E-4</c:v>
                </c:pt>
                <c:pt idx="5">
                  <c:v>6.1529133032842533E-4</c:v>
                </c:pt>
                <c:pt idx="6">
                  <c:v>6.3076502467205068E-4</c:v>
                </c:pt>
                <c:pt idx="7">
                  <c:v>6.4652472708077709E-4</c:v>
                </c:pt>
                <c:pt idx="8">
                  <c:v>6.6260344146275621E-4</c:v>
                </c:pt>
                <c:pt idx="9">
                  <c:v>6.79228066503693E-4</c:v>
                </c:pt>
                <c:pt idx="10">
                  <c:v>6.9762002373280471E-4</c:v>
                </c:pt>
                <c:pt idx="11">
                  <c:v>7.2332247793063776E-4</c:v>
                </c:pt>
                <c:pt idx="12">
                  <c:v>7.778634609012995E-4</c:v>
                </c:pt>
                <c:pt idx="13">
                  <c:v>9.2971804143617519E-4</c:v>
                </c:pt>
                <c:pt idx="14">
                  <c:v>1.3366016014608321E-3</c:v>
                </c:pt>
                <c:pt idx="15">
                  <c:v>2.2548294200998662E-3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F0-4078-BD29-248D8323BE8D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3.8821707361781806E-4</c:v>
                </c:pt>
                <c:pt idx="3">
                  <c:v>3.981643662824904E-4</c:v>
                </c:pt>
                <c:pt idx="4">
                  <c:v>4.0830591495577225E-4</c:v>
                </c:pt>
                <c:pt idx="5">
                  <c:v>4.1864114475245517E-4</c:v>
                </c:pt>
                <c:pt idx="6">
                  <c:v>4.2916936901673532E-4</c:v>
                </c:pt>
                <c:pt idx="7">
                  <c:v>4.3989219173849519E-4</c:v>
                </c:pt>
                <c:pt idx="8">
                  <c:v>4.5083206861182333E-4</c:v>
                </c:pt>
                <c:pt idx="9">
                  <c:v>4.6214338036800097E-4</c:v>
                </c:pt>
                <c:pt idx="10">
                  <c:v>4.7465717610850605E-4</c:v>
                </c:pt>
                <c:pt idx="11">
                  <c:v>4.9214499743468196E-4</c:v>
                </c:pt>
                <c:pt idx="12">
                  <c:v>5.2925440954776034E-4</c:v>
                </c:pt>
                <c:pt idx="13">
                  <c:v>6.3257550688402707E-4</c:v>
                </c:pt>
                <c:pt idx="14">
                  <c:v>9.0941704674247896E-4</c:v>
                </c:pt>
                <c:pt idx="15">
                  <c:v>1.5341746634854434E-3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F0-4078-BD29-248D8323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842176"/>
        <c:axId val="365773184"/>
      </c:lineChart>
      <c:catAx>
        <c:axId val="363842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  <c:noMultiLvlLbl val="0"/>
      </c:catAx>
      <c:valAx>
        <c:axId val="365773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4.554964963761734E-4</c:v>
                </c:pt>
                <c:pt idx="3">
                  <c:v>4.6716769083179693E-4</c:v>
                </c:pt>
                <c:pt idx="4">
                  <c:v>4.7906680656480594E-4</c:v>
                </c:pt>
                <c:pt idx="5">
                  <c:v>4.9119316906030505E-4</c:v>
                </c:pt>
                <c:pt idx="6">
                  <c:v>5.0354597266255791E-4</c:v>
                </c:pt>
                <c:pt idx="7">
                  <c:v>5.1612709933869299E-4</c:v>
                </c:pt>
                <c:pt idx="8">
                  <c:v>5.289628964357916E-4</c:v>
                </c:pt>
                <c:pt idx="9">
                  <c:v>5.4223449942414933E-4</c:v>
                </c:pt>
                <c:pt idx="10">
                  <c:v>5.5691698121983332E-4</c:v>
                </c:pt>
                <c:pt idx="11">
                  <c:v>5.7743550522263668E-4</c:v>
                </c:pt>
                <c:pt idx="12">
                  <c:v>6.2097611265281717E-4</c:v>
                </c:pt>
                <c:pt idx="13">
                  <c:v>7.4220312979514369E-4</c:v>
                </c:pt>
                <c:pt idx="14">
                  <c:v>1.0670223096466967E-3</c:v>
                </c:pt>
                <c:pt idx="15">
                  <c:v>1.8000526806676753E-3</c:v>
                </c:pt>
                <c:pt idx="16">
                  <c:v>3.2349809215119697E-3</c:v>
                </c:pt>
                <c:pt idx="17">
                  <c:v>5.8211714316321831E-3</c:v>
                </c:pt>
                <c:pt idx="18">
                  <c:v>1.0254409988045469E-2</c:v>
                </c:pt>
                <c:pt idx="19">
                  <c:v>1.7575387467127942E-2</c:v>
                </c:pt>
                <c:pt idx="20">
                  <c:v>2.9275332879253206E-2</c:v>
                </c:pt>
                <c:pt idx="21">
                  <c:v>4.7389217005270545E-2</c:v>
                </c:pt>
                <c:pt idx="22">
                  <c:v>7.4527800755064058E-2</c:v>
                </c:pt>
                <c:pt idx="23">
                  <c:v>0.11376243321278326</c:v>
                </c:pt>
                <c:pt idx="24">
                  <c:v>0.16824250533380727</c:v>
                </c:pt>
                <c:pt idx="25">
                  <c:v>0.34620680794318071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A-4E66-875C-2777E975F33D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3.5635427292864347E-4</c:v>
                </c:pt>
                <c:pt idx="3">
                  <c:v>3.6548514451060127E-4</c:v>
                </c:pt>
                <c:pt idx="4">
                  <c:v>3.7479432859711985E-4</c:v>
                </c:pt>
                <c:pt idx="5">
                  <c:v>3.8428129748652303E-4</c:v>
                </c:pt>
                <c:pt idx="6">
                  <c:v>3.9394542088007763E-4</c:v>
                </c:pt>
                <c:pt idx="7">
                  <c:v>4.0378817112067387E-4</c:v>
                </c:pt>
                <c:pt idx="8">
                  <c:v>4.1383016085799729E-4</c:v>
                </c:pt>
                <c:pt idx="9">
                  <c:v>4.2421310007078954E-4</c:v>
                </c:pt>
                <c:pt idx="10">
                  <c:v>4.3569982975304785E-4</c:v>
                </c:pt>
                <c:pt idx="11">
                  <c:v>4.5175234335251524E-4</c:v>
                </c:pt>
                <c:pt idx="12">
                  <c:v>4.8581601151921708E-4</c:v>
                </c:pt>
                <c:pt idx="13">
                  <c:v>5.8065706056514767E-4</c:v>
                </c:pt>
                <c:pt idx="14">
                  <c:v>8.3477691349522474E-4</c:v>
                </c:pt>
                <c:pt idx="15">
                  <c:v>1.4082577349241268E-3</c:v>
                </c:pt>
                <c:pt idx="16">
                  <c:v>2.5308630986074338E-3</c:v>
                </c:pt>
                <c:pt idx="17">
                  <c:v>4.5541498773661896E-3</c:v>
                </c:pt>
                <c:pt idx="18">
                  <c:v>8.0224608634186494E-3</c:v>
                </c:pt>
                <c:pt idx="19">
                  <c:v>1.3749972770625214E-2</c:v>
                </c:pt>
                <c:pt idx="20">
                  <c:v>2.2903337448098977E-2</c:v>
                </c:pt>
                <c:pt idx="21">
                  <c:v>3.7074599047243653E-2</c:v>
                </c:pt>
                <c:pt idx="22">
                  <c:v>5.8306266815076453E-2</c:v>
                </c:pt>
                <c:pt idx="23">
                  <c:v>8.9001187707610549E-2</c:v>
                </c:pt>
                <c:pt idx="24">
                  <c:v>0.1316232641543946</c:v>
                </c:pt>
                <c:pt idx="25">
                  <c:v>0.2708523036051001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A-4E66-875C-2777E975F33D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5.2374616639302009E-4</c:v>
                </c:pt>
                <c:pt idx="3">
                  <c:v>5.3716612330156248E-4</c:v>
                </c:pt>
                <c:pt idx="4">
                  <c:v>5.5084815224846204E-4</c:v>
                </c:pt>
                <c:pt idx="5">
                  <c:v>5.6479147765236344E-4</c:v>
                </c:pt>
                <c:pt idx="6">
                  <c:v>5.7899517314147805E-4</c:v>
                </c:pt>
                <c:pt idx="7">
                  <c:v>5.9346140266893627E-4</c:v>
                </c:pt>
                <c:pt idx="8">
                  <c:v>6.0822046135695809E-4</c:v>
                </c:pt>
                <c:pt idx="9">
                  <c:v>6.2348062524919979E-4</c:v>
                </c:pt>
                <c:pt idx="10">
                  <c:v>6.4036306806666073E-4</c:v>
                </c:pt>
                <c:pt idx="11">
                  <c:v>6.639560009915205E-4</c:v>
                </c:pt>
                <c:pt idx="12">
                  <c:v>7.1402054902955316E-4</c:v>
                </c:pt>
                <c:pt idx="13">
                  <c:v>8.5341171009595913E-4</c:v>
                </c:pt>
                <c:pt idx="14">
                  <c:v>1.2269004231192948E-3</c:v>
                </c:pt>
                <c:pt idx="15">
                  <c:v>2.0697649670318968E-3</c:v>
                </c:pt>
                <c:pt idx="16">
                  <c:v>3.7196967912508463E-3</c:v>
                </c:pt>
                <c:pt idx="17">
                  <c:v>6.6933911577577729E-3</c:v>
                </c:pt>
                <c:pt idx="18">
                  <c:v>1.1790887443897462E-2</c:v>
                </c:pt>
                <c:pt idx="19">
                  <c:v>2.020880924883817E-2</c:v>
                </c:pt>
                <c:pt idx="20">
                  <c:v>3.3661825035698451E-2</c:v>
                </c:pt>
                <c:pt idx="21">
                  <c:v>5.4489817007022059E-2</c:v>
                </c:pt>
                <c:pt idx="22">
                  <c:v>8.5694731453942005E-2</c:v>
                </c:pt>
                <c:pt idx="23">
                  <c:v>0.13080811542737028</c:v>
                </c:pt>
                <c:pt idx="24">
                  <c:v>0.19345125131361621</c:v>
                </c:pt>
                <c:pt idx="25">
                  <c:v>0.39808097292071815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A-4E66-875C-2777E975F33D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4.0744432808424854E-4</c:v>
                </c:pt>
                <c:pt idx="3">
                  <c:v>4.1788428101636701E-4</c:v>
                </c:pt>
                <c:pt idx="4">
                  <c:v>4.2852811088817453E-4</c:v>
                </c:pt>
                <c:pt idx="5">
                  <c:v>4.3937521434208221E-4</c:v>
                </c:pt>
                <c:pt idx="6">
                  <c:v>4.5042487071423617E-4</c:v>
                </c:pt>
                <c:pt idx="7">
                  <c:v>4.6167876343543746E-4</c:v>
                </c:pt>
                <c:pt idx="8">
                  <c:v>4.731604603645268E-4</c:v>
                </c:pt>
                <c:pt idx="9">
                  <c:v>4.850319882581824E-4</c:v>
                </c:pt>
                <c:pt idx="10">
                  <c:v>4.981655556455174E-4</c:v>
                </c:pt>
                <c:pt idx="11">
                  <c:v>5.1651949753555269E-4</c:v>
                </c:pt>
                <c:pt idx="12">
                  <c:v>5.5546683012736909E-4</c:v>
                </c:pt>
                <c:pt idx="13">
                  <c:v>6.6390511876004738E-4</c:v>
                </c:pt>
                <c:pt idx="14">
                  <c:v>9.5445780914604284E-4</c:v>
                </c:pt>
                <c:pt idx="15">
                  <c:v>1.6101578405669963E-3</c:v>
                </c:pt>
                <c:pt idx="16">
                  <c:v>2.8937096957212835E-3</c:v>
                </c:pt>
                <c:pt idx="17">
                  <c:v>5.2070725054838528E-3</c:v>
                </c:pt>
                <c:pt idx="18">
                  <c:v>9.172630790180868E-3</c:v>
                </c:pt>
                <c:pt idx="19">
                  <c:v>1.5721288735117592E-2</c:v>
                </c:pt>
                <c:pt idx="20">
                  <c:v>2.6186959569013225E-2</c:v>
                </c:pt>
                <c:pt idx="21">
                  <c:v>4.2389936771775175E-2</c:v>
                </c:pt>
                <c:pt idx="22">
                  <c:v>6.6665561522049624E-2</c:v>
                </c:pt>
                <c:pt idx="23">
                  <c:v>0.10176117386275535</c:v>
                </c:pt>
                <c:pt idx="24">
                  <c:v>0.15049392275529583</c:v>
                </c:pt>
                <c:pt idx="25">
                  <c:v>0.30968405105822561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A-4E66-875C-2777E975F33D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4.0744432808424854E-4</c:v>
                </c:pt>
                <c:pt idx="3">
                  <c:v>4.1788428101636701E-4</c:v>
                </c:pt>
                <c:pt idx="4">
                  <c:v>4.2852811088817453E-4</c:v>
                </c:pt>
                <c:pt idx="5">
                  <c:v>4.3937521434208221E-4</c:v>
                </c:pt>
                <c:pt idx="6">
                  <c:v>4.5042487071423617E-4</c:v>
                </c:pt>
                <c:pt idx="7">
                  <c:v>4.6167876343543746E-4</c:v>
                </c:pt>
                <c:pt idx="8">
                  <c:v>4.731604603645268E-4</c:v>
                </c:pt>
                <c:pt idx="9">
                  <c:v>4.850319882581824E-4</c:v>
                </c:pt>
                <c:pt idx="10">
                  <c:v>4.981655556455174E-4</c:v>
                </c:pt>
                <c:pt idx="11">
                  <c:v>5.1651949753555269E-4</c:v>
                </c:pt>
                <c:pt idx="12">
                  <c:v>5.5546683012736909E-4</c:v>
                </c:pt>
                <c:pt idx="13">
                  <c:v>6.6390511876004738E-4</c:v>
                </c:pt>
                <c:pt idx="14">
                  <c:v>9.5445780914604284E-4</c:v>
                </c:pt>
                <c:pt idx="15">
                  <c:v>1.6101578405669963E-3</c:v>
                </c:pt>
                <c:pt idx="16">
                  <c:v>2.8937096957212835E-3</c:v>
                </c:pt>
                <c:pt idx="17">
                  <c:v>5.2070725054838528E-3</c:v>
                </c:pt>
                <c:pt idx="18">
                  <c:v>9.172630790180868E-3</c:v>
                </c:pt>
                <c:pt idx="19">
                  <c:v>1.5721288735117592E-2</c:v>
                </c:pt>
                <c:pt idx="20">
                  <c:v>2.6186959569013225E-2</c:v>
                </c:pt>
                <c:pt idx="21">
                  <c:v>4.2389936771775175E-2</c:v>
                </c:pt>
                <c:pt idx="22">
                  <c:v>6.6665561522049624E-2</c:v>
                </c:pt>
                <c:pt idx="23">
                  <c:v>0.10176117386275535</c:v>
                </c:pt>
                <c:pt idx="24">
                  <c:v>0.15049392275529583</c:v>
                </c:pt>
                <c:pt idx="25">
                  <c:v>0.30968405105822561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A-4E66-875C-2777E975F33D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5.7057602358640263E-4</c:v>
                </c:pt>
                <c:pt idx="3">
                  <c:v>5.8519590272043166E-4</c:v>
                </c:pt>
                <c:pt idx="4">
                  <c:v>6.0010128661064583E-4</c:v>
                </c:pt>
                <c:pt idx="5">
                  <c:v>6.1529133032842533E-4</c:v>
                </c:pt>
                <c:pt idx="6">
                  <c:v>6.3076502467205068E-4</c:v>
                </c:pt>
                <c:pt idx="7">
                  <c:v>6.4652472708077709E-4</c:v>
                </c:pt>
                <c:pt idx="8">
                  <c:v>6.6260344146275621E-4</c:v>
                </c:pt>
                <c:pt idx="9">
                  <c:v>6.79228066503693E-4</c:v>
                </c:pt>
                <c:pt idx="10">
                  <c:v>6.9762002373280471E-4</c:v>
                </c:pt>
                <c:pt idx="11">
                  <c:v>7.2332247793063776E-4</c:v>
                </c:pt>
                <c:pt idx="12">
                  <c:v>7.778634609012995E-4</c:v>
                </c:pt>
                <c:pt idx="13">
                  <c:v>9.2971804143617519E-4</c:v>
                </c:pt>
                <c:pt idx="14">
                  <c:v>1.3366016014608321E-3</c:v>
                </c:pt>
                <c:pt idx="15">
                  <c:v>2.2548294200998662E-3</c:v>
                </c:pt>
                <c:pt idx="16">
                  <c:v>4.0522870433888332E-3</c:v>
                </c:pt>
                <c:pt idx="17">
                  <c:v>7.291869146085486E-3</c:v>
                </c:pt>
                <c:pt idx="18">
                  <c:v>1.2845149242095752E-2</c:v>
                </c:pt>
                <c:pt idx="19">
                  <c:v>2.2015744959105944E-2</c:v>
                </c:pt>
                <c:pt idx="20">
                  <c:v>3.6671638873853538E-2</c:v>
                </c:pt>
                <c:pt idx="21">
                  <c:v>5.936192970716074E-2</c:v>
                </c:pt>
                <c:pt idx="22">
                  <c:v>9.3356977583304482E-2</c:v>
                </c:pt>
                <c:pt idx="23">
                  <c:v>0.14250409672187106</c:v>
                </c:pt>
                <c:pt idx="24">
                  <c:v>0.21074836020758317</c:v>
                </c:pt>
                <c:pt idx="25">
                  <c:v>0.43367469428705452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A-4E66-875C-2777E975F33D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3.8821707361781806E-4</c:v>
                </c:pt>
                <c:pt idx="3">
                  <c:v>3.981643662824904E-4</c:v>
                </c:pt>
                <c:pt idx="4">
                  <c:v>4.0830591495577225E-4</c:v>
                </c:pt>
                <c:pt idx="5">
                  <c:v>4.1864114475245517E-4</c:v>
                </c:pt>
                <c:pt idx="6">
                  <c:v>4.2916936901673532E-4</c:v>
                </c:pt>
                <c:pt idx="7">
                  <c:v>4.3989219173849519E-4</c:v>
                </c:pt>
                <c:pt idx="8">
                  <c:v>4.5083206861182333E-4</c:v>
                </c:pt>
                <c:pt idx="9">
                  <c:v>4.6214338036800097E-4</c:v>
                </c:pt>
                <c:pt idx="10">
                  <c:v>4.7465717610850605E-4</c:v>
                </c:pt>
                <c:pt idx="11">
                  <c:v>4.9214499743468196E-4</c:v>
                </c:pt>
                <c:pt idx="12">
                  <c:v>5.2925440954776034E-4</c:v>
                </c:pt>
                <c:pt idx="13">
                  <c:v>6.3257550688402707E-4</c:v>
                </c:pt>
                <c:pt idx="14">
                  <c:v>9.0941704674247896E-4</c:v>
                </c:pt>
                <c:pt idx="15">
                  <c:v>1.5341746634854434E-3</c:v>
                </c:pt>
                <c:pt idx="16">
                  <c:v>2.7571558432398576E-3</c:v>
                </c:pt>
                <c:pt idx="17">
                  <c:v>4.9613513082866047E-3</c:v>
                </c:pt>
                <c:pt idx="18">
                  <c:v>8.7397753196956866E-3</c:v>
                </c:pt>
                <c:pt idx="19">
                  <c:v>1.4979402793370405E-2</c:v>
                </c:pt>
                <c:pt idx="20">
                  <c:v>2.495119973477293E-2</c:v>
                </c:pt>
                <c:pt idx="21">
                  <c:v>4.0389560168279305E-2</c:v>
                </c:pt>
                <c:pt idx="22">
                  <c:v>6.3519620770932123E-2</c:v>
                </c:pt>
                <c:pt idx="23">
                  <c:v>9.6959074901502171E-2</c:v>
                </c:pt>
                <c:pt idx="24">
                  <c:v>0.14339213056181338</c:v>
                </c:pt>
                <c:pt idx="25">
                  <c:v>0.29507009365725195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A-4E66-875C-2777E975F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26176"/>
        <c:axId val="379716736"/>
      </c:lineChart>
      <c:catAx>
        <c:axId val="3766261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  <c:noMultiLvlLbl val="0"/>
      </c:catAx>
      <c:valAx>
        <c:axId val="379716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0.12143330367639188</c:v>
                </c:pt>
                <c:pt idx="3">
                  <c:v>0.13686457134300731</c:v>
                </c:pt>
                <c:pt idx="4">
                  <c:v>0.15571874457013685</c:v>
                </c:pt>
                <c:pt idx="5">
                  <c:v>0.17802628440812349</c:v>
                </c:pt>
                <c:pt idx="6">
                  <c:v>0.20371542151056926</c:v>
                </c:pt>
                <c:pt idx="7">
                  <c:v>0.23265453483005902</c:v>
                </c:pt>
                <c:pt idx="8">
                  <c:v>0.26468083271573639</c:v>
                </c:pt>
                <c:pt idx="9">
                  <c:v>0.29961750400622911</c:v>
                </c:pt>
                <c:pt idx="10">
                  <c:v>0.33728495575840078</c:v>
                </c:pt>
                <c:pt idx="11">
                  <c:v>0.37741879694367075</c:v>
                </c:pt>
                <c:pt idx="12">
                  <c:v>0.41979585976877848</c:v>
                </c:pt>
                <c:pt idx="13">
                  <c:v>0.46422395042813197</c:v>
                </c:pt>
                <c:pt idx="14">
                  <c:v>0.51053184954172459</c:v>
                </c:pt>
                <c:pt idx="15">
                  <c:v>0.55856358997548283</c:v>
                </c:pt>
                <c:pt idx="16">
                  <c:v>0.60817476150819616</c:v>
                </c:pt>
                <c:pt idx="17">
                  <c:v>0.65922974630367392</c:v>
                </c:pt>
                <c:pt idx="18">
                  <c:v>0.71159927058281847</c:v>
                </c:pt>
                <c:pt idx="19">
                  <c:v>0.7651578687426448</c:v>
                </c:pt>
                <c:pt idx="20">
                  <c:v>0.81978095622903524</c:v>
                </c:pt>
                <c:pt idx="21">
                  <c:v>0.87534126698432257</c:v>
                </c:pt>
                <c:pt idx="22">
                  <c:v>0.93170448497790348</c:v>
                </c:pt>
                <c:pt idx="23">
                  <c:v>0.98872404237251788</c:v>
                </c:pt>
                <c:pt idx="24">
                  <c:v>1.0462353264800284</c:v>
                </c:pt>
                <c:pt idx="25">
                  <c:v>1.1039850668804452</c:v>
                </c:pt>
                <c:pt idx="26">
                  <c:v>1.1612574996664773</c:v>
                </c:pt>
                <c:pt idx="27">
                  <c:v>1.2171682376311532</c:v>
                </c:pt>
                <c:pt idx="28">
                  <c:v>1.2712181032171346</c:v>
                </c:pt>
                <c:pt idx="29">
                  <c:v>1.3231601064971603</c:v>
                </c:pt>
                <c:pt idx="30">
                  <c:v>1.3729092808957408</c:v>
                </c:pt>
                <c:pt idx="31">
                  <c:v>1.4204817984633509</c:v>
                </c:pt>
                <c:pt idx="32">
                  <c:v>1.4659541171435908</c:v>
                </c:pt>
                <c:pt idx="33">
                  <c:v>1.5094358412605438</c:v>
                </c:pt>
                <c:pt idx="34">
                  <c:v>1.5510519627574331</c:v>
                </c:pt>
                <c:pt idx="35">
                  <c:v>1.5909315029978091</c:v>
                </c:pt>
                <c:pt idx="36">
                  <c:v>1.6292004998175362</c:v>
                </c:pt>
                <c:pt idx="37">
                  <c:v>1.6659779202291449</c:v>
                </c:pt>
                <c:pt idx="38">
                  <c:v>1.7013735182730871</c:v>
                </c:pt>
                <c:pt idx="39">
                  <c:v>1.7354869620999505</c:v>
                </c:pt>
                <c:pt idx="40">
                  <c:v>1.7684077663437578</c:v>
                </c:pt>
                <c:pt idx="41">
                  <c:v>1.8002157136408634</c:v>
                </c:pt>
                <c:pt idx="42">
                  <c:v>1.830981552206675</c:v>
                </c:pt>
                <c:pt idx="43">
                  <c:v>1.8607678281111193</c:v>
                </c:pt>
                <c:pt idx="44">
                  <c:v>1.8896297606119605</c:v>
                </c:pt>
                <c:pt idx="45">
                  <c:v>1.917616103135843</c:v>
                </c:pt>
                <c:pt idx="46">
                  <c:v>1.9447699558332119</c:v>
                </c:pt>
                <c:pt idx="47">
                  <c:v>1.9711295113229097</c:v>
                </c:pt>
                <c:pt idx="48">
                  <c:v>1.996728725587662</c:v>
                </c:pt>
                <c:pt idx="49">
                  <c:v>2.0215979126163317</c:v>
                </c:pt>
                <c:pt idx="50">
                  <c:v>2.0457642654703689</c:v>
                </c:pt>
                <c:pt idx="51">
                  <c:v>2.0692523087985197</c:v>
                </c:pt>
                <c:pt idx="52">
                  <c:v>2.0920842890112041</c:v>
                </c:pt>
                <c:pt idx="53">
                  <c:v>2.1142805087564018</c:v>
                </c:pt>
                <c:pt idx="54">
                  <c:v>2.135859612291263</c:v>
                </c:pt>
                <c:pt idx="55">
                  <c:v>2.156838828009052</c:v>
                </c:pt>
                <c:pt idx="56">
                  <c:v>2.1772341738884808</c:v>
                </c:pt>
                <c:pt idx="57">
                  <c:v>2.1970606310673828</c:v>
                </c:pt>
                <c:pt idx="58">
                  <c:v>2.2163322901600573</c:v>
                </c:pt>
                <c:pt idx="59">
                  <c:v>2.2350624743715364</c:v>
                </c:pt>
                <c:pt idx="60">
                  <c:v>2.2525126672477978</c:v>
                </c:pt>
                <c:pt idx="61">
                  <c:v>2.2689470123182702</c:v>
                </c:pt>
                <c:pt idx="62">
                  <c:v>2.2845477794183884</c:v>
                </c:pt>
                <c:pt idx="63">
                  <c:v>2.299441714757342</c:v>
                </c:pt>
                <c:pt idx="64">
                  <c:v>2.3137178832699834</c:v>
                </c:pt>
                <c:pt idx="65">
                  <c:v>2.327439751964087</c:v>
                </c:pt>
                <c:pt idx="66">
                  <c:v>2.3406533746489924</c:v>
                </c:pt>
                <c:pt idx="67">
                  <c:v>2.3533929372374187</c:v>
                </c:pt>
                <c:pt idx="68">
                  <c:v>2.3656845159331992</c:v>
                </c:pt>
                <c:pt idx="69">
                  <c:v>2.3775486252421802</c:v>
                </c:pt>
                <c:pt idx="70">
                  <c:v>2.3890019463645595</c:v>
                </c:pt>
                <c:pt idx="71">
                  <c:v>2.4000585003781962</c:v>
                </c:pt>
                <c:pt idx="72">
                  <c:v>2.4107304452364691</c:v>
                </c:pt>
                <c:pt idx="73">
                  <c:v>2.4210286178063702</c:v>
                </c:pt>
                <c:pt idx="74">
                  <c:v>2.4309629030466584</c:v>
                </c:pt>
                <c:pt idx="75">
                  <c:v>2.4405424859378981</c:v>
                </c:pt>
                <c:pt idx="76">
                  <c:v>2.4497760238423179</c:v>
                </c:pt>
                <c:pt idx="77">
                  <c:v>2.458671764827753</c:v>
                </c:pt>
                <c:pt idx="78">
                  <c:v>2.4672376292658726</c:v>
                </c:pt>
                <c:pt idx="79">
                  <c:v>2.4754812664443433</c:v>
                </c:pt>
                <c:pt idx="80">
                  <c:v>2.4834100941585784</c:v>
                </c:pt>
                <c:pt idx="81">
                  <c:v>2.4910313266912021</c:v>
                </c:pt>
                <c:pt idx="82">
                  <c:v>2.4983519948536559</c:v>
                </c:pt>
                <c:pt idx="83">
                  <c:v>2.5053789605886565</c:v>
                </c:pt>
                <c:pt idx="84">
                  <c:v>2.5121189278345302</c:v>
                </c:pt>
                <c:pt idx="85">
                  <c:v>2.5185784508109159</c:v>
                </c:pt>
                <c:pt idx="86">
                  <c:v>2.5247639405174374</c:v>
                </c:pt>
                <c:pt idx="87">
                  <c:v>2.5306816699867993</c:v>
                </c:pt>
                <c:pt idx="88">
                  <c:v>2.5363377786634969</c:v>
                </c:pt>
                <c:pt idx="89">
                  <c:v>2.5417382761632852</c:v>
                </c:pt>
                <c:pt idx="90">
                  <c:v>2.5468890455893494</c:v>
                </c:pt>
                <c:pt idx="91">
                  <c:v>2.5517958465269506</c:v>
                </c:pt>
                <c:pt idx="92">
                  <c:v>2.5564643178011912</c:v>
                </c:pt>
                <c:pt idx="93">
                  <c:v>2.5608999800570467</c:v>
                </c:pt>
                <c:pt idx="94">
                  <c:v>2.5651082382032131</c:v>
                </c:pt>
                <c:pt idx="95">
                  <c:v>2.5690943837491584</c:v>
                </c:pt>
                <c:pt idx="96">
                  <c:v>2.5728635970563176</c:v>
                </c:pt>
                <c:pt idx="97">
                  <c:v>2.5764209495184618</c:v>
                </c:pt>
                <c:pt idx="98">
                  <c:v>2.579771405682135</c:v>
                </c:pt>
                <c:pt idx="99">
                  <c:v>2.5829198253151233</c:v>
                </c:pt>
                <c:pt idx="100">
                  <c:v>2.5858709654288377</c:v>
                </c:pt>
                <c:pt idx="101">
                  <c:v>2.5886294822590048</c:v>
                </c:pt>
                <c:pt idx="102">
                  <c:v>2.5911999332079798</c:v>
                </c:pt>
                <c:pt idx="103">
                  <c:v>2.5935867787512104</c:v>
                </c:pt>
                <c:pt idx="104">
                  <c:v>2.5957943843098104</c:v>
                </c:pt>
                <c:pt idx="105">
                  <c:v>2.5978270220907707</c:v>
                </c:pt>
                <c:pt idx="106">
                  <c:v>2.5996888728960221</c:v>
                </c:pt>
                <c:pt idx="107">
                  <c:v>2.6013840279013243</c:v>
                </c:pt>
                <c:pt idx="108">
                  <c:v>2.6029164904057738</c:v>
                </c:pt>
                <c:pt idx="109">
                  <c:v>2.6042901775525955</c:v>
                </c:pt>
                <c:pt idx="110">
                  <c:v>2.6055089220217678</c:v>
                </c:pt>
                <c:pt idx="111">
                  <c:v>2.6065764736949601</c:v>
                </c:pt>
                <c:pt idx="112">
                  <c:v>2.6074965012931988</c:v>
                </c:pt>
                <c:pt idx="113">
                  <c:v>2.608272593987631</c:v>
                </c:pt>
                <c:pt idx="114">
                  <c:v>2.6089082629837255</c:v>
                </c:pt>
                <c:pt idx="115">
                  <c:v>2.6094069430792186</c:v>
                </c:pt>
                <c:pt idx="116">
                  <c:v>2.609771994196096</c:v>
                </c:pt>
                <c:pt idx="117">
                  <c:v>2.6100067028868912</c:v>
                </c:pt>
                <c:pt idx="118">
                  <c:v>2.6101142838155673</c:v>
                </c:pt>
                <c:pt idx="119">
                  <c:v>2.6100978812132429</c:v>
                </c:pt>
                <c:pt idx="120">
                  <c:v>2.6099605703090218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D-4950-A708-FBD9BAE169AD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0.15249070219149075</c:v>
                </c:pt>
                <c:pt idx="3">
                  <c:v>0.17866282101404646</c:v>
                </c:pt>
                <c:pt idx="4">
                  <c:v>0.20987017656736234</c:v>
                </c:pt>
                <c:pt idx="5">
                  <c:v>0.24588735865233247</c:v>
                </c:pt>
                <c:pt idx="6">
                  <c:v>0.28629755242194183</c:v>
                </c:pt>
                <c:pt idx="7">
                  <c:v>0.33058411346645006</c:v>
                </c:pt>
                <c:pt idx="8">
                  <c:v>0.37819773072367852</c:v>
                </c:pt>
                <c:pt idx="9">
                  <c:v>0.42860096063822006</c:v>
                </c:pt>
                <c:pt idx="10">
                  <c:v>0.48129807526547053</c:v>
                </c:pt>
                <c:pt idx="11">
                  <c:v>0.53573748736057736</c:v>
                </c:pt>
                <c:pt idx="12">
                  <c:v>0.59148983893131146</c:v>
                </c:pt>
                <c:pt idx="13">
                  <c:v>0.64822703870253007</c:v>
                </c:pt>
                <c:pt idx="14">
                  <c:v>0.70570118831873929</c:v>
                </c:pt>
                <c:pt idx="15">
                  <c:v>0.76372891967894119</c:v>
                </c:pt>
                <c:pt idx="16">
                  <c:v>0.82217828735882792</c:v>
                </c:pt>
                <c:pt idx="17">
                  <c:v>0.88095710823599893</c:v>
                </c:pt>
                <c:pt idx="18">
                  <c:v>0.94000230490771419</c:v>
                </c:pt>
                <c:pt idx="19">
                  <c:v>0.99927003733330944</c:v>
                </c:pt>
                <c:pt idx="20">
                  <c:v>1.0587264579533588</c:v>
                </c:pt>
                <c:pt idx="21">
                  <c:v>1.1183389143914151</c:v>
                </c:pt>
                <c:pt idx="22">
                  <c:v>1.1780674280395846</c:v>
                </c:pt>
                <c:pt idx="23">
                  <c:v>1.2378563618869796</c:v>
                </c:pt>
                <c:pt idx="24">
                  <c:v>1.2976264176117689</c:v>
                </c:pt>
                <c:pt idx="25">
                  <c:v>1.3572011750359376</c:v>
                </c:pt>
                <c:pt idx="26">
                  <c:v>1.4159275689114104</c:v>
                </c:pt>
                <c:pt idx="27">
                  <c:v>1.4729808813908942</c:v>
                </c:pt>
                <c:pt idx="28">
                  <c:v>1.5279228790047603</c:v>
                </c:pt>
                <c:pt idx="29">
                  <c:v>1.5805601489956822</c:v>
                </c:pt>
                <c:pt idx="30">
                  <c:v>1.6308516324261479</c:v>
                </c:pt>
                <c:pt idx="31">
                  <c:v>1.6788481938388577</c:v>
                </c:pt>
                <c:pt idx="32">
                  <c:v>1.7246531817543349</c:v>
                </c:pt>
                <c:pt idx="33">
                  <c:v>1.7683968512511674</c:v>
                </c:pt>
                <c:pt idx="34">
                  <c:v>1.8102200007520128</c:v>
                </c:pt>
                <c:pt idx="35">
                  <c:v>1.8502637546507623</c:v>
                </c:pt>
                <c:pt idx="36">
                  <c:v>1.8886634423664741</c:v>
                </c:pt>
                <c:pt idx="37">
                  <c:v>1.9255451922791111</c:v>
                </c:pt>
                <c:pt idx="38">
                  <c:v>1.9610243036318995</c:v>
                </c:pt>
                <c:pt idx="39">
                  <c:v>1.9952047595313389</c:v>
                </c:pt>
                <c:pt idx="40">
                  <c:v>2.028179448820735</c:v>
                </c:pt>
                <c:pt idx="41">
                  <c:v>2.0600308052155669</c:v>
                </c:pt>
                <c:pt idx="42">
                  <c:v>2.0908316690965507</c:v>
                </c:pt>
                <c:pt idx="43">
                  <c:v>2.1206462443286442</c:v>
                </c:pt>
                <c:pt idx="44">
                  <c:v>2.1495310685879141</c:v>
                </c:pt>
                <c:pt idx="45">
                  <c:v>2.1775359472325433</c:v>
                </c:pt>
                <c:pt idx="46">
                  <c:v>2.2047048221254726</c:v>
                </c:pt>
                <c:pt idx="47">
                  <c:v>2.2310765610709296</c:v>
                </c:pt>
                <c:pt idx="48">
                  <c:v>2.2566856628264729</c:v>
                </c:pt>
                <c:pt idx="49">
                  <c:v>2.2815628785235167</c:v>
                </c:pt>
                <c:pt idx="50">
                  <c:v>2.3057357538521472</c:v>
                </c:pt>
                <c:pt idx="51">
                  <c:v>2.329229098301933</c:v>
                </c:pt>
                <c:pt idx="52">
                  <c:v>2.3520653886341516</c:v>
                </c:pt>
                <c:pt idx="53">
                  <c:v>2.3742651139653983</c:v>
                </c:pt>
                <c:pt idx="54">
                  <c:v>2.3958470696257481</c:v>
                </c:pt>
                <c:pt idx="55">
                  <c:v>2.416828606492412</c:v>
                </c:pt>
                <c:pt idx="56">
                  <c:v>2.4372258419103252</c:v>
                </c:pt>
                <c:pt idx="57">
                  <c:v>2.4570538376717983</c:v>
                </c:pt>
                <c:pt idx="58">
                  <c:v>2.4763267498875883</c:v>
                </c:pt>
                <c:pt idx="59">
                  <c:v>2.4950579549713323</c:v>
                </c:pt>
                <c:pt idx="60">
                  <c:v>2.5125089710332311</c:v>
                </c:pt>
                <c:pt idx="61">
                  <c:v>2.5289439837222734</c:v>
                </c:pt>
                <c:pt idx="62">
                  <c:v>2.5445452944643638</c:v>
                </c:pt>
                <c:pt idx="63">
                  <c:v>2.5594396737561542</c:v>
                </c:pt>
                <c:pt idx="64">
                  <c:v>2.573716205554557</c:v>
                </c:pt>
                <c:pt idx="65">
                  <c:v>2.5874383719687373</c:v>
                </c:pt>
                <c:pt idx="66">
                  <c:v>2.6006522389141939</c:v>
                </c:pt>
                <c:pt idx="67">
                  <c:v>2.6133920020761652</c:v>
                </c:pt>
                <c:pt idx="68">
                  <c:v>2.6256837455860524</c:v>
                </c:pt>
                <c:pt idx="69">
                  <c:v>2.6375479904030814</c:v>
                </c:pt>
                <c:pt idx="70">
                  <c:v>2.6490014229938739</c:v>
                </c:pt>
                <c:pt idx="71">
                  <c:v>2.6600580687418232</c:v>
                </c:pt>
                <c:pt idx="72">
                  <c:v>2.6707300891249495</c:v>
                </c:pt>
                <c:pt idx="73">
                  <c:v>2.6810283238985253</c:v>
                </c:pt>
                <c:pt idx="74">
                  <c:v>2.6909626603899772</c:v>
                </c:pt>
                <c:pt idx="75">
                  <c:v>2.7005422855236367</c:v>
                </c:pt>
                <c:pt idx="76">
                  <c:v>2.709775858257669</c:v>
                </c:pt>
                <c:pt idx="77">
                  <c:v>2.7186716279708656</c:v>
                </c:pt>
                <c:pt idx="78">
                  <c:v>2.7272375161122113</c:v>
                </c:pt>
                <c:pt idx="79">
                  <c:v>2.7354811728550281</c:v>
                </c:pt>
                <c:pt idx="80">
                  <c:v>2.7434100167230917</c:v>
                </c:pt>
                <c:pt idx="81">
                  <c:v>2.7510312625982416</c:v>
                </c:pt>
                <c:pt idx="82">
                  <c:v>2.7583519417850573</c:v>
                </c:pt>
                <c:pt idx="83">
                  <c:v>2.7653789166322342</c:v>
                </c:pt>
                <c:pt idx="84">
                  <c:v>2.7721188914124357</c:v>
                </c:pt>
                <c:pt idx="85">
                  <c:v>2.7785784206207302</c:v>
                </c:pt>
                <c:pt idx="86">
                  <c:v>2.7847639154837207</c:v>
                </c:pt>
                <c:pt idx="87">
                  <c:v>2.7906816492212254</c:v>
                </c:pt>
                <c:pt idx="88">
                  <c:v>2.7963377614320417</c:v>
                </c:pt>
                <c:pt idx="89">
                  <c:v>2.8017382618592124</c:v>
                </c:pt>
                <c:pt idx="90">
                  <c:v>2.8068890337109611</c:v>
                </c:pt>
                <c:pt idx="91">
                  <c:v>2.8117958366592575</c:v>
                </c:pt>
                <c:pt idx="92">
                  <c:v>2.8164643096008044</c:v>
                </c:pt>
                <c:pt idx="93">
                  <c:v>2.8208999732397242</c:v>
                </c:pt>
                <c:pt idx="94">
                  <c:v>2.8251082325335877</c:v>
                </c:pt>
                <c:pt idx="95">
                  <c:v>2.8290943790322647</c:v>
                </c:pt>
                <c:pt idx="96">
                  <c:v>2.8328635931305985</c:v>
                </c:pt>
                <c:pt idx="97">
                  <c:v>2.836420946249997</c:v>
                </c:pt>
                <c:pt idx="98">
                  <c:v>2.8397714029598724</c:v>
                </c:pt>
                <c:pt idx="99">
                  <c:v>2.842919823046941</c:v>
                </c:pt>
                <c:pt idx="100">
                  <c:v>2.8458709635382897</c:v>
                </c:pt>
                <c:pt idx="101">
                  <c:v>2.8486294806826304</c:v>
                </c:pt>
                <c:pt idx="102">
                  <c:v>2.851199931893079</c:v>
                </c:pt>
                <c:pt idx="103">
                  <c:v>2.8535867776540034</c:v>
                </c:pt>
                <c:pt idx="104">
                  <c:v>2.8557943833939148</c:v>
                </c:pt>
                <c:pt idx="105">
                  <c:v>2.8578270213259396</c:v>
                </c:pt>
                <c:pt idx="106">
                  <c:v>2.8596888722571014</c:v>
                </c:pt>
                <c:pt idx="107">
                  <c:v>2.8613840273673872</c:v>
                </c:pt>
                <c:pt idx="108">
                  <c:v>2.8629164899594035</c:v>
                </c:pt>
                <c:pt idx="109">
                  <c:v>2.8642901771792917</c:v>
                </c:pt>
                <c:pt idx="110">
                  <c:v>2.8655089217094543</c:v>
                </c:pt>
                <c:pt idx="111">
                  <c:v>2.8665764734335748</c:v>
                </c:pt>
                <c:pt idx="112">
                  <c:v>2.8674965010743554</c:v>
                </c:pt>
                <c:pt idx="113">
                  <c:v>2.8682725938043379</c:v>
                </c:pt>
                <c:pt idx="114">
                  <c:v>2.8689082628301503</c:v>
                </c:pt>
                <c:pt idx="115">
                  <c:v>2.8694069429504951</c:v>
                </c:pt>
                <c:pt idx="116">
                  <c:v>2.869771994088163</c:v>
                </c:pt>
                <c:pt idx="117">
                  <c:v>2.8700067027963572</c:v>
                </c:pt>
                <c:pt idx="118">
                  <c:v>2.8701142837395994</c:v>
                </c:pt>
                <c:pt idx="119">
                  <c:v>2.8700978811494742</c:v>
                </c:pt>
                <c:pt idx="120">
                  <c:v>2.8699605702554734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D-4950-A708-FBD9BAE169AD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0.18426923851216143</c:v>
                </c:pt>
                <c:pt idx="3">
                  <c:v>0.23339673094518196</c:v>
                </c:pt>
                <c:pt idx="4">
                  <c:v>0.29098638217508749</c:v>
                </c:pt>
                <c:pt idx="5">
                  <c:v>0.35688019054986109</c:v>
                </c:pt>
                <c:pt idx="6">
                  <c:v>0.43062930688789397</c:v>
                </c:pt>
                <c:pt idx="7">
                  <c:v>0.51162376860039049</c:v>
                </c:pt>
                <c:pt idx="8">
                  <c:v>0.59918587736916873</c:v>
                </c:pt>
                <c:pt idx="9">
                  <c:v>0.69263073577348289</c:v>
                </c:pt>
                <c:pt idx="10">
                  <c:v>0.79130682944192043</c:v>
                </c:pt>
                <c:pt idx="11">
                  <c:v>0.89442615544700732</c:v>
                </c:pt>
                <c:pt idx="12">
                  <c:v>1.0013551850895643</c:v>
                </c:pt>
                <c:pt idx="13">
                  <c:v>1.1115854285175555</c:v>
                </c:pt>
                <c:pt idx="14">
                  <c:v>1.2247040548607329</c:v>
                </c:pt>
                <c:pt idx="15">
                  <c:v>1.3403736520405514</c:v>
                </c:pt>
                <c:pt idx="16">
                  <c:v>1.4583162907532963</c:v>
                </c:pt>
                <c:pt idx="17">
                  <c:v>1.5782998319853543</c:v>
                </c:pt>
                <c:pt idx="18">
                  <c:v>1.7001255127248296</c:v>
                </c:pt>
                <c:pt idx="19">
                  <c:v>1.8236162654670176</c:v>
                </c:pt>
                <c:pt idx="20">
                  <c:v>1.9486053747015104</c:v>
                </c:pt>
                <c:pt idx="21">
                  <c:v>2.0749251240897504</c:v>
                </c:pt>
                <c:pt idx="22">
                  <c:v>2.2023951639747068</c:v>
                </c:pt>
                <c:pt idx="23">
                  <c:v>2.3308105377136732</c:v>
                </c:pt>
                <c:pt idx="24">
                  <c:v>2.4599297470669366</c:v>
                </c:pt>
                <c:pt idx="25">
                  <c:v>2.5893469273627687</c:v>
                </c:pt>
                <c:pt idx="26">
                  <c:v>2.7178262357554575</c:v>
                </c:pt>
                <c:pt idx="27">
                  <c:v>2.8438437548476676</c:v>
                </c:pt>
                <c:pt idx="28">
                  <c:v>2.9665685324511823</c:v>
                </c:pt>
                <c:pt idx="29">
                  <c:v>3.0856119176353083</c:v>
                </c:pt>
                <c:pt idx="30">
                  <c:v>3.2008621155134245</c:v>
                </c:pt>
                <c:pt idx="31">
                  <c:v>3.3123752597415219</c:v>
                </c:pt>
                <c:pt idx="32">
                  <c:v>3.4203040419166353</c:v>
                </c:pt>
                <c:pt idx="33">
                  <c:v>3.5248513749835544</c:v>
                </c:pt>
                <c:pt idx="34">
                  <c:v>3.6262407778125598</c:v>
                </c:pt>
                <c:pt idx="35">
                  <c:v>3.7246979255105708</c:v>
                </c:pt>
                <c:pt idx="36">
                  <c:v>3.8204396291865681</c:v>
                </c:pt>
                <c:pt idx="37">
                  <c:v>3.9136677203577661</c:v>
                </c:pt>
                <c:pt idx="38">
                  <c:v>4.0045661295872872</c:v>
                </c:pt>
                <c:pt idx="39">
                  <c:v>4.0933000009792195</c:v>
                </c:pt>
                <c:pt idx="40">
                  <c:v>4.1800160607779269</c:v>
                </c:pt>
                <c:pt idx="41">
                  <c:v>4.2648437163607706</c:v>
                </c:pt>
                <c:pt idx="42">
                  <c:v>4.3478965390263369</c:v>
                </c:pt>
                <c:pt idx="43">
                  <c:v>4.4292739054348473</c:v>
                </c:pt>
                <c:pt idx="44">
                  <c:v>4.5090626555243105</c:v>
                </c:pt>
                <c:pt idx="45">
                  <c:v>4.5873386809951056</c:v>
                </c:pt>
                <c:pt idx="46">
                  <c:v>4.6641683961924203</c:v>
                </c:pt>
                <c:pt idx="47">
                  <c:v>4.7396100681104265</c:v>
                </c:pt>
                <c:pt idx="48">
                  <c:v>4.8137149982761986</c:v>
                </c:pt>
                <c:pt idx="49">
                  <c:v>4.886528559235888</c:v>
                </c:pt>
                <c:pt idx="50">
                  <c:v>4.9580910942160976</c:v>
                </c:pt>
                <c:pt idx="51">
                  <c:v>5.028438691636012</c:v>
                </c:pt>
                <c:pt idx="52">
                  <c:v>5.0976038474510128</c:v>
                </c:pt>
                <c:pt idx="53">
                  <c:v>5.165616028472094</c:v>
                </c:pt>
                <c:pt idx="54">
                  <c:v>5.2325021492760158</c:v>
                </c:pt>
                <c:pt idx="55">
                  <c:v>5.2982869744010781</c:v>
                </c:pt>
                <c:pt idx="56">
                  <c:v>5.3629934564130251</c:v>
                </c:pt>
                <c:pt idx="57">
                  <c:v>5.4266430192542634</c:v>
                </c:pt>
                <c:pt idx="58">
                  <c:v>5.489255795137673</c:v>
                </c:pt>
                <c:pt idx="59">
                  <c:v>5.5508508221613493</c:v>
                </c:pt>
                <c:pt idx="60">
                  <c:v>5.6102892044357482</c:v>
                </c:pt>
                <c:pt idx="61">
                  <c:v>5.6679775591886088</c:v>
                </c:pt>
                <c:pt idx="62">
                  <c:v>5.7241952911407967</c:v>
                </c:pt>
                <c:pt idx="63">
                  <c:v>5.7791359013984156</c:v>
                </c:pt>
                <c:pt idx="64">
                  <c:v>5.8329348366358804</c:v>
                </c:pt>
                <c:pt idx="65">
                  <c:v>5.8856882720865169</c:v>
                </c:pt>
                <c:pt idx="66">
                  <c:v>5.9374657845034262</c:v>
                </c:pt>
                <c:pt idx="67">
                  <c:v>5.9883189057012771</c:v>
                </c:pt>
                <c:pt idx="68">
                  <c:v>6.0382868978596163</c:v>
                </c:pt>
                <c:pt idx="69">
                  <c:v>6.0874006545833748</c:v>
                </c:pt>
                <c:pt idx="70">
                  <c:v>6.1356853372327418</c:v>
                </c:pt>
                <c:pt idx="71">
                  <c:v>6.1831621575872564</c:v>
                </c:pt>
                <c:pt idx="72">
                  <c:v>6.2298495841360344</c:v>
                </c:pt>
                <c:pt idx="73">
                  <c:v>6.2757641590873963</c:v>
                </c:pt>
                <c:pt idx="74">
                  <c:v>6.3209210523607773</c:v>
                </c:pt>
                <c:pt idx="75">
                  <c:v>6.3653344377918941</c:v>
                </c:pt>
                <c:pt idx="76">
                  <c:v>6.4090177491000144</c:v>
                </c:pt>
                <c:pt idx="77">
                  <c:v>6.4519838544871027</c:v>
                </c:pt>
                <c:pt idx="78">
                  <c:v>6.4942451761319404</c:v>
                </c:pt>
                <c:pt idx="79">
                  <c:v>6.5358137723321583</c:v>
                </c:pt>
                <c:pt idx="80">
                  <c:v>6.5767013943007351</c:v>
                </c:pt>
                <c:pt idx="81">
                  <c:v>6.6169195257422198</c:v>
                </c:pt>
                <c:pt idx="82">
                  <c:v>6.6564794107113983</c:v>
                </c:pt>
                <c:pt idx="83">
                  <c:v>6.6953920734843333</c:v>
                </c:pt>
                <c:pt idx="84">
                  <c:v>6.7336683329727167</c:v>
                </c:pt>
                <c:pt idx="85">
                  <c:v>6.7713188134010611</c:v>
                </c:pt>
                <c:pt idx="86">
                  <c:v>6.8083539524166783</c:v>
                </c:pt>
                <c:pt idx="87">
                  <c:v>6.8447840074298583</c:v>
                </c:pt>
                <c:pt idx="88">
                  <c:v>6.8806190607288595</c:v>
                </c:pt>
                <c:pt idx="89">
                  <c:v>6.9158690237424985</c:v>
                </c:pt>
                <c:pt idx="90">
                  <c:v>6.9505436407061998</c:v>
                </c:pt>
                <c:pt idx="91">
                  <c:v>6.9846524919076822</c:v>
                </c:pt>
                <c:pt idx="92">
                  <c:v>7.0182049966339051</c:v>
                </c:pt>
                <c:pt idx="93">
                  <c:v>7.0512104159036308</c:v>
                </c:pt>
                <c:pt idx="94">
                  <c:v>7.0836778550442698</c:v>
                </c:pt>
                <c:pt idx="95">
                  <c:v>7.1156162661539986</c:v>
                </c:pt>
                <c:pt idx="96">
                  <c:v>7.1470344504778724</c:v>
                </c:pt>
                <c:pt idx="97">
                  <c:v>7.1779410607181839</c:v>
                </c:pt>
                <c:pt idx="98">
                  <c:v>7.2083446032932912</c:v>
                </c:pt>
                <c:pt idx="99">
                  <c:v>7.2382534405550345</c:v>
                </c:pt>
                <c:pt idx="100">
                  <c:v>7.2676757929718425</c:v>
                </c:pt>
                <c:pt idx="101">
                  <c:v>7.296619741282572</c:v>
                </c:pt>
                <c:pt idx="102">
                  <c:v>7.325093228624592</c:v>
                </c:pt>
                <c:pt idx="103">
                  <c:v>7.3531040626385611</c:v>
                </c:pt>
                <c:pt idx="104">
                  <c:v>7.3806599175515739</c:v>
                </c:pt>
                <c:pt idx="105">
                  <c:v>7.4077683362397568</c:v>
                </c:pt>
                <c:pt idx="106">
                  <c:v>7.4344367322710259</c:v>
                </c:pt>
                <c:pt idx="107">
                  <c:v>7.4606723919283855</c:v>
                </c:pt>
                <c:pt idx="108">
                  <c:v>7.4864824762139452</c:v>
                </c:pt>
                <c:pt idx="109">
                  <c:v>7.5118740228337</c:v>
                </c:pt>
                <c:pt idx="110">
                  <c:v>7.5368539481629462</c:v>
                </c:pt>
                <c:pt idx="111">
                  <c:v>7.5614290491922205</c:v>
                </c:pt>
                <c:pt idx="112">
                  <c:v>7.5856060054535153</c:v>
                </c:pt>
                <c:pt idx="113">
                  <c:v>7.6093913809265441</c:v>
                </c:pt>
                <c:pt idx="114">
                  <c:v>7.6327916259247921</c:v>
                </c:pt>
                <c:pt idx="115">
                  <c:v>7.6558130789611081</c:v>
                </c:pt>
                <c:pt idx="116">
                  <c:v>7.6784619685925408</c:v>
                </c:pt>
                <c:pt idx="117">
                  <c:v>7.7007444152442117</c:v>
                </c:pt>
                <c:pt idx="118">
                  <c:v>7.7226664330119625</c:v>
                </c:pt>
                <c:pt idx="119">
                  <c:v>7.7442339314435564</c:v>
                </c:pt>
                <c:pt idx="120">
                  <c:v>7.7654527172982597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5D-4950-A708-FBD9BAE169AD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0.18363735180775051</c:v>
                </c:pt>
                <c:pt idx="3">
                  <c:v>0.22856713859605185</c:v>
                </c:pt>
                <c:pt idx="4">
                  <c:v>0.27949883553839394</c:v>
                </c:pt>
                <c:pt idx="5">
                  <c:v>0.33620125695800596</c:v>
                </c:pt>
                <c:pt idx="6">
                  <c:v>0.39821817869618376</c:v>
                </c:pt>
                <c:pt idx="7">
                  <c:v>0.4649721904392124</c:v>
                </c:pt>
                <c:pt idx="8">
                  <c:v>0.56303557946721283</c:v>
                </c:pt>
                <c:pt idx="9">
                  <c:v>0.67378742487767762</c:v>
                </c:pt>
                <c:pt idx="10">
                  <c:v>0.79637374353873081</c:v>
                </c:pt>
                <c:pt idx="11">
                  <c:v>0.92403598033173939</c:v>
                </c:pt>
                <c:pt idx="12">
                  <c:v>1.0614411499426293</c:v>
                </c:pt>
                <c:pt idx="13">
                  <c:v>1.2078253052901256</c:v>
                </c:pt>
                <c:pt idx="14">
                  <c:v>1.362550378446955</c:v>
                </c:pt>
                <c:pt idx="15">
                  <c:v>1.5250742956696643</c:v>
                </c:pt>
                <c:pt idx="16">
                  <c:v>1.6949288888503566</c:v>
                </c:pt>
                <c:pt idx="17">
                  <c:v>1.8717016067620509</c:v>
                </c:pt>
                <c:pt idx="18">
                  <c:v>2.0550189659992415</c:v>
                </c:pt>
                <c:pt idx="19">
                  <c:v>2.2445304648860245</c:v>
                </c:pt>
                <c:pt idx="20">
                  <c:v>2.4398919982196916</c:v>
                </c:pt>
                <c:pt idx="21">
                  <c:v>2.6407479577430522</c:v>
                </c:pt>
                <c:pt idx="22">
                  <c:v>2.8467114045254176</c:v>
                </c:pt>
                <c:pt idx="23">
                  <c:v>3.057342165132543</c:v>
                </c:pt>
                <c:pt idx="24">
                  <c:v>3.2721236423847029</c:v>
                </c:pt>
                <c:pt idx="25">
                  <c:v>3.4902036487373045</c:v>
                </c:pt>
                <c:pt idx="26">
                  <c:v>3.709033756343652</c:v>
                </c:pt>
                <c:pt idx="27">
                  <c:v>3.925433879512124</c:v>
                </c:pt>
                <c:pt idx="28">
                  <c:v>4.1375896536492034</c:v>
                </c:pt>
                <c:pt idx="29">
                  <c:v>4.344573004964932</c:v>
                </c:pt>
                <c:pt idx="30">
                  <c:v>4.5460212473636616</c:v>
                </c:pt>
                <c:pt idx="31">
                  <c:v>4.7419228116791325</c:v>
                </c:pt>
                <c:pt idx="32">
                  <c:v>4.932474854109401</c:v>
                </c:pt>
                <c:pt idx="33">
                  <c:v>5.1179894313407255</c:v>
                </c:pt>
                <c:pt idx="34">
                  <c:v>5.2988325306498325</c:v>
                </c:pt>
                <c:pt idx="35">
                  <c:v>5.4753853077375769</c:v>
                </c:pt>
                <c:pt idx="36">
                  <c:v>5.6480202813377343</c:v>
                </c:pt>
                <c:pt idx="37">
                  <c:v>5.8170875288442332</c:v>
                </c:pt>
                <c:pt idx="38">
                  <c:v>5.9829074901504145</c:v>
                </c:pt>
                <c:pt idx="39">
                  <c:v>6.1457680583682768</c:v>
                </c:pt>
                <c:pt idx="40">
                  <c:v>6.3059243745026938</c:v>
                </c:pt>
                <c:pt idx="41">
                  <c:v>6.4636002537690276</c:v>
                </c:pt>
                <c:pt idx="42">
                  <c:v>6.6189905248022063</c:v>
                </c:pt>
                <c:pt idx="43">
                  <c:v>6.7722638075770991</c:v>
                </c:pt>
                <c:pt idx="44">
                  <c:v>6.9235654244468687</c:v>
                </c:pt>
                <c:pt idx="45">
                  <c:v>7.073020254177079</c:v>
                </c:pt>
                <c:pt idx="46">
                  <c:v>7.2207354171755114</c:v>
                </c:pt>
                <c:pt idx="47">
                  <c:v>7.3668027325002061</c:v>
                </c:pt>
                <c:pt idx="48">
                  <c:v>7.5113009215691999</c:v>
                </c:pt>
                <c:pt idx="49">
                  <c:v>7.654297555367318</c:v>
                </c:pt>
                <c:pt idx="50">
                  <c:v>7.7958507552787051</c:v>
                </c:pt>
                <c:pt idx="51">
                  <c:v>7.9360106652336277</c:v>
                </c:pt>
                <c:pt idx="52">
                  <c:v>8.0748207165819128</c:v>
                </c:pt>
                <c:pt idx="53">
                  <c:v>8.2123187083410869</c:v>
                </c:pt>
                <c:pt idx="54">
                  <c:v>8.3485377251455439</c:v>
                </c:pt>
                <c:pt idx="55">
                  <c:v>8.4835069139778767</c:v>
                </c:pt>
                <c:pt idx="56">
                  <c:v>8.6172521390212502</c:v>
                </c:pt>
                <c:pt idx="57">
                  <c:v>8.7497965320122972</c:v>
                </c:pt>
                <c:pt idx="58">
                  <c:v>8.8811609534766358</c:v>
                </c:pt>
                <c:pt idx="59">
                  <c:v>9.0113643783032487</c:v>
                </c:pt>
                <c:pt idx="60">
                  <c:v>9.1378785505708429</c:v>
                </c:pt>
                <c:pt idx="61">
                  <c:v>9.2615414265740803</c:v>
                </c:pt>
                <c:pt idx="62">
                  <c:v>9.3829241507474208</c:v>
                </c:pt>
                <c:pt idx="63">
                  <c:v>9.5024174325926989</c:v>
                </c:pt>
                <c:pt idx="64">
                  <c:v>9.6202899088920102</c:v>
                </c:pt>
                <c:pt idx="65">
                  <c:v>9.7367275874678523</c:v>
                </c:pt>
                <c:pt idx="66">
                  <c:v>9.8518605115352891</c:v>
                </c:pt>
                <c:pt idx="67">
                  <c:v>9.9657807895428299</c:v>
                </c:pt>
                <c:pt idx="68">
                  <c:v>10.078554789835504</c:v>
                </c:pt>
                <c:pt idx="69">
                  <c:v>10.19023139115038</c:v>
                </c:pt>
                <c:pt idx="70">
                  <c:v>10.300847566599909</c:v>
                </c:pt>
                <c:pt idx="71">
                  <c:v>10.410432164529272</c:v>
                </c:pt>
                <c:pt idx="72">
                  <c:v>10.519008469780402</c:v>
                </c:pt>
                <c:pt idx="73">
                  <c:v>10.626595939816685</c:v>
                </c:pt>
                <c:pt idx="74">
                  <c:v>10.7332113823973</c:v>
                </c:pt>
                <c:pt idx="75">
                  <c:v>10.838869755145433</c:v>
                </c:pt>
                <c:pt idx="76">
                  <c:v>10.943584708994004</c:v>
                </c:pt>
                <c:pt idx="77">
                  <c:v>11.047368958041147</c:v>
                </c:pt>
                <c:pt idx="78">
                  <c:v>11.150234531674013</c:v>
                </c:pt>
                <c:pt idx="79">
                  <c:v>11.25219294678174</c:v>
                </c:pt>
                <c:pt idx="80">
                  <c:v>11.353255325677811</c:v>
                </c:pt>
                <c:pt idx="81">
                  <c:v>11.453432477097216</c:v>
                </c:pt>
                <c:pt idx="82">
                  <c:v>11.552734952047025</c:v>
                </c:pt>
                <c:pt idx="83">
                  <c:v>11.651173082506306</c:v>
                </c:pt>
                <c:pt idx="84">
                  <c:v>11.748757008408749</c:v>
                </c:pt>
                <c:pt idx="85">
                  <c:v>11.845496696604727</c:v>
                </c:pt>
                <c:pt idx="86">
                  <c:v>11.941401954321321</c:v>
                </c:pt>
                <c:pt idx="87">
                  <c:v>12.036482438839137</c:v>
                </c:pt>
                <c:pt idx="88">
                  <c:v>12.130747664561333</c:v>
                </c:pt>
                <c:pt idx="89">
                  <c:v>12.22420700828035</c:v>
                </c:pt>
                <c:pt idx="90">
                  <c:v>12.316869713195944</c:v>
                </c:pt>
                <c:pt idx="91">
                  <c:v>12.40874489206605</c:v>
                </c:pt>
                <c:pt idx="92">
                  <c:v>12.499841529754303</c:v>
                </c:pt>
                <c:pt idx="93">
                  <c:v>12.590168485357319</c:v>
                </c:pt>
                <c:pt idx="94">
                  <c:v>12.679734494039378</c:v>
                </c:pt>
                <c:pt idx="95">
                  <c:v>12.768548168663683</c:v>
                </c:pt>
                <c:pt idx="96">
                  <c:v>12.856618001282936</c:v>
                </c:pt>
                <c:pt idx="97">
                  <c:v>12.943952364533413</c:v>
                </c:pt>
                <c:pt idx="98">
                  <c:v>13.03055951296378</c:v>
                </c:pt>
                <c:pt idx="99">
                  <c:v>13.116447584320767</c:v>
                </c:pt>
                <c:pt idx="100">
                  <c:v>13.20162460080744</c:v>
                </c:pt>
                <c:pt idx="101">
                  <c:v>13.286098470325118</c:v>
                </c:pt>
                <c:pt idx="102">
                  <c:v>13.369876987706753</c:v>
                </c:pt>
                <c:pt idx="103">
                  <c:v>13.452967835947177</c:v>
                </c:pt>
                <c:pt idx="104">
                  <c:v>13.535378587433936</c:v>
                </c:pt>
                <c:pt idx="105">
                  <c:v>13.617116705181058</c:v>
                </c:pt>
                <c:pt idx="106">
                  <c:v>13.698189544067347</c:v>
                </c:pt>
                <c:pt idx="107">
                  <c:v>13.778604352079917</c:v>
                </c:pt>
                <c:pt idx="108">
                  <c:v>13.858368271563339</c:v>
                </c:pt>
                <c:pt idx="109">
                  <c:v>13.937488340474303</c:v>
                </c:pt>
                <c:pt idx="110">
                  <c:v>14.015971493641455</c:v>
                </c:pt>
                <c:pt idx="111">
                  <c:v>14.093824564029898</c:v>
                </c:pt>
                <c:pt idx="112">
                  <c:v>14.17105428400966</c:v>
                </c:pt>
                <c:pt idx="113">
                  <c:v>14.247667286627379</c:v>
                </c:pt>
                <c:pt idx="114">
                  <c:v>14.323670106880339</c:v>
                </c:pt>
                <c:pt idx="115">
                  <c:v>14.39906918299204</c:v>
                </c:pt>
                <c:pt idx="116">
                  <c:v>14.473870857688356</c:v>
                </c:pt>
                <c:pt idx="117">
                  <c:v>14.548081379473413</c:v>
                </c:pt>
                <c:pt idx="118">
                  <c:v>14.621706903904329</c:v>
                </c:pt>
                <c:pt idx="119">
                  <c:v>14.694753494863889</c:v>
                </c:pt>
                <c:pt idx="120">
                  <c:v>14.767227125830392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5D-4950-A708-FBD9BAE16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399616"/>
        <c:axId val="342405504"/>
      </c:lineChart>
      <c:catAx>
        <c:axId val="3423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42405504"/>
        <c:crosses val="autoZero"/>
        <c:auto val="1"/>
        <c:lblAlgn val="ctr"/>
        <c:lblOffset val="100"/>
        <c:noMultiLvlLbl val="0"/>
      </c:catAx>
      <c:valAx>
        <c:axId val="34240550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34239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FD172"/>
  <sheetViews>
    <sheetView topLeftCell="A155" zoomScale="85" zoomScaleNormal="85" workbookViewId="0">
      <selection activeCell="A169" sqref="A169"/>
    </sheetView>
  </sheetViews>
  <sheetFormatPr defaultColWidth="9.109375" defaultRowHeight="14.4"/>
  <cols>
    <col min="1" max="2" width="10.44140625" style="175" customWidth="1"/>
    <col min="3" max="3" width="19.109375" style="175" customWidth="1"/>
    <col min="4" max="4" width="10.44140625" style="175" customWidth="1"/>
    <col min="5" max="5" width="9.109375" style="175"/>
    <col min="6" max="10" width="12" style="175" bestFit="1" customWidth="1"/>
    <col min="11" max="16384" width="9.10937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4" t="s">
        <v>1267</v>
      </c>
      <c r="B33" s="106"/>
      <c r="C33" s="106"/>
      <c r="D33" s="609"/>
    </row>
    <row r="34" spans="1:16384" s="499" customFormat="1" ht="27.75" customHeight="1">
      <c r="A34" s="702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 ht="15.6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 ht="15.6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 ht="15.6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 ht="15.6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 ht="15.6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 ht="15.6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5" customFormat="1" ht="18.75" customHeight="1">
      <c r="A45" s="703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50">
        <v>2015</v>
      </c>
      <c r="C134" s="650" t="s">
        <v>236</v>
      </c>
      <c r="D134" s="650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09375" defaultRowHeight="13.8"/>
  <cols>
    <col min="1" max="1" width="32.109375" style="2" customWidth="1"/>
    <col min="2" max="2" width="14.109375" style="2" bestFit="1" customWidth="1"/>
    <col min="3" max="11" width="9.109375" style="2" customWidth="1"/>
    <col min="12" max="12" width="10.5546875" style="2" customWidth="1"/>
    <col min="13" max="105" width="9.109375" style="2"/>
    <col min="106" max="106" width="13.88671875" style="2" customWidth="1"/>
    <col min="107" max="107" width="11.33203125" style="2" customWidth="1"/>
    <col min="108" max="108" width="9.109375" style="2"/>
    <col min="109" max="109" width="16.5546875" style="2" bestFit="1" customWidth="1"/>
    <col min="110" max="110" width="11.88671875" style="2" customWidth="1"/>
    <col min="111" max="16384" width="9.109375" style="2"/>
  </cols>
  <sheetData>
    <row r="1" spans="1:103" s="552" customFormat="1" ht="10.8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 ht="12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0.8">
      <c r="A3" s="552" t="s">
        <v>1087</v>
      </c>
      <c r="B3" s="552">
        <f>+Controls!B4</f>
        <v>2491.7555579158479</v>
      </c>
    </row>
    <row r="4" spans="1:103" s="552" customFormat="1" ht="10.8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 ht="12">
      <c r="A5" s="556" t="s">
        <v>36</v>
      </c>
      <c r="B5" s="557">
        <f>SUM(US:OthAsia!B70)+B4</f>
        <v>9.7177050930944553</v>
      </c>
      <c r="C5" s="557">
        <f>SUM(US:OthAsia!C70)+C4</f>
        <v>11.385495823142373</v>
      </c>
      <c r="D5" s="557">
        <f>SUM(US:OthAsia!D70)+D4</f>
        <v>12.865681231616858</v>
      </c>
      <c r="E5" s="557">
        <f>SUM(US:OthAsia!E70)+E4</f>
        <v>14.18398617047178</v>
      </c>
      <c r="F5" s="557">
        <f>SUM(US:OthAsia!F70)+F4</f>
        <v>15.403797228718972</v>
      </c>
      <c r="G5" s="557">
        <f>SUM(US:OthAsia!G70)+G4</f>
        <v>16.526448125144686</v>
      </c>
      <c r="H5" s="557">
        <f>SUM(US:OthAsia!H70)+H4</f>
        <v>17.580179200955858</v>
      </c>
      <c r="I5" s="557">
        <f>SUM(US:OthAsia!I70)+I4</f>
        <v>18.612467023607739</v>
      </c>
      <c r="J5" s="557">
        <f>SUM(US:OthAsia!J70)+J4</f>
        <v>19.609808118618499</v>
      </c>
      <c r="K5" s="557">
        <f>SUM(US:OthAsia!K70)+K4</f>
        <v>20.572591940291822</v>
      </c>
      <c r="L5" s="557">
        <f>SUM(US:OthAsia!L70)+L4</f>
        <v>21.519867760434611</v>
      </c>
      <c r="M5" s="557">
        <f>SUM(US:OthAsia!M70)+M4</f>
        <v>22.47858417249023</v>
      </c>
      <c r="N5" s="557">
        <f>SUM(US:OthAsia!N70)+N4</f>
        <v>23.46836410700859</v>
      </c>
      <c r="O5" s="557">
        <f>SUM(US:OthAsia!O70)+O4</f>
        <v>24.386961477507718</v>
      </c>
      <c r="P5" s="557">
        <f>SUM(US:OthAsia!P70)+P4</f>
        <v>25.247643690511822</v>
      </c>
      <c r="Q5" s="557">
        <f>SUM(US:OthAsia!Q70)+Q4</f>
        <v>26.052571935048523</v>
      </c>
      <c r="R5" s="557">
        <f>SUM(US:OthAsia!R70)+R4</f>
        <v>26.796967238369589</v>
      </c>
      <c r="S5" s="557">
        <f>SUM(US:OthAsia!S70)+S4</f>
        <v>27.469432465499811</v>
      </c>
      <c r="T5" s="557">
        <f>SUM(US:OthAsia!T70)+T4</f>
        <v>28.050274471684727</v>
      </c>
      <c r="U5" s="557">
        <f>SUM(US:OthAsia!U70)+U4</f>
        <v>28.50879076530553</v>
      </c>
      <c r="V5" s="557">
        <f>SUM(US:OthAsia!V70)+V4</f>
        <v>28.799856618777106</v>
      </c>
      <c r="W5" s="557">
        <f>SUM(US:OthAsia!W70)+W4</f>
        <v>28.860548042132038</v>
      </c>
      <c r="X5" s="557">
        <f>SUM(US:OthAsia!X70)+X4</f>
        <v>28.608378497195936</v>
      </c>
      <c r="Y5" s="557">
        <f>SUM(US:OthAsia!Y70)+Y4</f>
        <v>27.94393943266121</v>
      </c>
      <c r="Z5" s="557">
        <f>SUM(US:OthAsia!Z70)+Z4</f>
        <v>26.76195314505658</v>
      </c>
      <c r="AA5" s="557">
        <f>SUM(US:OthAsia!AA70)+AA4</f>
        <v>21.797534008852413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0.8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0.8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0.8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0.8">
      <c r="A9" s="555" t="s">
        <v>1096</v>
      </c>
      <c r="B9" s="558">
        <f>+Global!B366</f>
        <v>1</v>
      </c>
      <c r="C9" s="558">
        <f>+Global!C366</f>
        <v>0.55455295532427962</v>
      </c>
      <c r="D9" s="558">
        <f>+Global!D366</f>
        <v>0.32241918921216406</v>
      </c>
      <c r="E9" s="558">
        <f>+Global!F366</f>
        <v>0.12463841928648582</v>
      </c>
      <c r="F9" s="558">
        <f>+Global!G366</f>
        <v>8.1265839395079434E-2</v>
      </c>
      <c r="G9" s="558">
        <f>+Global!H366</f>
        <v>5.4276687104722499E-2</v>
      </c>
      <c r="H9" s="558">
        <f>+Global!I366</f>
        <v>3.6894611374732024E-2</v>
      </c>
      <c r="I9" s="558">
        <f>+Global!J366</f>
        <v>2.5542408715581489E-2</v>
      </c>
      <c r="J9" s="558">
        <f>+Global!K366</f>
        <v>1.7981384862866715E-2</v>
      </c>
      <c r="K9" s="558">
        <f>+Global!L366</f>
        <v>1.2840183630719022E-2</v>
      </c>
      <c r="L9" s="558">
        <f>+Global!M366</f>
        <v>9.3956459898989469E-3</v>
      </c>
      <c r="M9" s="558">
        <f>+Global!N366</f>
        <v>6.8479764132128211E-3</v>
      </c>
      <c r="N9" s="558">
        <f>+Global!O366</f>
        <v>5.0774265822915339E-3</v>
      </c>
      <c r="O9" s="558">
        <f>+Global!P366</f>
        <v>3.8157534934453274E-3</v>
      </c>
      <c r="P9" s="558">
        <f>+Global!Q366</f>
        <v>2.9000734155359286E-3</v>
      </c>
      <c r="Q9" s="558">
        <f>+Global!R366</f>
        <v>2.2257916824358326E-3</v>
      </c>
      <c r="R9" s="558">
        <f>+Global!S366</f>
        <v>1.7231895520581502E-3</v>
      </c>
      <c r="S9" s="558">
        <f>+Global!T366</f>
        <v>1.3445562450621026E-3</v>
      </c>
      <c r="T9" s="558">
        <f>+Global!U366</f>
        <v>1.056590503130812E-3</v>
      </c>
      <c r="U9" s="558">
        <f>+Global!V366</f>
        <v>8.3567912639525405E-4</v>
      </c>
      <c r="V9" s="558">
        <f>+Global!W366</f>
        <v>6.6485478287203151E-4</v>
      </c>
      <c r="W9" s="558">
        <f>+Global!X366</f>
        <v>5.3178326420131922E-4</v>
      </c>
      <c r="X9" s="558">
        <f>+Global!Y366</f>
        <v>4.2740484072671106E-4</v>
      </c>
      <c r="Y9" s="558">
        <f>+Global!Z366</f>
        <v>3.4500240454227805E-4</v>
      </c>
      <c r="Z9" s="558">
        <f>+Global!AA366</f>
        <v>2.7949986501768042E-4</v>
      </c>
      <c r="AA9" s="558">
        <f>+Global!AB366</f>
        <v>2.2699387670689836E-4</v>
      </c>
      <c r="AB9" s="558">
        <f>+Global!AC366</f>
        <v>1.8405786488664633E-4</v>
      </c>
      <c r="AC9" s="558">
        <f>+Global!AD366</f>
        <v>1.4930593465036936E-4</v>
      </c>
      <c r="AD9" s="558">
        <f>+Global!AE366</f>
        <v>1.2123369496066579E-4</v>
      </c>
      <c r="AE9" s="558">
        <f>+Global!AF366</f>
        <v>9.8577193800903075E-5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0.8">
      <c r="A10" s="555" t="s">
        <v>1089</v>
      </c>
      <c r="B10" s="559">
        <f>100000*($B6-B7)/B9</f>
        <v>17.753653651197965</v>
      </c>
      <c r="C10" s="555">
        <f>100000*($B6-C7)/C9</f>
        <v>29.522443076139755</v>
      </c>
      <c r="D10" s="555">
        <f>100000*($B6-D7)/D9</f>
        <v>38.029035224064181</v>
      </c>
      <c r="E10" s="555">
        <f t="shared" ref="E10:G10" si="0">100000*($B6-E7)/E9</f>
        <v>73.976118680787934</v>
      </c>
      <c r="F10" s="555">
        <f t="shared" si="0"/>
        <v>85.777955699671367</v>
      </c>
      <c r="G10" s="555">
        <f t="shared" si="0"/>
        <v>97.822523147984441</v>
      </c>
      <c r="H10" s="555"/>
      <c r="I10" s="555"/>
      <c r="J10" s="555"/>
      <c r="K10" s="555"/>
      <c r="L10" s="555">
        <f>100000*($B6-L7)/L9</f>
        <v>160.38144144428333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0.8">
      <c r="A11" s="566" t="s">
        <v>1095</v>
      </c>
      <c r="B11" s="566">
        <f t="shared" ref="B11:G11" si="1">+B10*B8</f>
        <v>17.484670378936521</v>
      </c>
      <c r="C11" s="566">
        <f t="shared" si="1"/>
        <v>30.361353750676994</v>
      </c>
      <c r="D11" s="566">
        <f t="shared" si="1"/>
        <v>42.397590117355442</v>
      </c>
      <c r="E11" s="566">
        <f t="shared" si="1"/>
        <v>51.001248036181536</v>
      </c>
      <c r="F11" s="566">
        <f t="shared" si="1"/>
        <v>65.046307958783004</v>
      </c>
      <c r="G11" s="566">
        <f t="shared" si="1"/>
        <v>81.291085550795373</v>
      </c>
      <c r="H11" s="566"/>
      <c r="I11" s="566"/>
      <c r="J11" s="566"/>
      <c r="K11" s="566"/>
      <c r="L11" s="566">
        <f t="shared" ref="L11" si="2">+L10*L8</f>
        <v>138.89032829074935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0.8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0.8">
      <c r="A13" s="555" t="s">
        <v>1094</v>
      </c>
      <c r="B13" s="555">
        <f>+Global!B378</f>
        <v>40.229770620598238</v>
      </c>
      <c r="C13" s="555">
        <f>+Global!C378</f>
        <v>72.544506767750491</v>
      </c>
      <c r="D13" s="555">
        <f>+Global!D378</f>
        <v>120.66518456327809</v>
      </c>
      <c r="E13" s="555">
        <f>+Global!E378</f>
        <v>181.82407058201358</v>
      </c>
      <c r="F13" s="555">
        <f>+Global!F378</f>
        <v>249.04098455568914</v>
      </c>
      <c r="G13" s="555">
        <f>+Global!G378</f>
        <v>322.26123360602031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0.8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0.8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0.30362738199291683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0.8">
      <c r="A17" s="552" t="s">
        <v>181</v>
      </c>
      <c r="B17" s="561">
        <f t="shared" ref="B17:B36" ca="1" si="3">NORMINV(RAND(), 0,1)</f>
        <v>0.66687053392190376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-7.6146533904895342E-2</v>
      </c>
      <c r="H17" s="555">
        <f t="shared" si="4"/>
        <v>-0.12982697764702478</v>
      </c>
      <c r="I17" s="555">
        <f t="shared" si="4"/>
        <v>-0.258103715248307</v>
      </c>
      <c r="J17" s="555">
        <f t="shared" si="4"/>
        <v>-0.3065489221680654</v>
      </c>
      <c r="K17" s="555">
        <f t="shared" si="4"/>
        <v>-0.34696436954656396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0.8">
      <c r="A18" s="552" t="s">
        <v>182</v>
      </c>
      <c r="B18" s="561">
        <f t="shared" ca="1" si="3"/>
        <v>-0.49980726265618658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0.8">
      <c r="A19" s="552" t="s">
        <v>47</v>
      </c>
      <c r="B19" s="561">
        <f t="shared" ca="1" si="3"/>
        <v>0.29154025476959056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1.1131808986104248</v>
      </c>
      <c r="H19" s="555">
        <f t="shared" si="5"/>
        <v>1.2812097923104699</v>
      </c>
      <c r="I19" s="555">
        <f t="shared" si="5"/>
        <v>0.92927887827318689</v>
      </c>
      <c r="J19" s="555">
        <f t="shared" si="5"/>
        <v>1.0935310819874</v>
      </c>
      <c r="K19" s="555">
        <f t="shared" si="5"/>
        <v>1.2725275253148418</v>
      </c>
      <c r="L19" s="555"/>
      <c r="M19" s="555"/>
      <c r="N19" s="555"/>
      <c r="O19" s="555"/>
      <c r="P19" s="555">
        <f t="shared" ref="P19" si="6">+L12/L10</f>
        <v>2.3333639845825163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0.8">
      <c r="A20" s="552" t="s">
        <v>307</v>
      </c>
      <c r="B20" s="561">
        <f t="shared" ca="1" si="3"/>
        <v>-0.40682019949343429</v>
      </c>
      <c r="C20" s="561">
        <v>-1.1981160510041984</v>
      </c>
      <c r="E20" s="555" t="s">
        <v>1100</v>
      </c>
      <c r="F20" s="555">
        <f>+Z62</f>
        <v>6.7548984035047566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0.8">
      <c r="A21" s="552" t="s">
        <v>81</v>
      </c>
      <c r="B21" s="561">
        <f t="shared" ca="1" si="3"/>
        <v>1.0140394006851294</v>
      </c>
      <c r="C21" s="561">
        <v>0.433301787938278</v>
      </c>
      <c r="E21" s="555" t="s">
        <v>1101</v>
      </c>
      <c r="F21" s="555">
        <f>+BB77</f>
        <v>8.0748207165819128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0.8">
      <c r="A22" s="552" t="s">
        <v>1046</v>
      </c>
      <c r="B22" s="561">
        <f t="shared" ca="1" si="3"/>
        <v>0.58619327329739224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0.8">
      <c r="A23" s="552" t="s">
        <v>64</v>
      </c>
      <c r="B23" s="561">
        <f t="shared" ca="1" si="3"/>
        <v>0.60258711730616032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0.8">
      <c r="A24" s="552" t="s">
        <v>167</v>
      </c>
      <c r="B24" s="561">
        <f t="shared" ca="1" si="3"/>
        <v>-0.43384109210893773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0.8">
      <c r="A25" s="552" t="s">
        <v>302</v>
      </c>
      <c r="B25" s="561">
        <f t="shared" ca="1" si="3"/>
        <v>0.88959765879568298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0.8">
      <c r="A26" s="552" t="s">
        <v>304</v>
      </c>
      <c r="B26" s="561">
        <f t="shared" ca="1" si="3"/>
        <v>0.38024496257222301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0.8">
      <c r="A27" s="552" t="s">
        <v>303</v>
      </c>
      <c r="B27" s="561">
        <f t="shared" ca="1" si="3"/>
        <v>1.3753920670921971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0.8">
      <c r="A28" s="552" t="s">
        <v>305</v>
      </c>
      <c r="B28" s="561">
        <f t="shared" ca="1" si="3"/>
        <v>0.65007769424342932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0.8">
      <c r="A29" s="552" t="s">
        <v>306</v>
      </c>
      <c r="B29" s="561">
        <f t="shared" ca="1" si="3"/>
        <v>1.3963010276951238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0.8">
      <c r="A30" s="552" t="s">
        <v>1104</v>
      </c>
      <c r="B30" s="561">
        <f t="shared" ca="1" si="3"/>
        <v>0.19213183842716597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0.8">
      <c r="A31" s="552" t="s">
        <v>1054</v>
      </c>
      <c r="B31" s="561">
        <f t="shared" ca="1" si="3"/>
        <v>0.16852897302468164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0.8">
      <c r="A32" s="552" t="s">
        <v>1105</v>
      </c>
      <c r="B32" s="561">
        <f t="shared" ca="1" si="3"/>
        <v>-0.3496597200479924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0.8">
      <c r="A33" s="552" t="s">
        <v>1078</v>
      </c>
      <c r="B33" s="561">
        <f t="shared" ca="1" si="3"/>
        <v>0.47438837116071186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0.8">
      <c r="A34" s="552" t="s">
        <v>1084</v>
      </c>
      <c r="B34" s="561">
        <f t="shared" ca="1" si="3"/>
        <v>-0.38194773615846189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0.8">
      <c r="A35" s="552" t="s">
        <v>175</v>
      </c>
      <c r="B35" s="561">
        <f t="shared" ca="1" si="3"/>
        <v>1.0821974502083063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0.8">
      <c r="A36" s="552" t="s">
        <v>1103</v>
      </c>
      <c r="B36" s="561">
        <f t="shared" ca="1" si="3"/>
        <v>-0.63962466431287168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0.8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0.8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0.8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0.8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 ht="12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0.8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0.8">
      <c r="A45" s="564" t="str">
        <f>+Global!A34</f>
        <v>Population (millions)</v>
      </c>
      <c r="B45" s="564">
        <f>+Global!B34</f>
        <v>6672.0026865836753</v>
      </c>
      <c r="C45" s="564">
        <f>+Global!C34</f>
        <v>7349.4720990000014</v>
      </c>
      <c r="D45" s="564">
        <f>+Global!D34</f>
        <v>8141.6610070000006</v>
      </c>
      <c r="E45" s="564">
        <f>+Global!E34</f>
        <v>8838.9078769999978</v>
      </c>
      <c r="F45" s="564">
        <f>+Global!F34</f>
        <v>9453.8917799999999</v>
      </c>
      <c r="G45" s="564">
        <f>+Global!G34</f>
        <v>9968.808962000001</v>
      </c>
      <c r="H45" s="564">
        <f>+Global!H34</f>
        <v>10375.718926</v>
      </c>
      <c r="I45" s="564">
        <f>+Global!I34</f>
        <v>10701.652862999998</v>
      </c>
      <c r="J45" s="564">
        <f>+Global!J34</f>
        <v>10953.524810999999</v>
      </c>
      <c r="K45" s="564">
        <f>+Global!K34</f>
        <v>11142.460572</v>
      </c>
      <c r="L45" s="564">
        <f>+Global!L34</f>
        <v>11213.317482</v>
      </c>
      <c r="M45" s="564">
        <f>+Global!M34</f>
        <v>11213.317482</v>
      </c>
      <c r="N45" s="564">
        <f>+Global!N34</f>
        <v>11213.317482</v>
      </c>
      <c r="O45" s="564">
        <f>+Global!O34</f>
        <v>11213.317482</v>
      </c>
      <c r="P45" s="564">
        <f>+Global!P34</f>
        <v>11213.317482</v>
      </c>
      <c r="Q45" s="564">
        <f>+Global!Q34</f>
        <v>11213.317482</v>
      </c>
      <c r="R45" s="564">
        <f>+Global!R34</f>
        <v>11213.317482</v>
      </c>
      <c r="S45" s="564">
        <f>+Global!S34</f>
        <v>11213.317482</v>
      </c>
      <c r="T45" s="564">
        <f>+Global!T34</f>
        <v>11213.317482</v>
      </c>
      <c r="U45" s="564">
        <f>+Global!U34</f>
        <v>11213.317482</v>
      </c>
      <c r="V45" s="564">
        <f>+Global!V34</f>
        <v>11213.317482</v>
      </c>
      <c r="W45" s="564">
        <f>+Global!W34</f>
        <v>11213.317482</v>
      </c>
      <c r="X45" s="564">
        <f>+Global!X34</f>
        <v>11213.317482</v>
      </c>
      <c r="Y45" s="564">
        <f>+Global!Y34</f>
        <v>11213.317482</v>
      </c>
      <c r="Z45" s="564">
        <f>+Global!Z34</f>
        <v>11213.317482</v>
      </c>
      <c r="AA45" s="564">
        <f>+Global!AA34</f>
        <v>11213.317482</v>
      </c>
      <c r="AB45" s="564">
        <f>+Global!AB34</f>
        <v>11213.317482</v>
      </c>
      <c r="AC45" s="564">
        <f>+Global!AC34</f>
        <v>11213.317482</v>
      </c>
      <c r="AD45" s="564">
        <f>+Global!AD34</f>
        <v>11213.317482</v>
      </c>
      <c r="AE45" s="564">
        <f>+Global!AE34</f>
        <v>11213.317482</v>
      </c>
      <c r="AF45" s="564">
        <f>+Global!AF34</f>
        <v>11213.317482</v>
      </c>
      <c r="AG45" s="564">
        <f>+Global!AG34</f>
        <v>11213.317482</v>
      </c>
      <c r="AH45" s="564">
        <f>+Global!AH34</f>
        <v>11213.317482</v>
      </c>
      <c r="AI45" s="564">
        <f>+Global!AI34</f>
        <v>11213.317482</v>
      </c>
      <c r="AJ45" s="564">
        <f>+Global!AJ34</f>
        <v>11213.317482</v>
      </c>
      <c r="AK45" s="564">
        <f>+Global!AK34</f>
        <v>11213.317482</v>
      </c>
      <c r="AL45" s="564">
        <f>+Global!AL34</f>
        <v>11213.317482</v>
      </c>
      <c r="AM45" s="564">
        <f>+Global!AM34</f>
        <v>11213.317482</v>
      </c>
      <c r="AN45" s="564">
        <f>+Global!AN34</f>
        <v>11213.317482</v>
      </c>
      <c r="AO45" s="564">
        <f>+Global!AO34</f>
        <v>11213.317482</v>
      </c>
      <c r="AP45" s="564">
        <f>+Global!AP34</f>
        <v>11213.317482</v>
      </c>
      <c r="AQ45" s="564">
        <f>+Global!AQ34</f>
        <v>11213.317482</v>
      </c>
      <c r="AR45" s="564">
        <f>+Global!AR34</f>
        <v>11213.317482</v>
      </c>
      <c r="AS45" s="564">
        <f>+Global!AS34</f>
        <v>11213.317482</v>
      </c>
      <c r="AT45" s="564">
        <f>+Global!AT34</f>
        <v>11213.317482</v>
      </c>
      <c r="AU45" s="564">
        <f>+Global!AU34</f>
        <v>11213.317482</v>
      </c>
      <c r="AV45" s="564">
        <f>+Global!AV34</f>
        <v>11213.317482</v>
      </c>
      <c r="AW45" s="564">
        <f>+Global!AW34</f>
        <v>11213.317482</v>
      </c>
      <c r="AX45" s="564">
        <f>+Global!AX34</f>
        <v>11213.317482</v>
      </c>
      <c r="AY45" s="564">
        <f>+Global!AY34</f>
        <v>11213.317482</v>
      </c>
      <c r="AZ45" s="564">
        <f>+Global!AZ34</f>
        <v>11213.317482</v>
      </c>
      <c r="BA45" s="564">
        <f>+Global!BA34</f>
        <v>11213.317482</v>
      </c>
      <c r="BB45" s="564">
        <f>+Global!BB34</f>
        <v>11213.317482</v>
      </c>
      <c r="BC45" s="564">
        <f>+Global!BC34</f>
        <v>11213.317482</v>
      </c>
      <c r="BD45" s="564">
        <f>+Global!BD34</f>
        <v>11213.317482</v>
      </c>
      <c r="BE45" s="564">
        <f>+Global!BE34</f>
        <v>11213.317482</v>
      </c>
      <c r="BF45" s="564">
        <f>+Global!BF34</f>
        <v>11213.317482</v>
      </c>
      <c r="BG45" s="564">
        <f>+Global!BG34</f>
        <v>11213.317482</v>
      </c>
      <c r="BH45" s="564">
        <f>+Global!BH34</f>
        <v>11213.317482</v>
      </c>
      <c r="BI45" s="564">
        <f>+Global!BI34</f>
        <v>11213.317482</v>
      </c>
    </row>
    <row r="46" spans="1:105" s="564" customFormat="1" ht="10.8">
      <c r="A46" s="564" t="s">
        <v>1124</v>
      </c>
      <c r="B46" s="564">
        <f>+B14</f>
        <v>1004</v>
      </c>
    </row>
    <row r="47" spans="1:105" s="564" customFormat="1" ht="10.8">
      <c r="A47" s="564" t="str">
        <f>+Global!A42</f>
        <v xml:space="preserve">     Climate damages ($ trillions per year)</v>
      </c>
      <c r="B47" s="564">
        <f>+Global!B42</f>
        <v>8.9727321928229742E-2</v>
      </c>
      <c r="C47" s="564">
        <f>+Global!C42</f>
        <v>0.24911535703911625</v>
      </c>
      <c r="D47" s="564">
        <f>+Global!D42</f>
        <v>0.51307160515710848</v>
      </c>
      <c r="E47" s="564">
        <f>+Global!E42</f>
        <v>0.98945669931862312</v>
      </c>
      <c r="F47" s="564">
        <f>+Global!F42</f>
        <v>1.772441401409651</v>
      </c>
      <c r="G47" s="564">
        <f>+Global!G42</f>
        <v>2.9682157985966171</v>
      </c>
      <c r="H47" s="564">
        <f>+Global!H42</f>
        <v>4.6984404948210567</v>
      </c>
      <c r="I47" s="564">
        <f>+Global!I42</f>
        <v>7.1107829128343383</v>
      </c>
      <c r="J47" s="564">
        <f>+Global!J42</f>
        <v>10.345497629261388</v>
      </c>
      <c r="K47" s="564">
        <f>+Global!K42</f>
        <v>14.685666588055994</v>
      </c>
      <c r="L47" s="564">
        <f>+Global!L42</f>
        <v>20.161383274374316</v>
      </c>
      <c r="M47" s="564">
        <f>+Global!M42</f>
        <v>26.824631132486729</v>
      </c>
      <c r="N47" s="564">
        <f>+Global!N42</f>
        <v>34.856259003733612</v>
      </c>
      <c r="O47" s="564">
        <f>+Global!O42</f>
        <v>44.344357099464219</v>
      </c>
      <c r="P47" s="564">
        <f>+Global!P42</f>
        <v>55.424034513450692</v>
      </c>
      <c r="Q47" s="564">
        <f>+Global!Q42</f>
        <v>68.218826977074855</v>
      </c>
      <c r="R47" s="564">
        <f>+Global!R42</f>
        <v>82.842211237111314</v>
      </c>
      <c r="S47" s="564">
        <f>+Global!S42</f>
        <v>99.397618071137003</v>
      </c>
      <c r="T47" s="564">
        <f>+Global!T42</f>
        <v>117.97784745888839</v>
      </c>
      <c r="U47" s="564">
        <f>+Global!U42</f>
        <v>138.66348438396972</v>
      </c>
      <c r="V47" s="564">
        <f>+Global!V42</f>
        <v>161.51984366377837</v>
      </c>
      <c r="W47" s="564">
        <f>+Global!W42</f>
        <v>186.59196845954534</v>
      </c>
      <c r="X47" s="564">
        <f>+Global!X42</f>
        <v>213.89734078158472</v>
      </c>
      <c r="Y47" s="564">
        <f>+Global!Y42</f>
        <v>243.41637770910756</v>
      </c>
      <c r="Z47" s="564">
        <f>+Global!Z42</f>
        <v>275.08166006571719</v>
      </c>
      <c r="AA47" s="564">
        <f>+Global!AA42</f>
        <v>308.50481141029786</v>
      </c>
      <c r="AB47" s="564">
        <f>+Global!AB42</f>
        <v>341.55665366541803</v>
      </c>
      <c r="AC47" s="564">
        <f>+Global!AC42</f>
        <v>372.87900082861665</v>
      </c>
      <c r="AD47" s="564">
        <f>+Global!AD42</f>
        <v>403.74553669524403</v>
      </c>
      <c r="AE47" s="564">
        <f>+Global!AE42</f>
        <v>434.99523698120606</v>
      </c>
      <c r="AF47" s="564">
        <f>+Global!AF42</f>
        <v>467.20677737610049</v>
      </c>
      <c r="AG47" s="564">
        <f>+Global!AG42</f>
        <v>500.78070741052443</v>
      </c>
      <c r="AH47" s="564">
        <f>+Global!AH42</f>
        <v>535.99118131307114</v>
      </c>
      <c r="AI47" s="564">
        <f>+Global!AI42</f>
        <v>573.0253353034368</v>
      </c>
      <c r="AJ47" s="564">
        <f>+Global!AJ42</f>
        <v>612.01168498645757</v>
      </c>
      <c r="AK47" s="564">
        <f>+Global!AK42</f>
        <v>653.03988108790691</v>
      </c>
      <c r="AL47" s="564">
        <f>+Global!AL42</f>
        <v>696.17409967006097</v>
      </c>
      <c r="AM47" s="564">
        <f>+Global!AM42</f>
        <v>741.46189687093647</v>
      </c>
      <c r="AN47" s="564">
        <f>+Global!AN42</f>
        <v>788.93988123054851</v>
      </c>
      <c r="AO47" s="564">
        <f>+Global!AO42</f>
        <v>838.63715900631314</v>
      </c>
      <c r="AP47" s="564">
        <f>+Global!AP42</f>
        <v>890.57720665530496</v>
      </c>
      <c r="AQ47" s="564">
        <f>+Global!AQ42</f>
        <v>944.77860715745555</v>
      </c>
      <c r="AR47" s="564">
        <f>+Global!AR42</f>
        <v>1001.2549347384056</v>
      </c>
      <c r="AS47" s="564">
        <f>+Global!AS42</f>
        <v>1060.0139703780269</v>
      </c>
      <c r="AT47" s="564">
        <f>+Global!AT42</f>
        <v>1121.0563682532138</v>
      </c>
      <c r="AU47" s="564">
        <f>+Global!AU42</f>
        <v>1184.3738668651331</v>
      </c>
      <c r="AV47" s="564">
        <f>+Global!AV42</f>
        <v>1249.9471495863954</v>
      </c>
      <c r="AW47" s="564">
        <f>+Global!AW42</f>
        <v>1317.7435140041885</v>
      </c>
      <c r="AX47" s="564">
        <f>+Global!AX42</f>
        <v>1387.7146164048149</v>
      </c>
      <c r="AY47" s="564">
        <f>+Global!AY42</f>
        <v>1459.7947227413679</v>
      </c>
      <c r="AZ47" s="564">
        <f>+Global!AZ42</f>
        <v>1533.9001121569509</v>
      </c>
      <c r="BA47" s="564">
        <f>+Global!BA42</f>
        <v>1609.9305014973779</v>
      </c>
      <c r="BB47" s="564">
        <f>+Global!BB42</f>
        <v>1687.7734824454496</v>
      </c>
      <c r="BC47" s="564">
        <f>+Global!BC42</f>
        <v>1767.312775613651</v>
      </c>
      <c r="BD47" s="564">
        <f>+Global!BD42</f>
        <v>1848.4402549629804</v>
      </c>
      <c r="BE47" s="564">
        <f>+Global!BE42</f>
        <v>1931.0696752812642</v>
      </c>
      <c r="BF47" s="564">
        <f>+Global!BF42</f>
        <v>2015.1462305743403</v>
      </c>
      <c r="BG47" s="564">
        <f>+Global!BG42</f>
        <v>2100.6398744072249</v>
      </c>
      <c r="BH47" s="564">
        <f>+Global!BH42</f>
        <v>2187.5013668530964</v>
      </c>
      <c r="BI47" s="564">
        <f>+Global!BI42</f>
        <v>2275.5488447299358</v>
      </c>
    </row>
    <row r="48" spans="1:105" s="564" customFormat="1" ht="10.8">
      <c r="A48" s="564" t="str">
        <f>+Global!A45</f>
        <v>Abatement cost ($ trillion)</v>
      </c>
      <c r="B48" s="564">
        <f>+Global!B45</f>
        <v>1.2236487600121528E-9</v>
      </c>
      <c r="C48" s="564">
        <f>+Global!C45</f>
        <v>1.5857175489226796E-9</v>
      </c>
      <c r="D48" s="564">
        <f>+Global!D45</f>
        <v>1.8959237419428247E-9</v>
      </c>
      <c r="E48" s="564">
        <f>+Global!E45</f>
        <v>2.1810548821977749E-9</v>
      </c>
      <c r="F48" s="564">
        <f>+Global!F45</f>
        <v>2.453168093497792E-9</v>
      </c>
      <c r="G48" s="564">
        <f>+Global!G45</f>
        <v>2.7130733863767455E-9</v>
      </c>
      <c r="H48" s="564">
        <f>+Global!H45</f>
        <v>2.9660728041533586E-9</v>
      </c>
      <c r="I48" s="564">
        <f>+Global!I45</f>
        <v>3.2213759648913019E-9</v>
      </c>
      <c r="J48" s="564">
        <f>+Global!J45</f>
        <v>3.4784909256188543E-9</v>
      </c>
      <c r="K48" s="564">
        <f>+Global!K45</f>
        <v>3.7422179756309966E-9</v>
      </c>
      <c r="L48" s="564">
        <f>+Global!L45</f>
        <v>4.0395532965777412E-9</v>
      </c>
      <c r="M48" s="564">
        <f>+Global!M45</f>
        <v>4.474412300981592E-9</v>
      </c>
      <c r="N48" s="564">
        <f>+Global!N45</f>
        <v>5.4864042940416238E-9</v>
      </c>
      <c r="O48" s="564">
        <f>+Global!O45</f>
        <v>9.0025453698220461E-9</v>
      </c>
      <c r="P48" s="564">
        <f>+Global!P45</f>
        <v>2.4694141021827382E-8</v>
      </c>
      <c r="Q48" s="564">
        <f>+Global!Q45</f>
        <v>1.0572650917805449E-7</v>
      </c>
      <c r="R48" s="564">
        <f>+Global!R45</f>
        <v>5.3920377188491235E-7</v>
      </c>
      <c r="S48" s="564">
        <f>+Global!S45</f>
        <v>2.7544957710307364E-6</v>
      </c>
      <c r="T48" s="564">
        <f>+Global!T45</f>
        <v>1.3235299155487169E-5</v>
      </c>
      <c r="U48" s="564">
        <f>+Global!U45</f>
        <v>5.8808243151278941E-5</v>
      </c>
      <c r="V48" s="564">
        <f>+Global!V45</f>
        <v>2.4090742941414953E-4</v>
      </c>
      <c r="W48" s="564">
        <f>+Global!W45</f>
        <v>9.0985511387698715E-4</v>
      </c>
      <c r="X48" s="564">
        <f>+Global!X45</f>
        <v>3.1661309588590972E-3</v>
      </c>
      <c r="Y48" s="564">
        <f>+Global!Y45</f>
        <v>1.012517806788275E-2</v>
      </c>
      <c r="Z48" s="564">
        <f>+Global!Z45</f>
        <v>2.961070679299873E-2</v>
      </c>
      <c r="AA48" s="564">
        <f>+Global!AA45</f>
        <v>0.11321151207417031</v>
      </c>
      <c r="AB48" s="564">
        <f>+Global!AB45</f>
        <v>1.4077055686464546</v>
      </c>
      <c r="AC48" s="564">
        <f>+Global!AC45</f>
        <v>0.71282154623378713</v>
      </c>
      <c r="AD48" s="564">
        <f>+Global!AD45</f>
        <v>0.3608533813459886</v>
      </c>
      <c r="AE48" s="564">
        <f>+Global!AE45</f>
        <v>0.1826158294467565</v>
      </c>
      <c r="AF48" s="564">
        <f>+Global!AF45</f>
        <v>9.2377784738933433E-2</v>
      </c>
      <c r="AG48" s="564">
        <f>+Global!AG45</f>
        <v>4.6707371994052803E-2</v>
      </c>
      <c r="AH48" s="564">
        <f>+Global!AH45</f>
        <v>2.3603083656091123E-2</v>
      </c>
      <c r="AI48" s="564">
        <f>+Global!AI45</f>
        <v>1.1920773408082916E-2</v>
      </c>
      <c r="AJ48" s="564">
        <f>+Global!AJ45</f>
        <v>6.0171150357960206E-3</v>
      </c>
      <c r="AK48" s="564">
        <f>+Global!AK45</f>
        <v>3.0354487127052963E-3</v>
      </c>
      <c r="AL48" s="564">
        <f>+Global!AL45</f>
        <v>1.530436216404038E-3</v>
      </c>
      <c r="AM48" s="564">
        <f>+Global!AM45</f>
        <v>7.712143613329604E-4</v>
      </c>
      <c r="AN48" s="564">
        <f>+Global!AN45</f>
        <v>3.8843082767487985E-4</v>
      </c>
      <c r="AO48" s="564">
        <f>+Global!AO45</f>
        <v>1.955431310019495E-4</v>
      </c>
      <c r="AP48" s="564">
        <f>+Global!AP45</f>
        <v>9.8395013997745626E-5</v>
      </c>
      <c r="AQ48" s="564">
        <f>+Global!AQ45</f>
        <v>4.9489836073256031E-5</v>
      </c>
      <c r="AR48" s="564">
        <f>+Global!AR45</f>
        <v>2.4881769102007976E-5</v>
      </c>
      <c r="AS48" s="564">
        <f>+Global!AS45</f>
        <v>1.2504831403593814E-5</v>
      </c>
      <c r="AT48" s="564">
        <f>+Global!AT45</f>
        <v>6.2822316182312534E-6</v>
      </c>
      <c r="AU48" s="564">
        <f>+Global!AU45</f>
        <v>3.1549829487703746E-6</v>
      </c>
      <c r="AV48" s="564">
        <f>+Global!AV45</f>
        <v>1.583922788423845E-6</v>
      </c>
      <c r="AW48" s="564">
        <f>+Global!AW45</f>
        <v>7.9493513775955878E-7</v>
      </c>
      <c r="AX48" s="564">
        <f>+Global!AX45</f>
        <v>3.988385605078474E-7</v>
      </c>
      <c r="AY48" s="564">
        <f>+Global!AY45</f>
        <v>2.0004989118413588E-7</v>
      </c>
      <c r="AZ48" s="564">
        <f>+Global!AZ45</f>
        <v>1.0031478851253562E-7</v>
      </c>
      <c r="BA48" s="564">
        <f>+Global!BA45</f>
        <v>5.0290930948688198E-8</v>
      </c>
      <c r="BB48" s="564">
        <f>+Global!BB45</f>
        <v>2.5207478814806132E-8</v>
      </c>
      <c r="BC48" s="564">
        <f>+Global!BC45</f>
        <v>1.2633024485491131E-8</v>
      </c>
      <c r="BD48" s="564">
        <f>+Global!BD45</f>
        <v>6.3307500234981898E-9</v>
      </c>
      <c r="BE48" s="564">
        <f>+Global!BE45</f>
        <v>3.1726044679913265E-9</v>
      </c>
      <c r="BF48" s="564">
        <f>+Global!BF45</f>
        <v>1.5901834120318015E-9</v>
      </c>
      <c r="BG48" s="564">
        <f>+Global!BG45</f>
        <v>7.9730534838523578E-10</v>
      </c>
      <c r="BH48" s="564">
        <f>+Global!BH45</f>
        <v>3.9998675576028073E-10</v>
      </c>
      <c r="BI48" s="564">
        <f>+Global!BI45</f>
        <v>2.0083161050521403E-10</v>
      </c>
    </row>
    <row r="49" spans="1:61" s="564" customFormat="1" ht="10.8">
      <c r="A49" s="564" t="str">
        <f>+Global!A46</f>
        <v>Gross output (net of damages and abatement, $trill p.a.)</v>
      </c>
      <c r="B49" s="564">
        <f>+Global!B46</f>
        <v>56.31206878117964</v>
      </c>
      <c r="C49" s="564">
        <f>+Global!C46</f>
        <v>81.771997319855402</v>
      </c>
      <c r="D49" s="564">
        <f>+Global!D46</f>
        <v>112.94959727507978</v>
      </c>
      <c r="E49" s="564">
        <f>+Global!E46</f>
        <v>148.81236067010707</v>
      </c>
      <c r="F49" s="564">
        <f>+Global!F46</f>
        <v>189.62900519216177</v>
      </c>
      <c r="G49" s="564">
        <f>+Global!G46</f>
        <v>235.29633840584754</v>
      </c>
      <c r="H49" s="564">
        <f>+Global!H46</f>
        <v>285.92560738523161</v>
      </c>
      <c r="I49" s="564">
        <f>+Global!I46</f>
        <v>342.07086993540406</v>
      </c>
      <c r="J49" s="564">
        <f>+Global!J46</f>
        <v>403.24159756644184</v>
      </c>
      <c r="K49" s="564">
        <f>+Global!K46</f>
        <v>468.8170380725017</v>
      </c>
      <c r="L49" s="564">
        <f>+Global!L46</f>
        <v>537.44270622039653</v>
      </c>
      <c r="M49" s="564">
        <f>+Global!M46</f>
        <v>608.86000952399945</v>
      </c>
      <c r="N49" s="564">
        <f>+Global!N46</f>
        <v>685.05264669308565</v>
      </c>
      <c r="O49" s="564">
        <f>+Global!O46</f>
        <v>762.2841012316519</v>
      </c>
      <c r="P49" s="564">
        <f>+Global!P46</f>
        <v>840.50866869939375</v>
      </c>
      <c r="Q49" s="564">
        <f>+Global!Q46</f>
        <v>919.46759905488352</v>
      </c>
      <c r="R49" s="564">
        <f>+Global!R46</f>
        <v>998.80118961921448</v>
      </c>
      <c r="S49" s="564">
        <f>+Global!S46</f>
        <v>1078.1141479180558</v>
      </c>
      <c r="T49" s="564">
        <f>+Global!T46</f>
        <v>1157.0143168008176</v>
      </c>
      <c r="U49" s="564">
        <f>+Global!U46</f>
        <v>1235.1363853421383</v>
      </c>
      <c r="V49" s="564">
        <f>+Global!V46</f>
        <v>1312.1575486966085</v>
      </c>
      <c r="W49" s="564">
        <f>+Global!W46</f>
        <v>1387.809489623249</v>
      </c>
      <c r="X49" s="564">
        <f>+Global!X46</f>
        <v>1461.889355701117</v>
      </c>
      <c r="Y49" s="564">
        <f>+Global!Y46</f>
        <v>1534.2708746655103</v>
      </c>
      <c r="Z49" s="564">
        <f>+Global!Z46</f>
        <v>1604.9149769758985</v>
      </c>
      <c r="AA49" s="564">
        <f>+Global!AA46</f>
        <v>1674.1063782117583</v>
      </c>
      <c r="AB49" s="564">
        <f>+Global!AB46</f>
        <v>1742.8818428540762</v>
      </c>
      <c r="AC49" s="564">
        <f>+Global!AC46</f>
        <v>1816.0968315129105</v>
      </c>
      <c r="AD49" s="564">
        <f>+Global!AD46</f>
        <v>1891.5056086935022</v>
      </c>
      <c r="AE49" s="564">
        <f>+Global!AE46</f>
        <v>1968.4015136488561</v>
      </c>
      <c r="AF49" s="564">
        <f>+Global!AF46</f>
        <v>2046.1446344136489</v>
      </c>
      <c r="AG49" s="564">
        <f>+Global!AG46</f>
        <v>2124.2098321740618</v>
      </c>
      <c r="AH49" s="564">
        <f>+Global!AH46</f>
        <v>2202.1997034599153</v>
      </c>
      <c r="AI49" s="564">
        <f>+Global!AI46</f>
        <v>2279.8344146337622</v>
      </c>
      <c r="AJ49" s="564">
        <f>+Global!AJ46</f>
        <v>2356.9323123551371</v>
      </c>
      <c r="AK49" s="564">
        <f>+Global!AK46</f>
        <v>2433.3888431975602</v>
      </c>
      <c r="AL49" s="564">
        <f>+Global!AL46</f>
        <v>2509.1573726325691</v>
      </c>
      <c r="AM49" s="564">
        <f>+Global!AM46</f>
        <v>2584.2332716500182</v>
      </c>
      <c r="AN49" s="564">
        <f>+Global!AN46</f>
        <v>2658.6414894632803</v>
      </c>
      <c r="AO49" s="564">
        <f>+Global!AO46</f>
        <v>2732.4273095595381</v>
      </c>
      <c r="AP49" s="564">
        <f>+Global!AP46</f>
        <v>2805.6498108917508</v>
      </c>
      <c r="AQ49" s="564">
        <f>+Global!AQ46</f>
        <v>2878.3775561220914</v>
      </c>
      <c r="AR49" s="564">
        <f>+Global!AR46</f>
        <v>2950.6861080032209</v>
      </c>
      <c r="AS49" s="564">
        <f>+Global!AS46</f>
        <v>3022.6570817338329</v>
      </c>
      <c r="AT49" s="564">
        <f>+Global!AT46</f>
        <v>3094.3785495764355</v>
      </c>
      <c r="AU49" s="564">
        <f>+Global!AU46</f>
        <v>3165.9467114683307</v>
      </c>
      <c r="AV49" s="564">
        <f>+Global!AV46</f>
        <v>3237.4688246412525</v>
      </c>
      <c r="AW49" s="564">
        <f>+Global!AW46</f>
        <v>3309.067440642707</v>
      </c>
      <c r="AX49" s="564">
        <f>+Global!AX46</f>
        <v>3380.8860240638801</v>
      </c>
      <c r="AY49" s="564">
        <f>+Global!AY46</f>
        <v>3453.0960206873069</v>
      </c>
      <c r="AZ49" s="564">
        <f>+Global!AZ46</f>
        <v>3525.9054108374021</v>
      </c>
      <c r="BA49" s="564">
        <f>+Global!BA46</f>
        <v>3599.5687596827506</v>
      </c>
      <c r="BB49" s="564">
        <f>+Global!BB46</f>
        <v>3674.398846271185</v>
      </c>
      <c r="BC49" s="564">
        <f>+Global!BC46</f>
        <v>3750.7802941862337</v>
      </c>
      <c r="BD49" s="564">
        <f>+Global!BD46</f>
        <v>3829.1865480860188</v>
      </c>
      <c r="BE49" s="564">
        <f>+Global!BE46</f>
        <v>3910.2035071783257</v>
      </c>
      <c r="BF49" s="564">
        <f>+Global!BF46</f>
        <v>3994.5667274084294</v>
      </c>
      <c r="BG49" s="564">
        <f>+Global!BG46</f>
        <v>4083.2248929405464</v>
      </c>
      <c r="BH49" s="564">
        <f>+Global!BH46</f>
        <v>4177.4502905126192</v>
      </c>
      <c r="BI49" s="564">
        <f>+Global!BI46</f>
        <v>4279.0254395282118</v>
      </c>
    </row>
    <row r="50" spans="1:61" s="564" customFormat="1" ht="10.8">
      <c r="A50" s="564" t="str">
        <f>+Global!A48</f>
        <v>Consumption ($trill per year)</v>
      </c>
      <c r="B50" s="564">
        <f>+Global!B48</f>
        <v>44.200639442781998</v>
      </c>
      <c r="C50" s="564">
        <f>+Global!C48</f>
        <v>63.597607427283933</v>
      </c>
      <c r="D50" s="564">
        <f>+Global!D48</f>
        <v>88.352114140766801</v>
      </c>
      <c r="E50" s="564">
        <f>+Global!E48</f>
        <v>116.90290226097436</v>
      </c>
      <c r="F50" s="564">
        <f>+Global!F48</f>
        <v>149.57083186293258</v>
      </c>
      <c r="G50" s="564">
        <f>+Global!G48</f>
        <v>185.70066683710374</v>
      </c>
      <c r="H50" s="564">
        <f>+Global!H48</f>
        <v>225.1678682006393</v>
      </c>
      <c r="I50" s="564">
        <f>+Global!I48</f>
        <v>268.76924145151031</v>
      </c>
      <c r="J50" s="564">
        <f>+Global!J48</f>
        <v>316.07010133841794</v>
      </c>
      <c r="K50" s="564">
        <f>+Global!K48</f>
        <v>366.98376035502287</v>
      </c>
      <c r="L50" s="564">
        <f>+Global!L48</f>
        <v>420.30750343620912</v>
      </c>
      <c r="M50" s="564">
        <f>+Global!M48</f>
        <v>473.67970252755219</v>
      </c>
      <c r="N50" s="564">
        <f>+Global!N48</f>
        <v>532.91374566417107</v>
      </c>
      <c r="O50" s="564">
        <f>+Global!O48</f>
        <v>592.949550888506</v>
      </c>
      <c r="P50" s="564">
        <f>+Global!P48</f>
        <v>653.75228701751018</v>
      </c>
      <c r="Q50" s="564">
        <f>+Global!Q48</f>
        <v>715.12129129745222</v>
      </c>
      <c r="R50" s="564">
        <f>+Global!R48</f>
        <v>776.77731061170971</v>
      </c>
      <c r="S50" s="564">
        <f>+Global!S48</f>
        <v>838.41336989714068</v>
      </c>
      <c r="T50" s="564">
        <f>+Global!T48</f>
        <v>899.72490235229327</v>
      </c>
      <c r="U50" s="564">
        <f>+Global!U48</f>
        <v>960.4281926724517</v>
      </c>
      <c r="V50" s="564">
        <f>+Global!V48</f>
        <v>1020.2725540435326</v>
      </c>
      <c r="W50" s="564">
        <f>+Global!W48</f>
        <v>1079.0496419036983</v>
      </c>
      <c r="X50" s="564">
        <f>+Global!X48</f>
        <v>1136.6019848200683</v>
      </c>
      <c r="Y50" s="564">
        <f>+Global!Y48</f>
        <v>1192.8316210275875</v>
      </c>
      <c r="Z50" s="564">
        <f>+Global!Z48</f>
        <v>1247.7083501500549</v>
      </c>
      <c r="AA50" s="564">
        <f>+Global!AA48</f>
        <v>1301.453545872891</v>
      </c>
      <c r="AB50" s="564">
        <f>+Global!AB48</f>
        <v>1354.8729608139754</v>
      </c>
      <c r="AC50" s="564">
        <f>+Global!AC48</f>
        <v>1411.7405688964104</v>
      </c>
      <c r="AD50" s="564">
        <f>+Global!AD48</f>
        <v>1470.3110368382136</v>
      </c>
      <c r="AE50" s="564">
        <f>+Global!AE48</f>
        <v>1530.035441989962</v>
      </c>
      <c r="AF50" s="564">
        <f>+Global!AF48</f>
        <v>1590.4167473501566</v>
      </c>
      <c r="AG50" s="564">
        <f>+Global!AG48</f>
        <v>1651.0470767262445</v>
      </c>
      <c r="AH50" s="564">
        <f>+Global!AH48</f>
        <v>1711.6177797370785</v>
      </c>
      <c r="AI50" s="564">
        <f>+Global!AI48</f>
        <v>1771.911531241652</v>
      </c>
      <c r="AJ50" s="564">
        <f>+Global!AJ48</f>
        <v>1831.7872664005697</v>
      </c>
      <c r="AK50" s="564">
        <f>+Global!AK48</f>
        <v>1891.163803660902</v>
      </c>
      <c r="AL50" s="564">
        <f>+Global!AL48</f>
        <v>1950.0049444744968</v>
      </c>
      <c r="AM50" s="564">
        <f>+Global!AM48</f>
        <v>2008.3071123101076</v>
      </c>
      <c r="AN50" s="564">
        <f>+Global!AN48</f>
        <v>2066.0897003032956</v>
      </c>
      <c r="AO50" s="564">
        <f>+Global!AO48</f>
        <v>2123.3878920845168</v>
      </c>
      <c r="AP50" s="564">
        <f>+Global!AP48</f>
        <v>2180.247584105593</v>
      </c>
      <c r="AQ50" s="564">
        <f>+Global!AQ48</f>
        <v>2236.7220379447558</v>
      </c>
      <c r="AR50" s="564">
        <f>+Global!AR48</f>
        <v>2292.8699526275213</v>
      </c>
      <c r="AS50" s="564">
        <f>+Global!AS48</f>
        <v>2348.7547299562416</v>
      </c>
      <c r="AT50" s="564">
        <f>+Global!AT48</f>
        <v>2404.444790101446</v>
      </c>
      <c r="AU50" s="564">
        <f>+Global!AU48</f>
        <v>2460.0148704050039</v>
      </c>
      <c r="AV50" s="564">
        <f>+Global!AV48</f>
        <v>2515.5483019305652</v>
      </c>
      <c r="AW50" s="564">
        <f>+Global!AW48</f>
        <v>2571.1403013114132</v>
      </c>
      <c r="AX50" s="564">
        <f>+Global!AX48</f>
        <v>2626.9023355777022</v>
      </c>
      <c r="AY50" s="564">
        <f>+Global!AY48</f>
        <v>2682.967612538765</v>
      </c>
      <c r="AZ50" s="564">
        <f>+Global!AZ48</f>
        <v>2739.4977245164628</v>
      </c>
      <c r="BA50" s="564">
        <f>+Global!BA48</f>
        <v>2796.6904545742609</v>
      </c>
      <c r="BB50" s="564">
        <f>+Global!BB48</f>
        <v>2854.788808759738</v>
      </c>
      <c r="BC50" s="564">
        <f>+Global!BC48</f>
        <v>2914.0916026889277</v>
      </c>
      <c r="BD50" s="564">
        <f>+Global!BD48</f>
        <v>2974.9666460736034</v>
      </c>
      <c r="BE50" s="564">
        <f>+Global!BE48</f>
        <v>3037.8690956277337</v>
      </c>
      <c r="BF50" s="564">
        <f>+Global!BF48</f>
        <v>3103.3703420475613</v>
      </c>
      <c r="BG50" s="564">
        <f>+Global!BG48</f>
        <v>3172.2072906328094</v>
      </c>
      <c r="BH50" s="564">
        <f>+Global!BH48</f>
        <v>3245.3681311782466</v>
      </c>
      <c r="BI50" s="564">
        <f>+Global!BI48</f>
        <v>3245.3681311782466</v>
      </c>
    </row>
    <row r="51" spans="1:61" s="564" customFormat="1" ht="10.8">
      <c r="A51" s="564" t="str">
        <f>+Global!A49</f>
        <v>Net capital accumulation ($trill per year)</v>
      </c>
      <c r="B51" s="564">
        <f>+Global!B49</f>
        <v>3.6251276667530181</v>
      </c>
      <c r="C51" s="564">
        <f>+Global!C49</f>
        <v>5.7707535996979438</v>
      </c>
      <c r="D51" s="564">
        <f>+Global!D49</f>
        <v>8.075097917517974</v>
      </c>
      <c r="E51" s="564">
        <f>+Global!E49</f>
        <v>9.2387057872763876</v>
      </c>
      <c r="F51" s="564">
        <f>+Global!F49</f>
        <v>10.533312797270154</v>
      </c>
      <c r="G51" s="564">
        <f>+Global!G49</f>
        <v>11.821453995334004</v>
      </c>
      <c r="H51" s="564">
        <f>+Global!H49</f>
        <v>13.659384378321556</v>
      </c>
      <c r="I51" s="564">
        <f>+Global!I49</f>
        <v>15.924800453608027</v>
      </c>
      <c r="J51" s="564">
        <f>+Global!J49</f>
        <v>18.096523880369197</v>
      </c>
      <c r="K51" s="564">
        <f>+Global!K49</f>
        <v>20.179735461969738</v>
      </c>
      <c r="L51" s="564">
        <f>+Global!L49</f>
        <v>21.698020171965091</v>
      </c>
      <c r="M51" s="564">
        <f>+Global!M49</f>
        <v>22.867556893527755</v>
      </c>
      <c r="N51" s="564">
        <f>+Global!N49</f>
        <v>26.018528278793159</v>
      </c>
      <c r="O51" s="564">
        <f>+Global!O49</f>
        <v>26.030693886414543</v>
      </c>
      <c r="P51" s="564">
        <f>+Global!P49</f>
        <v>26.271991053267136</v>
      </c>
      <c r="Q51" s="564">
        <f>+Global!Q49</f>
        <v>26.582308197511807</v>
      </c>
      <c r="R51" s="564">
        <f>+Global!R49</f>
        <v>26.858603832113623</v>
      </c>
      <c r="S51" s="564">
        <f>+Global!S49</f>
        <v>27.042587337518942</v>
      </c>
      <c r="T51" s="564">
        <f>+Global!T49</f>
        <v>27.106066182524138</v>
      </c>
      <c r="U51" s="564">
        <f>+Global!U49</f>
        <v>27.039937301379215</v>
      </c>
      <c r="V51" s="564">
        <f>+Global!V49</f>
        <v>26.847021379809167</v>
      </c>
      <c r="W51" s="564">
        <f>+Global!W49</f>
        <v>26.537779519432313</v>
      </c>
      <c r="X51" s="564">
        <f>+Global!X49</f>
        <v>26.128004633028183</v>
      </c>
      <c r="Y51" s="564">
        <f>+Global!Y49</f>
        <v>25.637795059867901</v>
      </c>
      <c r="Z51" s="564">
        <f>+Global!Z49</f>
        <v>25.091229145952713</v>
      </c>
      <c r="AA51" s="564">
        <f>+Global!AA49</f>
        <v>24.516143826723074</v>
      </c>
      <c r="AB51" s="564">
        <f>+Global!AB49</f>
        <v>23.994456299792823</v>
      </c>
      <c r="AC51" s="564">
        <f>+Global!AC49</f>
        <v>23.722399294892817</v>
      </c>
      <c r="AD51" s="564">
        <f>+Global!AD49</f>
        <v>24.618869757971641</v>
      </c>
      <c r="AE51" s="564">
        <f>+Global!AE49</f>
        <v>25.422378343022903</v>
      </c>
      <c r="AF51" s="564">
        <f>+Global!AF49</f>
        <v>26.035735027882957</v>
      </c>
      <c r="AG51" s="564">
        <f>+Global!AG49</f>
        <v>26.439914880977184</v>
      </c>
      <c r="AH51" s="564">
        <f>+Global!AH49</f>
        <v>26.653896661401472</v>
      </c>
      <c r="AI51" s="564">
        <f>+Global!AI49</f>
        <v>26.71280738550325</v>
      </c>
      <c r="AJ51" s="564">
        <f>+Global!AJ49</f>
        <v>26.655139679142785</v>
      </c>
      <c r="AK51" s="564">
        <f>+Global!AK49</f>
        <v>26.516235086427987</v>
      </c>
      <c r="AL51" s="564">
        <f>+Global!AL49</f>
        <v>26.325633069351294</v>
      </c>
      <c r="AM51" s="564">
        <f>+Global!AM49</f>
        <v>26.106569294680444</v>
      </c>
      <c r="AN51" s="564">
        <f>+Global!AN49</f>
        <v>25.876529039869709</v>
      </c>
      <c r="AO51" s="564">
        <f>+Global!AO49</f>
        <v>25.648217600898697</v>
      </c>
      <c r="AP51" s="564">
        <f>+Global!AP49</f>
        <v>25.430608819463469</v>
      </c>
      <c r="AQ51" s="564">
        <f>+Global!AQ49</f>
        <v>25.229914325100658</v>
      </c>
      <c r="AR51" s="564">
        <f>+Global!AR49</f>
        <v>25.050418561909652</v>
      </c>
      <c r="AS51" s="564">
        <f>+Global!AS49</f>
        <v>24.895178066382798</v>
      </c>
      <c r="AT51" s="564">
        <f>+Global!AT49</f>
        <v>24.766608256089981</v>
      </c>
      <c r="AU51" s="564">
        <f>+Global!AU49</f>
        <v>24.66699003069953</v>
      </c>
      <c r="AV51" s="564">
        <f>+Global!AV49</f>
        <v>24.598929194204416</v>
      </c>
      <c r="AW51" s="564">
        <f>+Global!AW49</f>
        <v>24.565797906925837</v>
      </c>
      <c r="AX51" s="564">
        <f>+Global!AX49</f>
        <v>24.572180714604741</v>
      </c>
      <c r="AY51" s="564">
        <f>+Global!AY49</f>
        <v>24.624338796308194</v>
      </c>
      <c r="AZ51" s="564">
        <f>+Global!AZ49</f>
        <v>24.73069570235474</v>
      </c>
      <c r="BA51" s="564">
        <f>+Global!BA49</f>
        <v>24.902338572481995</v>
      </c>
      <c r="BB51" s="564">
        <f>+Global!BB49</f>
        <v>25.153527355846403</v>
      </c>
      <c r="BC51" s="564">
        <f>+Global!BC49</f>
        <v>25.50222508440541</v>
      </c>
      <c r="BD51" s="564">
        <f>+Global!BD49</f>
        <v>25.97073004736902</v>
      </c>
      <c r="BE51" s="564">
        <f>+Global!BE49</f>
        <v>26.58664415628332</v>
      </c>
      <c r="BF51" s="564">
        <f>+Global!BF49</f>
        <v>27.384699150083673</v>
      </c>
      <c r="BG51" s="564">
        <f>+Global!BG49</f>
        <v>28.410427992535158</v>
      </c>
      <c r="BH51" s="564">
        <f>+Global!BH49</f>
        <v>29.727320661880235</v>
      </c>
      <c r="BI51" s="564">
        <f>+Global!BI49</f>
        <v>31.429832823372376</v>
      </c>
    </row>
    <row r="52" spans="1:61" s="564" customFormat="1" ht="10.8">
      <c r="A52" s="564" t="str">
        <f>+Global!A51</f>
        <v>NET NATIONAL INCOME (Consumption basis)</v>
      </c>
      <c r="B52" s="564">
        <f>+Global!B51</f>
        <v>47.825767109535022</v>
      </c>
      <c r="C52" s="564">
        <f>+Global!C51</f>
        <v>69.368361026981887</v>
      </c>
      <c r="D52" s="564">
        <f>+Global!D51</f>
        <v>96.427212058284795</v>
      </c>
      <c r="E52" s="564">
        <f>+Global!E51</f>
        <v>126.14160804825075</v>
      </c>
      <c r="F52" s="564">
        <f>+Global!F51</f>
        <v>160.10414466020273</v>
      </c>
      <c r="G52" s="564">
        <f>+Global!G51</f>
        <v>197.52212083243774</v>
      </c>
      <c r="H52" s="564">
        <f>+Global!H51</f>
        <v>238.82725257896081</v>
      </c>
      <c r="I52" s="564">
        <f>+Global!I51</f>
        <v>284.69404190511835</v>
      </c>
      <c r="J52" s="564">
        <f>+Global!J51</f>
        <v>334.16662521878709</v>
      </c>
      <c r="K52" s="564">
        <f>+Global!K51</f>
        <v>387.16349581699268</v>
      </c>
      <c r="L52" s="564">
        <f>+Global!L51</f>
        <v>442.0055236081742</v>
      </c>
      <c r="M52" s="564">
        <f>+Global!M51</f>
        <v>496.5472594210799</v>
      </c>
      <c r="N52" s="564">
        <f>+Global!N51</f>
        <v>558.93227394296423</v>
      </c>
      <c r="O52" s="564">
        <f>+Global!O51</f>
        <v>618.98024477492038</v>
      </c>
      <c r="P52" s="564">
        <f>+Global!P51</f>
        <v>680.02427807077743</v>
      </c>
      <c r="Q52" s="564">
        <f>+Global!Q51</f>
        <v>741.70359949496412</v>
      </c>
      <c r="R52" s="564">
        <f>+Global!R51</f>
        <v>803.63591444382337</v>
      </c>
      <c r="S52" s="564">
        <f>+Global!S51</f>
        <v>865.45595723465976</v>
      </c>
      <c r="T52" s="564">
        <f>+Global!T51</f>
        <v>926.83096853481754</v>
      </c>
      <c r="U52" s="564">
        <f>+Global!U51</f>
        <v>987.46812997383108</v>
      </c>
      <c r="V52" s="564">
        <f>+Global!V51</f>
        <v>1047.119575423342</v>
      </c>
      <c r="W52" s="564">
        <f>+Global!W51</f>
        <v>1105.5874214231308</v>
      </c>
      <c r="X52" s="564">
        <f>+Global!X51</f>
        <v>1162.7299894530966</v>
      </c>
      <c r="Y52" s="564">
        <f>+Global!Y51</f>
        <v>1218.4694160874556</v>
      </c>
      <c r="Z52" s="564">
        <f>+Global!Z51</f>
        <v>1272.7995792960078</v>
      </c>
      <c r="AA52" s="564">
        <f>+Global!AA51</f>
        <v>1325.9696896996138</v>
      </c>
      <c r="AB52" s="564">
        <f>+Global!AB51</f>
        <v>1378.8674171137682</v>
      </c>
      <c r="AC52" s="564">
        <f>+Global!AC51</f>
        <v>1435.4629681913034</v>
      </c>
      <c r="AD52" s="564">
        <f>+Global!AD51</f>
        <v>1494.9299065961854</v>
      </c>
      <c r="AE52" s="564">
        <f>+Global!AE51</f>
        <v>1555.4578203329847</v>
      </c>
      <c r="AF52" s="564">
        <f>+Global!AF51</f>
        <v>1616.4524823780398</v>
      </c>
      <c r="AG52" s="564">
        <f>+Global!AG51</f>
        <v>1677.4869916072216</v>
      </c>
      <c r="AH52" s="564">
        <f>+Global!AH51</f>
        <v>1738.2716763984799</v>
      </c>
      <c r="AI52" s="564">
        <f>+Global!AI51</f>
        <v>1798.6243386271551</v>
      </c>
      <c r="AJ52" s="564">
        <f>+Global!AJ51</f>
        <v>1858.4424060797123</v>
      </c>
      <c r="AK52" s="564">
        <f>+Global!AK51</f>
        <v>1917.6800387473299</v>
      </c>
      <c r="AL52" s="564">
        <f>+Global!AL51</f>
        <v>1976.330577543848</v>
      </c>
      <c r="AM52" s="564">
        <f>+Global!AM51</f>
        <v>2034.4136816047883</v>
      </c>
      <c r="AN52" s="564">
        <f>+Global!AN51</f>
        <v>2091.9662293431657</v>
      </c>
      <c r="AO52" s="564">
        <f>+Global!AO51</f>
        <v>2149.0361096854149</v>
      </c>
      <c r="AP52" s="564">
        <f>+Global!AP51</f>
        <v>2205.6781929250565</v>
      </c>
      <c r="AQ52" s="564">
        <f>+Global!AQ51</f>
        <v>2261.9519522698565</v>
      </c>
      <c r="AR52" s="564">
        <f>+Global!AR51</f>
        <v>2317.9203711894315</v>
      </c>
      <c r="AS52" s="564">
        <f>+Global!AS51</f>
        <v>2373.6499080226245</v>
      </c>
      <c r="AT52" s="564">
        <f>+Global!AT51</f>
        <v>2429.2113983575359</v>
      </c>
      <c r="AU52" s="564">
        <f>+Global!AU51</f>
        <v>2484.6818604357036</v>
      </c>
      <c r="AV52" s="564">
        <f>+Global!AV51</f>
        <v>2540.1472311247699</v>
      </c>
      <c r="AW52" s="564">
        <f>+Global!AW51</f>
        <v>2595.7060992183383</v>
      </c>
      <c r="AX52" s="564">
        <f>+Global!AX51</f>
        <v>2651.4745162923064</v>
      </c>
      <c r="AY52" s="564">
        <f>+Global!AY51</f>
        <v>2707.5919513350732</v>
      </c>
      <c r="AZ52" s="564">
        <f>+Global!AZ51</f>
        <v>2764.228420218818</v>
      </c>
      <c r="BA52" s="564">
        <f>+Global!BA51</f>
        <v>2821.5927931467422</v>
      </c>
      <c r="BB52" s="564">
        <f>+Global!BB51</f>
        <v>2879.942336115585</v>
      </c>
      <c r="BC52" s="564">
        <f>+Global!BC51</f>
        <v>2939.593827773333</v>
      </c>
      <c r="BD52" s="564">
        <f>+Global!BD51</f>
        <v>3000.9373761209727</v>
      </c>
      <c r="BE52" s="564">
        <f>+Global!BE51</f>
        <v>3064.4557397840172</v>
      </c>
      <c r="BF52" s="564">
        <f>+Global!BF51</f>
        <v>3130.7550411976445</v>
      </c>
      <c r="BG52" s="564">
        <f>+Global!BG51</f>
        <v>3200.6177186253444</v>
      </c>
      <c r="BH52" s="564">
        <f>+Global!BH51</f>
        <v>3275.0954518401268</v>
      </c>
      <c r="BI52" s="564">
        <f>+Global!BI51</f>
        <v>3276.7979640016192</v>
      </c>
    </row>
    <row r="53" spans="1:61" s="564" customFormat="1" ht="10.8">
      <c r="A53" s="564" t="str">
        <f>+Global!A52</f>
        <v>World per capita consumption</v>
      </c>
      <c r="B53" s="564">
        <f>+Global!B52</f>
        <v>6.624793411978442</v>
      </c>
      <c r="C53" s="564">
        <f>+Global!C52</f>
        <v>8.6533572167635384</v>
      </c>
      <c r="D53" s="564">
        <f>+Global!D52</f>
        <v>10.851853702187285</v>
      </c>
      <c r="E53" s="564">
        <f>+Global!E52</f>
        <v>13.225944187649144</v>
      </c>
      <c r="F53" s="564">
        <f>+Global!F52</f>
        <v>15.821085680222644</v>
      </c>
      <c r="G53" s="564">
        <f>+Global!G52</f>
        <v>18.62816987916753</v>
      </c>
      <c r="H53" s="564">
        <f>+Global!H52</f>
        <v>21.701423275490079</v>
      </c>
      <c r="I53" s="564">
        <f>+Global!I52</f>
        <v>25.114741142534701</v>
      </c>
      <c r="J53" s="564">
        <f>+Global!J52</f>
        <v>28.855560816460361</v>
      </c>
      <c r="K53" s="564">
        <f>+Global!K52</f>
        <v>32.935612200165195</v>
      </c>
      <c r="L53" s="564">
        <f>+Global!L52</f>
        <v>37.482886229779993</v>
      </c>
      <c r="M53" s="564">
        <f>+Global!M52</f>
        <v>42.242601557292836</v>
      </c>
      <c r="N53" s="564">
        <f>+Global!N52</f>
        <v>47.525074227107403</v>
      </c>
      <c r="O53" s="564">
        <f>+Global!O52</f>
        <v>52.879047778708561</v>
      </c>
      <c r="P53" s="564">
        <f>+Global!P52</f>
        <v>58.301415978539417</v>
      </c>
      <c r="Q53" s="564">
        <f>+Global!Q52</f>
        <v>63.774283787593575</v>
      </c>
      <c r="R53" s="564">
        <f>+Global!R52</f>
        <v>69.272747503904981</v>
      </c>
      <c r="S53" s="564">
        <f>+Global!S52</f>
        <v>74.76943119134819</v>
      </c>
      <c r="T53" s="564">
        <f>+Global!T52</f>
        <v>80.237173681790637</v>
      </c>
      <c r="U53" s="564">
        <f>+Global!U52</f>
        <v>85.650673336785815</v>
      </c>
      <c r="V53" s="564">
        <f>+Global!V52</f>
        <v>90.987573987921863</v>
      </c>
      <c r="W53" s="564">
        <f>+Global!W52</f>
        <v>96.229295535047996</v>
      </c>
      <c r="X53" s="564">
        <f>+Global!X52</f>
        <v>101.36179472708059</v>
      </c>
      <c r="Y53" s="564">
        <f>+Global!Y52</f>
        <v>106.37633536572575</v>
      </c>
      <c r="Z53" s="564">
        <f>+Global!Z52</f>
        <v>111.27022419127248</v>
      </c>
      <c r="AA53" s="564">
        <f>+Global!AA52</f>
        <v>116.06320323686801</v>
      </c>
      <c r="AB53" s="564">
        <f>+Global!AB52</f>
        <v>120.82712925847892</v>
      </c>
      <c r="AC53" s="564">
        <f>+Global!AC52</f>
        <v>125.89856402109228</v>
      </c>
      <c r="AD53" s="564">
        <f>+Global!AD52</f>
        <v>131.12185927121095</v>
      </c>
      <c r="AE53" s="564">
        <f>+Global!AE52</f>
        <v>136.44806226578592</v>
      </c>
      <c r="AF53" s="564">
        <f>+Global!AF52</f>
        <v>141.83284740694694</v>
      </c>
      <c r="AG53" s="564">
        <f>+Global!AG52</f>
        <v>147.23984042871894</v>
      </c>
      <c r="AH53" s="564">
        <f>+Global!AH52</f>
        <v>152.6415159906625</v>
      </c>
      <c r="AI53" s="564">
        <f>+Global!AI52</f>
        <v>158.01849310750231</v>
      </c>
      <c r="AJ53" s="564">
        <f>+Global!AJ52</f>
        <v>163.35819166281672</v>
      </c>
      <c r="AK53" s="564">
        <f>+Global!AK52</f>
        <v>168.6533719121627</v>
      </c>
      <c r="AL53" s="564">
        <f>+Global!AL52</f>
        <v>173.90080568080867</v>
      </c>
      <c r="AM53" s="564">
        <f>+Global!AM52</f>
        <v>179.1001740148632</v>
      </c>
      <c r="AN53" s="564">
        <f>+Global!AN52</f>
        <v>184.25320638783779</v>
      </c>
      <c r="AO53" s="564">
        <f>+Global!AO52</f>
        <v>189.3630404644345</v>
      </c>
      <c r="AP53" s="564">
        <f>+Global!AP52</f>
        <v>194.43376927527476</v>
      </c>
      <c r="AQ53" s="564">
        <f>+Global!AQ52</f>
        <v>199.47014267055386</v>
      </c>
      <c r="AR53" s="564">
        <f>+Global!AR52</f>
        <v>204.4773954102445</v>
      </c>
      <c r="AS53" s="564">
        <f>+Global!AS52</f>
        <v>209.46118164642559</v>
      </c>
      <c r="AT53" s="564">
        <f>+Global!AT52</f>
        <v>214.42760306761517</v>
      </c>
      <c r="AU53" s="564">
        <f>+Global!AU52</f>
        <v>219.38332472561342</v>
      </c>
      <c r="AV53" s="564">
        <f>+Global!AV52</f>
        <v>224.33577805752927</v>
      </c>
      <c r="AW53" s="564">
        <f>+Global!AW52</f>
        <v>229.29345445169952</v>
      </c>
      <c r="AX53" s="564">
        <f>+Global!AX52</f>
        <v>234.26629450155988</v>
      </c>
      <c r="AY53" s="564">
        <f>+Global!AY52</f>
        <v>239.26617763615059</v>
      </c>
      <c r="AZ53" s="564">
        <f>+Global!AZ52</f>
        <v>244.30751460609207</v>
      </c>
      <c r="BA53" s="564">
        <f>+Global!BA52</f>
        <v>249.40794364055097</v>
      </c>
      <c r="BB53" s="564">
        <f>+Global!BB52</f>
        <v>254.58913593968441</v>
      </c>
      <c r="BC53" s="564">
        <f>+Global!BC52</f>
        <v>259.87773978278301</v>
      </c>
      <c r="BD53" s="564">
        <f>+Global!BD52</f>
        <v>265.30655632011855</v>
      </c>
      <c r="BE53" s="564">
        <f>+Global!BE52</f>
        <v>270.91617627916315</v>
      </c>
      <c r="BF53" s="564">
        <f>+Global!BF52</f>
        <v>276.75755609606142</v>
      </c>
      <c r="BG53" s="564">
        <f>+Global!BG52</f>
        <v>282.89641274537576</v>
      </c>
      <c r="BH53" s="564">
        <f>+Global!BH52</f>
        <v>289.42087267107371</v>
      </c>
      <c r="BI53" s="564">
        <f>+Global!BI52</f>
        <v>289.42087267107371</v>
      </c>
    </row>
    <row r="54" spans="1:61" s="564" customFormat="1" ht="10.8">
      <c r="A54" s="564" t="str">
        <f>+Global!A53</f>
        <v>World gross savings rate</v>
      </c>
      <c r="B54" s="564">
        <f>+Global!B53</f>
        <v>0.21507697373827384</v>
      </c>
      <c r="C54" s="564">
        <f>+Global!C53</f>
        <v>0.22225689096820522</v>
      </c>
      <c r="D54" s="564">
        <f>+Global!D53</f>
        <v>0.21777397819673283</v>
      </c>
      <c r="E54" s="564">
        <f>+Global!E53</f>
        <v>0.21442747272769103</v>
      </c>
      <c r="F54" s="564">
        <f>+Global!F53</f>
        <v>0.21124496903116685</v>
      </c>
      <c r="G54" s="564">
        <f>+Global!G53</f>
        <v>0.21077961478176255</v>
      </c>
      <c r="H54" s="564">
        <f>+Global!H53</f>
        <v>0.21249492041030293</v>
      </c>
      <c r="I54" s="564">
        <f>+Global!I53</f>
        <v>0.21428784186661631</v>
      </c>
      <c r="J54" s="564">
        <f>+Global!J53</f>
        <v>0.21617684473552035</v>
      </c>
      <c r="K54" s="564">
        <f>+Global!K53</f>
        <v>0.21721326113947781</v>
      </c>
      <c r="L54" s="564">
        <f>+Global!L53</f>
        <v>0.21794919054339568</v>
      </c>
      <c r="M54" s="564">
        <f>+Global!M53</f>
        <v>0.2220219835133036</v>
      </c>
      <c r="N54" s="564">
        <f>+Global!N53</f>
        <v>0.22208351688490768</v>
      </c>
      <c r="O54" s="564">
        <f>+Global!O53</f>
        <v>0.22214099712895174</v>
      </c>
      <c r="P54" s="564">
        <f>+Global!P53</f>
        <v>0.22219447417582394</v>
      </c>
      <c r="Q54" s="564">
        <f>+Global!Q53</f>
        <v>0.22224416386991552</v>
      </c>
      <c r="R54" s="564">
        <f>+Global!R53</f>
        <v>0.22229036300222038</v>
      </c>
      <c r="S54" s="564">
        <f>+Global!S53</f>
        <v>0.2223333943662652</v>
      </c>
      <c r="T54" s="564">
        <f>+Global!T53</f>
        <v>0.22237357888529674</v>
      </c>
      <c r="U54" s="564">
        <f>+Global!U53</f>
        <v>0.22241122189400253</v>
      </c>
      <c r="V54" s="564">
        <f>+Global!V53</f>
        <v>0.22244660707322139</v>
      </c>
      <c r="W54" s="564">
        <f>+Global!W53</f>
        <v>0.22247999457286471</v>
      </c>
      <c r="X54" s="564">
        <f>+Global!X53</f>
        <v>0.22251162142503045</v>
      </c>
      <c r="Y54" s="564">
        <f>+Global!Y53</f>
        <v>0.22254170321284417</v>
      </c>
      <c r="Z54" s="564">
        <f>+Global!Z53</f>
        <v>0.22257043640960916</v>
      </c>
      <c r="AA54" s="564">
        <f>+Global!AA53</f>
        <v>0.22259806018834138</v>
      </c>
      <c r="AB54" s="564">
        <f>+Global!AB53</f>
        <v>0.22262489200341451</v>
      </c>
      <c r="AC54" s="564">
        <f>+Global!AC53</f>
        <v>0.22265126814832259</v>
      </c>
      <c r="AD54" s="564">
        <f>+Global!AD53</f>
        <v>0.22267688233090432</v>
      </c>
      <c r="AE54" s="564">
        <f>+Global!AE53</f>
        <v>0.22270155180194318</v>
      </c>
      <c r="AF54" s="564">
        <f>+Global!AF53</f>
        <v>0.22272515803560844</v>
      </c>
      <c r="AG54" s="564">
        <f>+Global!AG53</f>
        <v>0.22274765340086489</v>
      </c>
      <c r="AH54" s="564">
        <f>+Global!AH53</f>
        <v>0.22276904449313784</v>
      </c>
      <c r="AI54" s="564">
        <f>+Global!AI53</f>
        <v>0.22278937458433978</v>
      </c>
      <c r="AJ54" s="564">
        <f>+Global!AJ53</f>
        <v>0.22280870910112072</v>
      </c>
      <c r="AK54" s="564">
        <f>+Global!AK53</f>
        <v>0.22282712483556677</v>
      </c>
      <c r="AL54" s="564">
        <f>+Global!AL53</f>
        <v>0.22284470247133936</v>
      </c>
      <c r="AM54" s="564">
        <f>+Global!AM53</f>
        <v>0.2228615216969887</v>
      </c>
      <c r="AN54" s="564">
        <f>+Global!AN53</f>
        <v>0.22287765819813776</v>
      </c>
      <c r="AO54" s="564">
        <f>+Global!AO53</f>
        <v>0.2228931819500799</v>
      </c>
      <c r="AP54" s="564">
        <f>+Global!AP53</f>
        <v>0.22290815637728478</v>
      </c>
      <c r="AQ54" s="564">
        <f>+Global!AQ53</f>
        <v>0.22292263807177859</v>
      </c>
      <c r="AR54" s="564">
        <f>+Global!AR53</f>
        <v>0.2229366768601676</v>
      </c>
      <c r="AS54" s="564">
        <f>+Global!AS53</f>
        <v>0.22295031608118532</v>
      </c>
      <c r="AT54" s="564">
        <f>+Global!AT53</f>
        <v>0.22296359298684676</v>
      </c>
      <c r="AU54" s="564">
        <f>+Global!AU53</f>
        <v>0.22297653921531846</v>
      </c>
      <c r="AV54" s="564">
        <f>+Global!AV53</f>
        <v>0.22298918130607293</v>
      </c>
      <c r="AW54" s="564">
        <f>+Global!AW53</f>
        <v>0.22300154124026228</v>
      </c>
      <c r="AX54" s="564">
        <f>+Global!AX53</f>
        <v>0.22301363699326282</v>
      </c>
      <c r="AY54" s="564">
        <f>+Global!AY53</f>
        <v>0.22302548308380232</v>
      </c>
      <c r="AZ54" s="564">
        <f>+Global!AZ53</f>
        <v>0.2230370910983025</v>
      </c>
      <c r="BA54" s="564">
        <f>+Global!BA53</f>
        <v>0.22304847016709073</v>
      </c>
      <c r="BB54" s="564">
        <f>+Global!BB53</f>
        <v>0.22305962738454344</v>
      </c>
      <c r="BC54" s="564">
        <f>+Global!BC53</f>
        <v>0.2230705682212808</v>
      </c>
      <c r="BD54" s="564">
        <f>+Global!BD53</f>
        <v>0.22308129710718549</v>
      </c>
      <c r="BE54" s="564">
        <f>+Global!BE53</f>
        <v>0.22309181860973892</v>
      </c>
      <c r="BF54" s="564">
        <f>+Global!BF53</f>
        <v>0.22310214002584783</v>
      </c>
      <c r="BG54" s="564">
        <f>+Global!BG53</f>
        <v>0.22311227674057033</v>
      </c>
      <c r="BH54" s="564">
        <f>+Global!BH53</f>
        <v>0.2231222622687381</v>
      </c>
      <c r="BI54" s="564">
        <f>+Global!BI53</f>
        <v>0.24156372121590663</v>
      </c>
    </row>
    <row r="55" spans="1:61" s="564" customFormat="1" ht="10.8">
      <c r="A55" s="564" t="str">
        <f>+Results!A5</f>
        <v>Total carbon emissions (GTC per year)</v>
      </c>
      <c r="B55" s="564">
        <f>+Results!B5</f>
        <v>9.7177050930944553</v>
      </c>
      <c r="C55" s="564">
        <f>+Results!C5</f>
        <v>11.385495823142373</v>
      </c>
      <c r="D55" s="564">
        <f>+Results!D5</f>
        <v>12.865681231616858</v>
      </c>
      <c r="E55" s="564">
        <f>+Results!E5</f>
        <v>14.18398617047178</v>
      </c>
      <c r="F55" s="564">
        <f>+Results!F5</f>
        <v>15.403797228718972</v>
      </c>
      <c r="G55" s="564">
        <f>+Results!G5</f>
        <v>16.526448125144686</v>
      </c>
      <c r="H55" s="564">
        <f>+Results!H5</f>
        <v>17.580179200955858</v>
      </c>
      <c r="I55" s="564">
        <f>+Results!I5</f>
        <v>18.612467023607739</v>
      </c>
      <c r="J55" s="564">
        <f>+Results!J5</f>
        <v>19.609808118618499</v>
      </c>
      <c r="K55" s="564">
        <f>+Results!K5</f>
        <v>20.572591940291822</v>
      </c>
      <c r="L55" s="564">
        <f>+Results!L5</f>
        <v>21.519867760434611</v>
      </c>
      <c r="M55" s="564">
        <f>+Results!M5</f>
        <v>22.47858417249023</v>
      </c>
      <c r="N55" s="564">
        <f>+Results!N5</f>
        <v>23.46836410700859</v>
      </c>
      <c r="O55" s="564">
        <f>+Results!O5</f>
        <v>24.386961477507718</v>
      </c>
      <c r="P55" s="564">
        <f>+Results!P5</f>
        <v>25.247643690511822</v>
      </c>
      <c r="Q55" s="564">
        <f>+Results!Q5</f>
        <v>26.052571935048523</v>
      </c>
      <c r="R55" s="564">
        <f>+Results!R5</f>
        <v>26.796967238369589</v>
      </c>
      <c r="S55" s="564">
        <f>+Results!S5</f>
        <v>27.469432465499811</v>
      </c>
      <c r="T55" s="564">
        <f>+Results!T5</f>
        <v>28.050274471684727</v>
      </c>
      <c r="U55" s="564">
        <f>+Results!U5</f>
        <v>28.50879076530553</v>
      </c>
      <c r="V55" s="564">
        <f>+Results!V5</f>
        <v>28.799856618777106</v>
      </c>
      <c r="W55" s="564">
        <f>+Results!W5</f>
        <v>28.860548042132038</v>
      </c>
      <c r="X55" s="564">
        <f>+Results!X5</f>
        <v>28.608378497195936</v>
      </c>
      <c r="Y55" s="564">
        <f>+Results!Y5</f>
        <v>27.94393943266121</v>
      </c>
      <c r="Z55" s="564">
        <f>+Results!Z5</f>
        <v>26.76195314505658</v>
      </c>
      <c r="AA55" s="564">
        <f>+Results!AA5</f>
        <v>21.797534008852413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0.8">
      <c r="A56" s="564" t="str">
        <f>+Global!A56</f>
        <v>Industrial emissions (GTC per year)</v>
      </c>
      <c r="B56" s="564">
        <f>+Global!B56</f>
        <v>8.1177050930944574</v>
      </c>
      <c r="C56" s="564">
        <f>+Global!C56</f>
        <v>10.105495823142371</v>
      </c>
      <c r="D56" s="564">
        <f>+Global!D56</f>
        <v>11.841681231616857</v>
      </c>
      <c r="E56" s="564">
        <f>+Global!E56</f>
        <v>13.364786170471779</v>
      </c>
      <c r="F56" s="564">
        <f>+Global!F56</f>
        <v>14.74843722871897</v>
      </c>
      <c r="G56" s="564">
        <f>+Global!G56</f>
        <v>16.002160125144684</v>
      </c>
      <c r="H56" s="564">
        <f>+Global!H56</f>
        <v>17.160748800955858</v>
      </c>
      <c r="I56" s="564">
        <f>+Global!I56</f>
        <v>18.276922703607735</v>
      </c>
      <c r="J56" s="564">
        <f>+Global!J56</f>
        <v>19.3413726626185</v>
      </c>
      <c r="K56" s="564">
        <f>+Global!K56</f>
        <v>20.357843575491824</v>
      </c>
      <c r="L56" s="564">
        <f>+Global!L56</f>
        <v>21.348069068594608</v>
      </c>
      <c r="M56" s="564">
        <f>+Global!M56</f>
        <v>22.341145219018227</v>
      </c>
      <c r="N56" s="564">
        <f>+Global!N56</f>
        <v>23.358412944230995</v>
      </c>
      <c r="O56" s="564">
        <f>+Global!O56</f>
        <v>24.299000547285637</v>
      </c>
      <c r="P56" s="564">
        <f>+Global!P56</f>
        <v>25.177274946334155</v>
      </c>
      <c r="Q56" s="564">
        <f>+Global!Q56</f>
        <v>25.996276939706394</v>
      </c>
      <c r="R56" s="564">
        <f>+Global!R56</f>
        <v>26.751931242095882</v>
      </c>
      <c r="S56" s="564">
        <f>+Global!S56</f>
        <v>27.43340366848085</v>
      </c>
      <c r="T56" s="564">
        <f>+Global!T56</f>
        <v>28.021451434069558</v>
      </c>
      <c r="U56" s="564">
        <f>+Global!U56</f>
        <v>28.485732335213395</v>
      </c>
      <c r="V56" s="564">
        <f>+Global!V56</f>
        <v>28.781409874703392</v>
      </c>
      <c r="W56" s="564">
        <f>+Global!W56</f>
        <v>28.845790646873073</v>
      </c>
      <c r="X56" s="564">
        <f>+Global!X56</f>
        <v>28.596572580988763</v>
      </c>
      <c r="Y56" s="564">
        <f>+Global!Y56</f>
        <v>27.934494699695467</v>
      </c>
      <c r="Z56" s="564">
        <f>+Global!Z56</f>
        <v>26.754397358683992</v>
      </c>
      <c r="AA56" s="564">
        <f>+Global!AA56</f>
        <v>21.791489379754339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0.8">
      <c r="A57" s="564" t="str">
        <f>+Global!A57</f>
        <v>World emissions intensity (sigma)</v>
      </c>
      <c r="B57" s="564">
        <f>+Global!B57</f>
        <v>0.14392635791382255</v>
      </c>
      <c r="C57" s="564">
        <f>+Global!C57</f>
        <v>0.1232060318756653</v>
      </c>
      <c r="D57" s="564">
        <f>+Global!D57</f>
        <v>0.10436632020279926</v>
      </c>
      <c r="E57" s="564">
        <f>+Global!E57</f>
        <v>8.9216448805279486E-2</v>
      </c>
      <c r="F57" s="564">
        <f>+Global!F57</f>
        <v>7.7054993528065094E-2</v>
      </c>
      <c r="G57" s="564">
        <f>+Global!G57</f>
        <v>6.7161312258103373E-2</v>
      </c>
      <c r="H57" s="564">
        <f>+Global!H57</f>
        <v>5.9047931256753255E-2</v>
      </c>
      <c r="I57" s="564">
        <f>+Global!I57</f>
        <v>5.2342162179358984E-2</v>
      </c>
      <c r="J57" s="564">
        <f>+Global!J57</f>
        <v>4.676493267591867E-2</v>
      </c>
      <c r="K57" s="564">
        <f>+Global!K57</f>
        <v>4.2104921811402171E-2</v>
      </c>
      <c r="L57" s="564">
        <f>+Global!L57</f>
        <v>3.8285352404396511E-2</v>
      </c>
      <c r="M57" s="564">
        <f>+Global!M57</f>
        <v>3.5145013407573852E-2</v>
      </c>
      <c r="N57" s="564">
        <f>+Global!N57</f>
        <v>3.2446345307318769E-2</v>
      </c>
      <c r="O57" s="564">
        <f>+Global!O57</f>
        <v>3.0124154802680977E-2</v>
      </c>
      <c r="P57" s="564">
        <f>+Global!P57</f>
        <v>2.8101747882797064E-2</v>
      </c>
      <c r="Q57" s="564">
        <f>+Global!Q57</f>
        <v>2.6320374819125518E-2</v>
      </c>
      <c r="R57" s="564">
        <f>+Global!R57</f>
        <v>2.473267179144319E-2</v>
      </c>
      <c r="S57" s="564">
        <f>+Global!S57</f>
        <v>2.3297774507808202E-2</v>
      </c>
      <c r="T57" s="564">
        <f>+Global!T57</f>
        <v>2.1977743807906094E-2</v>
      </c>
      <c r="U57" s="564">
        <f>+Global!U57</f>
        <v>2.0734993315659585E-2</v>
      </c>
      <c r="V57" s="564">
        <f>+Global!V57</f>
        <v>1.9530329581566537E-2</v>
      </c>
      <c r="W57" s="564">
        <f>+Global!W57</f>
        <v>1.8321739876861455E-2</v>
      </c>
      <c r="X57" s="564">
        <f>+Global!X57</f>
        <v>1.7064533697791838E-2</v>
      </c>
      <c r="Y57" s="564">
        <f>+Global!Y57</f>
        <v>1.5713863930064537E-2</v>
      </c>
      <c r="Z57" s="564">
        <f>+Global!Z57</f>
        <v>1.4230863739655805E-2</v>
      </c>
      <c r="AA57" s="564">
        <f>+Global!AA57</f>
        <v>1.09906799791688E-2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0.8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431.69851177062151</v>
      </c>
      <c r="E58" s="564">
        <f>+Global!E60</f>
        <v>476.54723424594744</v>
      </c>
      <c r="F58" s="564">
        <f>+Global!F60</f>
        <v>522.91953933149034</v>
      </c>
      <c r="G58" s="564">
        <f>+Global!G60</f>
        <v>570.38608690447325</v>
      </c>
      <c r="H58" s="564">
        <f>+Global!H60</f>
        <v>618.57268668398137</v>
      </c>
      <c r="I58" s="564">
        <f>+Global!I60</f>
        <v>667.27771668802927</v>
      </c>
      <c r="J58" s="564">
        <f>+Global!J60</f>
        <v>716.53987047503381</v>
      </c>
      <c r="K58" s="564">
        <f>+Global!K60</f>
        <v>766.32224317213627</v>
      </c>
      <c r="L58" s="564">
        <f>+Global!L60</f>
        <v>816.58724082433673</v>
      </c>
      <c r="M58" s="564">
        <f>+Global!M60</f>
        <v>867.38442173851524</v>
      </c>
      <c r="N58" s="564">
        <f>+Global!N60</f>
        <v>918.87726618214379</v>
      </c>
      <c r="O58" s="564">
        <f>+Global!O60</f>
        <v>971.29573946140192</v>
      </c>
      <c r="P58" s="564">
        <f>+Global!P60</f>
        <v>1024.3573956422561</v>
      </c>
      <c r="Q58" s="564">
        <f>+Global!Q60</f>
        <v>1077.8727316046857</v>
      </c>
      <c r="R58" s="564">
        <f>+Global!R60</f>
        <v>1131.6804668488342</v>
      </c>
      <c r="S58" s="564">
        <f>+Global!S60</f>
        <v>1185.6107474693495</v>
      </c>
      <c r="T58" s="564">
        <f>+Global!T60</f>
        <v>1239.454479686334</v>
      </c>
      <c r="U58" s="564">
        <f>+Global!U60</f>
        <v>1292.9284501956754</v>
      </c>
      <c r="V58" s="564">
        <f>+Global!V60</f>
        <v>1345.6317051882452</v>
      </c>
      <c r="W58" s="564">
        <f>+Global!W60</f>
        <v>1396.9907656197397</v>
      </c>
      <c r="X58" s="564">
        <f>+Global!X60</f>
        <v>1446.194960047015</v>
      </c>
      <c r="Y58" s="564">
        <f>+Global!Y60</f>
        <v>1492.1303592454749</v>
      </c>
      <c r="Z58" s="564">
        <f>+Global!Z60</f>
        <v>1533.3328363614692</v>
      </c>
      <c r="AA58" s="564">
        <f>+Global!AA60</f>
        <v>1567.9971414931683</v>
      </c>
      <c r="AB58" s="564">
        <f>+Global!AB60</f>
        <v>1579.1769058829811</v>
      </c>
      <c r="AC58" s="564">
        <f>+Global!AC60</f>
        <v>1490.6729256892559</v>
      </c>
      <c r="AD58" s="564">
        <f>+Global!AD60</f>
        <v>1416.6125435728065</v>
      </c>
      <c r="AE58" s="564">
        <f>+Global!AE60</f>
        <v>1354.5649096063598</v>
      </c>
      <c r="AF58" s="564">
        <f>+Global!AF60</f>
        <v>1302.5085909252139</v>
      </c>
      <c r="AG58" s="564">
        <f>+Global!AG60</f>
        <v>1258.7626183685409</v>
      </c>
      <c r="AH58" s="564">
        <f>+Global!AH60</f>
        <v>1221.9291452757916</v>
      </c>
      <c r="AI58" s="564">
        <f>+Global!AI60</f>
        <v>1190.8457630551584</v>
      </c>
      <c r="AJ58" s="564">
        <f>+Global!AJ60</f>
        <v>1164.5458473754834</v>
      </c>
      <c r="AK58" s="564">
        <f>+Global!AK60</f>
        <v>1142.2255826400278</v>
      </c>
      <c r="AL58" s="564">
        <f>+Global!AL60</f>
        <v>1123.2165401101174</v>
      </c>
      <c r="AM58" s="564">
        <f>+Global!AM60</f>
        <v>1106.9628744185698</v>
      </c>
      <c r="AN58" s="564">
        <f>+Global!AN60</f>
        <v>1093.0023607007352</v>
      </c>
      <c r="AO58" s="564">
        <f>+Global!AO60</f>
        <v>1080.9506255424374</v>
      </c>
      <c r="AP58" s="564">
        <f>+Global!AP60</f>
        <v>1070.488033863129</v>
      </c>
      <c r="AQ58" s="564">
        <f>+Global!AQ60</f>
        <v>1061.3487844318445</v>
      </c>
      <c r="AR58" s="564">
        <f>+Global!AR60</f>
        <v>1053.3118420406759</v>
      </c>
      <c r="AS58" s="564">
        <f>+Global!AS60</f>
        <v>1046.1933970034966</v>
      </c>
      <c r="AT58" s="564">
        <f>+Global!AT60</f>
        <v>1039.840594742094</v>
      </c>
      <c r="AU58" s="564">
        <f>+Global!AU60</f>
        <v>1034.1263215438635</v>
      </c>
      <c r="AV58" s="564">
        <f>+Global!AV60</f>
        <v>1028.9448686018475</v>
      </c>
      <c r="AW58" s="564">
        <f>+Global!AW60</f>
        <v>1024.2083264075955</v>
      </c>
      <c r="AX58" s="564">
        <f>+Global!AX60</f>
        <v>1019.8435864816345</v>
      </c>
      <c r="AY58" s="564">
        <f>+Global!AY60</f>
        <v>1015.7898481449049</v>
      </c>
      <c r="AZ58" s="564">
        <f>+Global!AZ60</f>
        <v>1011.996545263821</v>
      </c>
      <c r="BA58" s="564">
        <f>+Global!BA60</f>
        <v>1008.421622229298</v>
      </c>
      <c r="BB58" s="564">
        <f>+Global!BB60</f>
        <v>1005.0301003447267</v>
      </c>
      <c r="BC58" s="564">
        <f>+Global!BC60</f>
        <v>1001.7928857058766</v>
      </c>
      <c r="BD58" s="564">
        <f>+Global!BD60</f>
        <v>998.68577789498556</v>
      </c>
      <c r="BE58" s="564">
        <f>+Global!BE60</f>
        <v>995.68864566286993</v>
      </c>
      <c r="BF58" s="564">
        <f>+Global!BF60</f>
        <v>992.78474147049565</v>
      </c>
      <c r="BG58" s="564">
        <f>+Global!BG60</f>
        <v>989.96013149939643</v>
      </c>
      <c r="BH58" s="564">
        <f>+Global!BH60</f>
        <v>987.20322168027485</v>
      </c>
      <c r="BI58" s="564">
        <f>+Global!BI60</f>
        <v>984.5043635654423</v>
      </c>
    </row>
    <row r="59" spans="1:61" s="564" customFormat="1" ht="10.8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1673.8652466146436</v>
      </c>
      <c r="F59" s="564">
        <f>+Global!F61</f>
        <v>1716.0716049403238</v>
      </c>
      <c r="G59" s="564">
        <f>+Global!G61</f>
        <v>1767.9349509287604</v>
      </c>
      <c r="H59" s="564">
        <f>+Global!H61</f>
        <v>1829.2325811115893</v>
      </c>
      <c r="I59" s="564">
        <f>+Global!I61</f>
        <v>1899.6577745684995</v>
      </c>
      <c r="J59" s="564">
        <f>+Global!J61</f>
        <v>1978.86827279043</v>
      </c>
      <c r="K59" s="564">
        <f>+Global!K61</f>
        <v>2066.5495525311858</v>
      </c>
      <c r="L59" s="564">
        <f>+Global!L61</f>
        <v>2162.394058196312</v>
      </c>
      <c r="M59" s="564">
        <f>+Global!M61</f>
        <v>2266.1006619130817</v>
      </c>
      <c r="N59" s="564">
        <f>+Global!N61</f>
        <v>2377.3966039729999</v>
      </c>
      <c r="O59" s="564">
        <f>+Global!O61</f>
        <v>2496.0651338536613</v>
      </c>
      <c r="P59" s="564">
        <f>+Global!P61</f>
        <v>2621.9595880318402</v>
      </c>
      <c r="Q59" s="564">
        <f>+Global!Q61</f>
        <v>2754.8687695091116</v>
      </c>
      <c r="R59" s="564">
        <f>+Global!R61</f>
        <v>2894.5440617466738</v>
      </c>
      <c r="S59" s="564">
        <f>+Global!S61</f>
        <v>3040.7085888678803</v>
      </c>
      <c r="T59" s="564">
        <f>+Global!T61</f>
        <v>3193.0564939599585</v>
      </c>
      <c r="U59" s="564">
        <f>+Global!U61</f>
        <v>3351.2444164781618</v>
      </c>
      <c r="V59" s="564">
        <f>+Global!V61</f>
        <v>3514.8744978194654</v>
      </c>
      <c r="W59" s="564">
        <f>+Global!W61</f>
        <v>3683.4671216237512</v>
      </c>
      <c r="X59" s="564">
        <f>+Global!X61</f>
        <v>3856.4210694893009</v>
      </c>
      <c r="Y59" s="564">
        <f>+Global!Y61</f>
        <v>4032.9592209523576</v>
      </c>
      <c r="Z59" s="564">
        <f>+Global!Z61</f>
        <v>4212.0601924733164</v>
      </c>
      <c r="AA59" s="564">
        <f>+Global!AA61</f>
        <v>4392.3815354470844</v>
      </c>
      <c r="AB59" s="564">
        <f>+Global!AB61</f>
        <v>4572.189249538068</v>
      </c>
      <c r="AC59" s="564">
        <f>+Global!AC61</f>
        <v>4745.5080840116789</v>
      </c>
      <c r="AD59" s="564">
        <f>+Global!AD61</f>
        <v>4887.197221252045</v>
      </c>
      <c r="AE59" s="564">
        <f>+Global!AE61</f>
        <v>5002.5950957431787</v>
      </c>
      <c r="AF59" s="564">
        <f>+Global!AF61</f>
        <v>5096.1408855047393</v>
      </c>
      <c r="AG59" s="564">
        <f>+Global!AG61</f>
        <v>5171.52597650808</v>
      </c>
      <c r="AH59" s="564">
        <f>+Global!AH61</f>
        <v>5231.8199170183088</v>
      </c>
      <c r="AI59" s="564">
        <f>+Global!AI61</f>
        <v>5279.5751580439855</v>
      </c>
      <c r="AJ59" s="564">
        <f>+Global!AJ61</f>
        <v>5316.9141526107996</v>
      </c>
      <c r="AK59" s="564">
        <f>+Global!AK61</f>
        <v>5345.6017849279087</v>
      </c>
      <c r="AL59" s="564">
        <f>+Global!AL61</f>
        <v>5367.1056001762527</v>
      </c>
      <c r="AM59" s="564">
        <f>+Global!AM61</f>
        <v>5382.6458895602118</v>
      </c>
      <c r="AN59" s="564">
        <f>+Global!AN61</f>
        <v>5393.2373392419968</v>
      </c>
      <c r="AO59" s="564">
        <f>+Global!AO61</f>
        <v>5399.7236640248448</v>
      </c>
      <c r="AP59" s="564">
        <f>+Global!AP61</f>
        <v>5402.8064073551623</v>
      </c>
      <c r="AQ59" s="564">
        <f>+Global!AQ61</f>
        <v>5403.0688902158918</v>
      </c>
      <c r="AR59" s="564">
        <f>+Global!AR61</f>
        <v>5400.9961259978063</v>
      </c>
      <c r="AS59" s="564">
        <f>+Global!AS61</f>
        <v>5396.9913808191395</v>
      </c>
      <c r="AT59" s="564">
        <f>+Global!AT61</f>
        <v>5391.389944323746</v>
      </c>
      <c r="AU59" s="564">
        <f>+Global!AU61</f>
        <v>5384.4705808212202</v>
      </c>
      <c r="AV59" s="564">
        <f>+Global!AV61</f>
        <v>5376.465051493301</v>
      </c>
      <c r="AW59" s="564">
        <f>+Global!AW61</f>
        <v>5367.5660325803719</v>
      </c>
      <c r="AX59" s="564">
        <f>+Global!AX61</f>
        <v>5357.9336997352993</v>
      </c>
      <c r="AY59" s="564">
        <f>+Global!AY61</f>
        <v>5347.7012032225857</v>
      </c>
      <c r="AZ59" s="564">
        <f>+Global!AZ61</f>
        <v>5336.979220796512</v>
      </c>
      <c r="BA59" s="564">
        <f>+Global!BA61</f>
        <v>5325.8597436217469</v>
      </c>
      <c r="BB59" s="564">
        <f>+Global!BB61</f>
        <v>5314.4192244302294</v>
      </c>
      <c r="BC59" s="564">
        <f>+Global!BC61</f>
        <v>5302.7211953463629</v>
      </c>
      <c r="BD59" s="564">
        <f>+Global!BD61</f>
        <v>5290.818444716142</v>
      </c>
      <c r="BE59" s="564">
        <f>+Global!BE61</f>
        <v>5278.7548272276435</v>
      </c>
      <c r="BF59" s="564">
        <f>+Global!BF61</f>
        <v>5266.5667690967284</v>
      </c>
      <c r="BG59" s="564">
        <f>+Global!BG61</f>
        <v>5254.2845196860417</v>
      </c>
      <c r="BH59" s="564">
        <f>+Global!BH61</f>
        <v>5241.9331922724587</v>
      </c>
      <c r="BI59" s="564">
        <f>+Global!BI61</f>
        <v>5229.5336294826247</v>
      </c>
    </row>
    <row r="60" spans="1:61" s="564" customFormat="1" ht="10.8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10012.637408535911</v>
      </c>
      <c r="G60" s="564">
        <f>+Global!G62</f>
        <v>10013.708288504211</v>
      </c>
      <c r="H60" s="564">
        <f>+Global!H62</f>
        <v>10015.037682042475</v>
      </c>
      <c r="I60" s="564">
        <f>+Global!I62</f>
        <v>10016.6725666865</v>
      </c>
      <c r="J60" s="564">
        <f>+Global!J62</f>
        <v>10018.658351134329</v>
      </c>
      <c r="K60" s="564">
        <f>+Global!K62</f>
        <v>10021.03869873493</v>
      </c>
      <c r="L60" s="564">
        <f>+Global!L62</f>
        <v>10023.855667473534</v>
      </c>
      <c r="M60" s="564">
        <f>+Global!M62</f>
        <v>10027.149746013909</v>
      </c>
      <c r="N60" s="564">
        <f>+Global!N62</f>
        <v>10030.959887013963</v>
      </c>
      <c r="O60" s="564">
        <f>+Global!O62</f>
        <v>10035.323650118567</v>
      </c>
      <c r="P60" s="564">
        <f>+Global!P62</f>
        <v>10040.277483050248</v>
      </c>
      <c r="Q60" s="564">
        <f>+Global!Q62</f>
        <v>10045.857072878118</v>
      </c>
      <c r="R60" s="564">
        <f>+Global!R62</f>
        <v>10052.097023921006</v>
      </c>
      <c r="S60" s="564">
        <f>+Global!S62</f>
        <v>10059.030671461798</v>
      </c>
      <c r="T60" s="564">
        <f>+Global!T62</f>
        <v>10066.689941402539</v>
      </c>
      <c r="U60" s="564">
        <f>+Global!U62</f>
        <v>10075.105206416287</v>
      </c>
      <c r="V60" s="564">
        <f>+Global!V62</f>
        <v>10084.305099593865</v>
      </c>
      <c r="W60" s="564">
        <f>+Global!W62</f>
        <v>10094.316243258267</v>
      </c>
      <c r="X60" s="564">
        <f>+Global!X62</f>
        <v>10105.162841683941</v>
      </c>
      <c r="Y60" s="564">
        <f>+Global!Y62</f>
        <v>10116.866074900125</v>
      </c>
      <c r="Z60" s="564">
        <f>+Global!Z62</f>
        <v>10129.443221448711</v>
      </c>
      <c r="AA60" s="564">
        <f>+Global!AA62</f>
        <v>10142.906439994991</v>
      </c>
      <c r="AB60" s="564">
        <f>+Global!AB62</f>
        <v>10157.261167842231</v>
      </c>
      <c r="AC60" s="564">
        <f>+Global!AC62</f>
        <v>10172.50416821404</v>
      </c>
      <c r="AD60" s="564">
        <f>+Global!AD62</f>
        <v>10188.602330507938</v>
      </c>
      <c r="AE60" s="564">
        <f>+Global!AE62</f>
        <v>10205.396864866318</v>
      </c>
      <c r="AF60" s="564">
        <f>+Global!AF62</f>
        <v>10222.755792696384</v>
      </c>
      <c r="AG60" s="564">
        <f>+Global!AG62</f>
        <v>10240.569430279385</v>
      </c>
      <c r="AH60" s="564">
        <f>+Global!AH62</f>
        <v>10258.746633089217</v>
      </c>
      <c r="AI60" s="564">
        <f>+Global!AI62</f>
        <v>10277.21167269949</v>
      </c>
      <c r="AJ60" s="564">
        <f>+Global!AJ62</f>
        <v>10295.901639735186</v>
      </c>
      <c r="AK60" s="564">
        <f>+Global!AK62</f>
        <v>10314.764284268438</v>
      </c>
      <c r="AL60" s="564">
        <f>+Global!AL62</f>
        <v>10333.756219979876</v>
      </c>
      <c r="AM60" s="564">
        <f>+Global!AM62</f>
        <v>10352.841430815772</v>
      </c>
      <c r="AN60" s="564">
        <f>+Global!AN62</f>
        <v>10371.99002919046</v>
      </c>
      <c r="AO60" s="564">
        <f>+Global!AO62</f>
        <v>10391.177223364777</v>
      </c>
      <c r="AP60" s="564">
        <f>+Global!AP62</f>
        <v>10410.382458767377</v>
      </c>
      <c r="AQ60" s="564">
        <f>+Global!AQ62</f>
        <v>10429.588703960077</v>
      </c>
      <c r="AR60" s="564">
        <f>+Global!AR62</f>
        <v>10448.781856883186</v>
      </c>
      <c r="AS60" s="564">
        <f>+Global!AS62</f>
        <v>10467.950251120512</v>
      </c>
      <c r="AT60" s="564">
        <f>+Global!AT62</f>
        <v>10487.084245336267</v>
      </c>
      <c r="AU60" s="564">
        <f>+Global!AU62</f>
        <v>10506.175881873884</v>
      </c>
      <c r="AV60" s="564">
        <f>+Global!AV62</f>
        <v>10525.218602866584</v>
      </c>
      <c r="AW60" s="564">
        <f>+Global!AW62</f>
        <v>10544.2070141719</v>
      </c>
      <c r="AX60" s="564">
        <f>+Global!AX62</f>
        <v>10563.136689074172</v>
      </c>
      <c r="AY60" s="564">
        <f>+Global!AY62</f>
        <v>10582.004005056044</v>
      </c>
      <c r="AZ60" s="564">
        <f>+Global!AZ62</f>
        <v>10600.806008068364</v>
      </c>
      <c r="BA60" s="564">
        <f>+Global!BA62</f>
        <v>10619.540299666296</v>
      </c>
      <c r="BB60" s="564">
        <f>+Global!BB62</f>
        <v>10638.204943159655</v>
      </c>
      <c r="BC60" s="564">
        <f>+Global!BC62</f>
        <v>10656.798385574435</v>
      </c>
      <c r="BD60" s="564">
        <f>+Global!BD62</f>
        <v>10675.319392761985</v>
      </c>
      <c r="BE60" s="564">
        <f>+Global!BE62</f>
        <v>10693.766995440994</v>
      </c>
      <c r="BF60" s="564">
        <f>+Global!BF62</f>
        <v>10712.140444330551</v>
      </c>
      <c r="BG60" s="564">
        <f>+Global!BG62</f>
        <v>10730.439172842785</v>
      </c>
      <c r="BH60" s="564">
        <f>+Global!BH62</f>
        <v>10748.662766061583</v>
      </c>
      <c r="BI60" s="564">
        <f>+Global!BI62</f>
        <v>10766.810934948398</v>
      </c>
    </row>
    <row r="61" spans="1:61" s="564" customFormat="1" ht="10.8">
      <c r="A61" s="564" t="str">
        <f>+Global!A64</f>
        <v>Cumulative Emissions to date</v>
      </c>
      <c r="B61" s="564">
        <f>+Global!B64</f>
        <v>81.177050930944574</v>
      </c>
      <c r="C61" s="564">
        <f>+Global!C64</f>
        <v>182.23200916236829</v>
      </c>
      <c r="D61" s="564">
        <f>+Global!D64</f>
        <v>300.64882147853689</v>
      </c>
      <c r="E61" s="564">
        <f>+Global!E64</f>
        <v>434.29668318325469</v>
      </c>
      <c r="F61" s="564">
        <f>+Global!F64</f>
        <v>581.78105547044436</v>
      </c>
      <c r="G61" s="564">
        <f>+Global!G64</f>
        <v>741.80265672189125</v>
      </c>
      <c r="H61" s="564">
        <f>+Global!H64</f>
        <v>913.4101447314498</v>
      </c>
      <c r="I61" s="564">
        <f>+Global!I64</f>
        <v>1096.1793717675271</v>
      </c>
      <c r="J61" s="564">
        <f>+Global!J64</f>
        <v>1289.5930983937121</v>
      </c>
      <c r="K61" s="564">
        <f>+Global!K64</f>
        <v>1493.1715341486304</v>
      </c>
      <c r="L61" s="564">
        <f>+Global!L64</f>
        <v>1706.6522248345764</v>
      </c>
      <c r="M61" s="564">
        <f>+Global!M64</f>
        <v>1930.0636770247586</v>
      </c>
      <c r="N61" s="564">
        <f>+Global!N64</f>
        <v>2163.6478064670687</v>
      </c>
      <c r="O61" s="564">
        <f>+Global!O64</f>
        <v>2406.6378119399251</v>
      </c>
      <c r="P61" s="564">
        <f>+Global!P64</f>
        <v>2658.4105614032665</v>
      </c>
      <c r="Q61" s="564">
        <f>+Global!Q64</f>
        <v>2918.3733308003302</v>
      </c>
      <c r="R61" s="564">
        <f>+Global!R64</f>
        <v>3185.8926432212893</v>
      </c>
      <c r="S61" s="564">
        <f>+Global!S64</f>
        <v>3460.2266799060976</v>
      </c>
      <c r="T61" s="564">
        <f>+Global!T64</f>
        <v>3740.4411942467932</v>
      </c>
      <c r="U61" s="564">
        <f>+Global!U64</f>
        <v>4025.298517598927</v>
      </c>
      <c r="V61" s="564">
        <f>+Global!V64</f>
        <v>4313.1126163459612</v>
      </c>
      <c r="W61" s="564">
        <f>+Global!W64</f>
        <v>4601.5705228146917</v>
      </c>
      <c r="X61" s="564">
        <f>+Global!X64</f>
        <v>4887.5362486245795</v>
      </c>
      <c r="Y61" s="564">
        <f>+Global!Y64</f>
        <v>5166.8811956215341</v>
      </c>
      <c r="Z61" s="564">
        <f>+Global!Z64</f>
        <v>5434.4251692083744</v>
      </c>
      <c r="AA61" s="564">
        <f>+Global!AA64</f>
        <v>5652.3400630059177</v>
      </c>
      <c r="AB61" s="564">
        <f>+Global!AB64</f>
        <v>5652.3400630059177</v>
      </c>
      <c r="AC61" s="564">
        <f>+Global!AC64</f>
        <v>5652.3400630059177</v>
      </c>
      <c r="AD61" s="564">
        <f>+Global!AD64</f>
        <v>5652.3400630059177</v>
      </c>
      <c r="AE61" s="564">
        <f>+Global!AE64</f>
        <v>5652.3400630059177</v>
      </c>
      <c r="AF61" s="564">
        <f>+Global!AF64</f>
        <v>5652.3400630059177</v>
      </c>
      <c r="AG61" s="564">
        <f>+Global!AG64</f>
        <v>5652.3400630059177</v>
      </c>
      <c r="AH61" s="564">
        <f>+Global!AH64</f>
        <v>5652.3400630059177</v>
      </c>
      <c r="AI61" s="564">
        <f>+Global!AI64</f>
        <v>5652.3400630059177</v>
      </c>
      <c r="AJ61" s="564">
        <f>+Global!AJ64</f>
        <v>5652.3400630059177</v>
      </c>
      <c r="AK61" s="564">
        <f>+Global!AK64</f>
        <v>5652.3400630059177</v>
      </c>
      <c r="AL61" s="564">
        <f>+Global!AL64</f>
        <v>5652.3400630059177</v>
      </c>
      <c r="AM61" s="564">
        <f>+Global!AM64</f>
        <v>5652.3400630059177</v>
      </c>
      <c r="AN61" s="564">
        <f>+Global!AN64</f>
        <v>5652.3400630059177</v>
      </c>
      <c r="AO61" s="564">
        <f>+Global!AO64</f>
        <v>5652.3400630059177</v>
      </c>
      <c r="AP61" s="564">
        <f>+Global!AP64</f>
        <v>5652.3400630059177</v>
      </c>
      <c r="AQ61" s="564">
        <f>+Global!AQ64</f>
        <v>5652.3400630059177</v>
      </c>
      <c r="AR61" s="564">
        <f>+Global!AR64</f>
        <v>5652.3400630059177</v>
      </c>
      <c r="AS61" s="564">
        <f>+Global!AS64</f>
        <v>5652.3400630059177</v>
      </c>
      <c r="AT61" s="564">
        <f>+Global!AT64</f>
        <v>5652.3400630059177</v>
      </c>
      <c r="AU61" s="564">
        <f>+Global!AU64</f>
        <v>5652.3400630059177</v>
      </c>
      <c r="AV61" s="564">
        <f>+Global!AV64</f>
        <v>5652.3400630059177</v>
      </c>
      <c r="AW61" s="564">
        <f>+Global!AW64</f>
        <v>5652.3400630059177</v>
      </c>
      <c r="AX61" s="564">
        <f>+Global!AX64</f>
        <v>5652.3400630059177</v>
      </c>
      <c r="AY61" s="564">
        <f>+Global!AY64</f>
        <v>5652.3400630059177</v>
      </c>
      <c r="AZ61" s="564">
        <f>+Global!AZ64</f>
        <v>5652.3400630059177</v>
      </c>
      <c r="BA61" s="564">
        <f>+Global!BA64</f>
        <v>5652.3400630059177</v>
      </c>
      <c r="BB61" s="564">
        <f>+Global!BB64</f>
        <v>5652.3400630059177</v>
      </c>
      <c r="BC61" s="564">
        <f>+Global!BC64</f>
        <v>5652.3400630059177</v>
      </c>
      <c r="BD61" s="564">
        <f>+Global!BD64</f>
        <v>5652.3400630059177</v>
      </c>
      <c r="BE61" s="564">
        <f>+Global!BE64</f>
        <v>5652.3400630059177</v>
      </c>
      <c r="BF61" s="564">
        <f>+Global!BF64</f>
        <v>5652.3400630059177</v>
      </c>
      <c r="BG61" s="564">
        <f>+Global!BG64</f>
        <v>5652.3400630059177</v>
      </c>
      <c r="BH61" s="564">
        <f>+Global!BH64</f>
        <v>5652.3400630059177</v>
      </c>
      <c r="BI61" s="564">
        <f>+Global!BI64</f>
        <v>5652.3400630059177</v>
      </c>
    </row>
    <row r="62" spans="1:61" s="564" customFormat="1" ht="10.8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1.2317652665933005</v>
      </c>
      <c r="E62" s="564">
        <f>+Global!E70</f>
        <v>1.5247387786457056</v>
      </c>
      <c r="F62" s="564">
        <f>+Global!F70</f>
        <v>1.8399413615875575</v>
      </c>
      <c r="G62" s="564">
        <f>+Global!G70</f>
        <v>2.1645201487190233</v>
      </c>
      <c r="H62" s="564">
        <f>+Global!H70</f>
        <v>2.4900438045068891</v>
      </c>
      <c r="I62" s="564">
        <f>+Global!I70</f>
        <v>2.811396921997372</v>
      </c>
      <c r="J62" s="564">
        <f>+Global!J70</f>
        <v>3.1257269235998844</v>
      </c>
      <c r="K62" s="564">
        <f>+Global!K70</f>
        <v>3.4315436282120864</v>
      </c>
      <c r="L62" s="564">
        <f>+Global!L70</f>
        <v>3.7282623314830312</v>
      </c>
      <c r="M62" s="564">
        <f>+Global!M70</f>
        <v>4.0084796883388574</v>
      </c>
      <c r="N62" s="564">
        <f>+Global!N70</f>
        <v>4.2750913222417202</v>
      </c>
      <c r="O62" s="564">
        <f>+Global!O70</f>
        <v>4.5302239002698226</v>
      </c>
      <c r="P62" s="564">
        <f>+Global!P70</f>
        <v>4.7752353759499542</v>
      </c>
      <c r="Q62" s="564">
        <f>+Global!Q70</f>
        <v>5.01105031139552</v>
      </c>
      <c r="R62" s="564">
        <f>+Global!R70</f>
        <v>5.2383168026680273</v>
      </c>
      <c r="S62" s="564">
        <f>+Global!S70</f>
        <v>5.4574764109061222</v>
      </c>
      <c r="T62" s="564">
        <f>+Global!T70</f>
        <v>5.6687848999306976</v>
      </c>
      <c r="U62" s="564">
        <f>+Global!U70</f>
        <v>5.8723000665751757</v>
      </c>
      <c r="V62" s="564">
        <f>+Global!V70</f>
        <v>6.0678441681783806</v>
      </c>
      <c r="W62" s="564">
        <f>+Global!W70</f>
        <v>6.2549452836941368</v>
      </c>
      <c r="X62" s="564">
        <f>+Global!X70</f>
        <v>6.4327632412327018</v>
      </c>
      <c r="Y62" s="564">
        <f>+Global!Y70</f>
        <v>6.6000116537213893</v>
      </c>
      <c r="Z62" s="564">
        <f>+Global!Z70</f>
        <v>6.7548984035047566</v>
      </c>
      <c r="AA62" s="564">
        <f>+Global!AA70</f>
        <v>6.889729486000661</v>
      </c>
      <c r="AB62" s="564">
        <f>+Global!AB70</f>
        <v>6.9655791232990429</v>
      </c>
      <c r="AC62" s="564">
        <f>+Global!AC70</f>
        <v>6.9670082854174877</v>
      </c>
      <c r="AD62" s="564">
        <f>+Global!AD70</f>
        <v>6.9242474828126639</v>
      </c>
      <c r="AE62" s="564">
        <f>+Global!AE70</f>
        <v>6.8572475339520134</v>
      </c>
      <c r="AF62" s="564">
        <f>+Global!AF70</f>
        <v>6.7789737048591254</v>
      </c>
      <c r="AG62" s="564">
        <f>+Global!AG70</f>
        <v>6.6976576268472616</v>
      </c>
      <c r="AH62" s="564">
        <f>+Global!AH70</f>
        <v>6.6183395805258334</v>
      </c>
      <c r="AI62" s="564">
        <f>+Global!AI70</f>
        <v>6.5439259446625879</v>
      </c>
      <c r="AJ62" s="564">
        <f>+Global!AJ70</f>
        <v>6.4759141742030515</v>
      </c>
      <c r="AK62" s="564">
        <f>+Global!AK70</f>
        <v>6.4148889761358294</v>
      </c>
      <c r="AL62" s="564">
        <f>+Global!AL70</f>
        <v>6.3608605521683739</v>
      </c>
      <c r="AM62" s="564">
        <f>+Global!AM70</f>
        <v>6.3134936061598292</v>
      </c>
      <c r="AN62" s="564">
        <f>+Global!AN70</f>
        <v>6.2722607524753728</v>
      </c>
      <c r="AO62" s="564">
        <f>+Global!AO70</f>
        <v>6.2365436664384415</v>
      </c>
      <c r="AP62" s="564">
        <f>+Global!AP70</f>
        <v>6.205698233856987</v>
      </c>
      <c r="AQ62" s="564">
        <f>+Global!AQ70</f>
        <v>6.1790950489921119</v>
      </c>
      <c r="AR62" s="564">
        <f>+Global!AR70</f>
        <v>6.1561431896617975</v>
      </c>
      <c r="AS62" s="564">
        <f>+Global!AS70</f>
        <v>6.1363028017905625</v>
      </c>
      <c r="AT62" s="564">
        <f>+Global!AT70</f>
        <v>6.1190903407673387</v>
      </c>
      <c r="AU62" s="564">
        <f>+Global!AU70</f>
        <v>6.1040791298714776</v>
      </c>
      <c r="AV62" s="564">
        <f>+Global!AV70</f>
        <v>6.090897059487145</v>
      </c>
      <c r="AW62" s="564">
        <f>+Global!AW70</f>
        <v>6.0792226622933718</v>
      </c>
      <c r="AX62" s="564">
        <f>+Global!AX70</f>
        <v>6.0687803870534784</v>
      </c>
      <c r="AY62" s="564">
        <f>+Global!AY70</f>
        <v>6.0593356060659493</v>
      </c>
      <c r="AZ62" s="564">
        <f>+Global!AZ70</f>
        <v>6.050689692522325</v>
      </c>
      <c r="BA62" s="564">
        <f>+Global!BA70</f>
        <v>6.0426753680613965</v>
      </c>
      <c r="BB62" s="564">
        <f>+Global!BB70</f>
        <v>6.0351524292003207</v>
      </c>
      <c r="BC62" s="564">
        <f>+Global!BC70</f>
        <v>6.0280039008214032</v>
      </c>
      <c r="BD62" s="564">
        <f>+Global!BD70</f>
        <v>6.0211326260418749</v>
      </c>
      <c r="BE62" s="564">
        <f>+Global!BE70</f>
        <v>6.0144582778597622</v>
      </c>
      <c r="BF62" s="564">
        <f>+Global!BF70</f>
        <v>6.0079147641783734</v>
      </c>
      <c r="BG62" s="564">
        <f>+Global!BG70</f>
        <v>6.0014479908006386</v>
      </c>
      <c r="BH62" s="564">
        <f>+Global!BH70</f>
        <v>5.9950139443988943</v>
      </c>
      <c r="BI62" s="564">
        <f>+Global!BI70</f>
        <v>5.9885770576746724</v>
      </c>
    </row>
    <row r="63" spans="1:61" s="564" customFormat="1" ht="10.8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2.072765316879273</v>
      </c>
      <c r="D63" s="564">
        <f>+Global!D71</f>
        <v>2.6630923355447145</v>
      </c>
      <c r="E63" s="564">
        <f>+Global!E71</f>
        <v>3.2237807669754153</v>
      </c>
      <c r="F63" s="564">
        <f>+Global!F71</f>
        <v>3.7517524837640361</v>
      </c>
      <c r="G63" s="564">
        <f>+Global!G71</f>
        <v>4.2475598489398205</v>
      </c>
      <c r="H63" s="564">
        <f>+Global!H71</f>
        <v>4.7130514932442162</v>
      </c>
      <c r="I63" s="564">
        <f>+Global!I71</f>
        <v>5.1515891908584228</v>
      </c>
      <c r="J63" s="564">
        <f>+Global!J71</f>
        <v>5.5665657409700646</v>
      </c>
      <c r="K63" s="564">
        <f>+Global!K71</f>
        <v>5.9605041076505669</v>
      </c>
      <c r="L63" s="564">
        <f>+Global!L71</f>
        <v>6.3358026933662135</v>
      </c>
      <c r="M63" s="564">
        <f>+Global!M71</f>
        <v>6.6590899349079127</v>
      </c>
      <c r="N63" s="564">
        <f>+Global!N71</f>
        <v>6.9690743179562453</v>
      </c>
      <c r="O63" s="564">
        <f>+Global!O71</f>
        <v>7.266776571767239</v>
      </c>
      <c r="P63" s="564">
        <f>+Global!P71</f>
        <v>7.5520031267717282</v>
      </c>
      <c r="Q63" s="564">
        <f>+Global!Q71</f>
        <v>7.8249725529457406</v>
      </c>
      <c r="R63" s="564">
        <f>+Global!R71</f>
        <v>8.0859743848406964</v>
      </c>
      <c r="S63" s="564">
        <f>+Global!S71</f>
        <v>8.3351943174087939</v>
      </c>
      <c r="T63" s="564">
        <f>+Global!T71</f>
        <v>8.5725880077178598</v>
      </c>
      <c r="U63" s="564">
        <f>+Global!U71</f>
        <v>8.7977581453473377</v>
      </c>
      <c r="V63" s="564">
        <f>+Global!V71</f>
        <v>9.0098177905391879</v>
      </c>
      <c r="W63" s="564">
        <f>+Global!W71</f>
        <v>9.2072365240039655</v>
      </c>
      <c r="X63" s="564">
        <f>+Global!X71</f>
        <v>9.3876825282674545</v>
      </c>
      <c r="Y63" s="564">
        <f>+Global!Y71</f>
        <v>9.5478977503867046</v>
      </c>
      <c r="Z63" s="564">
        <f>+Global!Z71</f>
        <v>9.683675552628495</v>
      </c>
      <c r="AA63" s="564">
        <f>+Global!AA71</f>
        <v>9.7641212891686493</v>
      </c>
      <c r="AB63" s="564">
        <f>+Global!AB71</f>
        <v>9.6277435409908918</v>
      </c>
      <c r="AC63" s="564">
        <f>+Global!AC71</f>
        <v>9.3294612238586101</v>
      </c>
      <c r="AD63" s="564">
        <f>+Global!AD71</f>
        <v>9.06660138849284</v>
      </c>
      <c r="AE63" s="564">
        <f>+Global!AE71</f>
        <v>8.836089738027276</v>
      </c>
      <c r="AF63" s="564">
        <f>+Global!AF71</f>
        <v>8.6347729177910573</v>
      </c>
      <c r="AG63" s="564">
        <f>+Global!AG71</f>
        <v>8.4595262641362847</v>
      </c>
      <c r="AH63" s="564">
        <f>+Global!AH71</f>
        <v>8.3073394752838805</v>
      </c>
      <c r="AI63" s="564">
        <f>+Global!AI71</f>
        <v>8.1753792071229388</v>
      </c>
      <c r="AJ63" s="564">
        <f>+Global!AJ71</f>
        <v>8.0610300454752402</v>
      </c>
      <c r="AK63" s="564">
        <f>+Global!AK71</f>
        <v>7.9619168269667862</v>
      </c>
      <c r="AL63" s="564">
        <f>+Global!AL71</f>
        <v>7.875911973858039</v>
      </c>
      <c r="AM63" s="564">
        <f>+Global!AM71</f>
        <v>7.8011315776575989</v>
      </c>
      <c r="AN63" s="564">
        <f>+Global!AN71</f>
        <v>7.7359236357949097</v>
      </c>
      <c r="AO63" s="564">
        <f>+Global!AO71</f>
        <v>7.6788513084943055</v>
      </c>
      <c r="AP63" s="564">
        <f>+Global!AP71</f>
        <v>7.6286734617615002</v>
      </c>
      <c r="AQ63" s="564">
        <f>+Global!AQ71</f>
        <v>7.5843241878443397</v>
      </c>
      <c r="AR63" s="564">
        <f>+Global!AR71</f>
        <v>7.5448924950758682</v>
      </c>
      <c r="AS63" s="564">
        <f>+Global!AS71</f>
        <v>7.509602953030778</v>
      </c>
      <c r="AT63" s="564">
        <f>+Global!AT71</f>
        <v>7.4777977661130848</v>
      </c>
      <c r="AU63" s="564">
        <f>+Global!AU71</f>
        <v>7.4489205187632095</v>
      </c>
      <c r="AV63" s="564">
        <f>+Global!AV71</f>
        <v>7.4225016741008591</v>
      </c>
      <c r="AW63" s="564">
        <f>+Global!AW71</f>
        <v>7.3981458002128537</v>
      </c>
      <c r="AX63" s="564">
        <f>+Global!AX71</f>
        <v>7.3755204310721219</v>
      </c>
      <c r="AY63" s="564">
        <f>+Global!AY71</f>
        <v>7.354346431047218</v>
      </c>
      <c r="AZ63" s="564">
        <f>+Global!AZ71</f>
        <v>7.334389714267183</v>
      </c>
      <c r="BA63" s="564">
        <f>+Global!BA71</f>
        <v>7.3154541660050771</v>
      </c>
      <c r="BB63" s="564">
        <f>+Global!BB71</f>
        <v>7.2973756177835121</v>
      </c>
      <c r="BC63" s="564">
        <f>+Global!BC71</f>
        <v>7.2800167375588307</v>
      </c>
      <c r="BD63" s="564">
        <f>+Global!BD71</f>
        <v>7.2632627086693597</v>
      </c>
      <c r="BE63" s="564">
        <f>+Global!BE71</f>
        <v>7.2470175846073124</v>
      </c>
      <c r="BF63" s="564">
        <f>+Global!BF71</f>
        <v>7.2312012200474838</v>
      </c>
      <c r="BG63" s="564">
        <f>+Global!BG71</f>
        <v>7.2157466913031554</v>
      </c>
      <c r="BH63" s="564">
        <f>+Global!BH71</f>
        <v>7.2005981311274674</v>
      </c>
      <c r="BI63" s="564">
        <f>+Global!BI71</f>
        <v>7.1857089133720926</v>
      </c>
    </row>
    <row r="64" spans="1:61" s="564" customFormat="1" ht="10.8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0.15142216332966504</v>
      </c>
      <c r="F64" s="564">
        <f>+Global!F72</f>
        <v>0.22008799409546709</v>
      </c>
      <c r="G64" s="564">
        <f>+Global!G72</f>
        <v>0.30108066247007159</v>
      </c>
      <c r="H64" s="564">
        <f>+Global!H72</f>
        <v>0.39425263678251921</v>
      </c>
      <c r="I64" s="564">
        <f>+Global!I72</f>
        <v>0.49904219516873771</v>
      </c>
      <c r="J64" s="564">
        <f>+Global!J72</f>
        <v>0.6146599315101694</v>
      </c>
      <c r="K64" s="564">
        <f>+Global!K72</f>
        <v>0.74021328111465512</v>
      </c>
      <c r="L64" s="564">
        <f>+Global!L72</f>
        <v>0.87477979846952669</v>
      </c>
      <c r="M64" s="564">
        <f>+Global!M72</f>
        <v>1.0174539251202019</v>
      </c>
      <c r="N64" s="564">
        <f>+Global!N72</f>
        <v>1.1670052132811346</v>
      </c>
      <c r="O64" s="564">
        <f>+Global!O72</f>
        <v>1.322409518729164</v>
      </c>
      <c r="P64" s="564">
        <f>+Global!P72</f>
        <v>1.4828002378061971</v>
      </c>
      <c r="Q64" s="564">
        <f>+Global!Q72</f>
        <v>1.647421994713385</v>
      </c>
      <c r="R64" s="564">
        <f>+Global!R72</f>
        <v>1.8156034105474919</v>
      </c>
      <c r="S64" s="564">
        <f>+Global!S72</f>
        <v>1.9867390801535185</v>
      </c>
      <c r="T64" s="564">
        <f>+Global!T72</f>
        <v>2.1602759466911485</v>
      </c>
      <c r="U64" s="564">
        <f>+Global!U72</f>
        <v>2.335701394353126</v>
      </c>
      <c r="V64" s="564">
        <f>+Global!V72</f>
        <v>2.5125313279642283</v>
      </c>
      <c r="W64" s="564">
        <f>+Global!W72</f>
        <v>2.6902969699749359</v>
      </c>
      <c r="X64" s="564">
        <f>+Global!X72</f>
        <v>2.8685293856608958</v>
      </c>
      <c r="Y64" s="564">
        <f>+Global!Y72</f>
        <v>3.0467410784394859</v>
      </c>
      <c r="Z64" s="564">
        <f>+Global!Z72</f>
        <v>3.224404607203581</v>
      </c>
      <c r="AA64" s="564">
        <f>+Global!AA72</f>
        <v>3.40092929701864</v>
      </c>
      <c r="AB64" s="564">
        <f>+Global!AB72</f>
        <v>3.5753693064677412</v>
      </c>
      <c r="AC64" s="564">
        <f>+Global!AC72</f>
        <v>3.7448797973093062</v>
      </c>
      <c r="AD64" s="564">
        <f>+Global!AD72</f>
        <v>3.9059862217147154</v>
      </c>
      <c r="AE64" s="564">
        <f>+Global!AE72</f>
        <v>4.0568992847696128</v>
      </c>
      <c r="AF64" s="564">
        <f>+Global!AF72</f>
        <v>4.1969166972287333</v>
      </c>
      <c r="AG64" s="564">
        <f>+Global!AG72</f>
        <v>4.3260195476102528</v>
      </c>
      <c r="AH64" s="564">
        <f>+Global!AH72</f>
        <v>4.4446014515721028</v>
      </c>
      <c r="AI64" s="564">
        <f>+Global!AI72</f>
        <v>4.5532883580197892</v>
      </c>
      <c r="AJ64" s="564">
        <f>+Global!AJ72</f>
        <v>4.6528202373519294</v>
      </c>
      <c r="AK64" s="564">
        <f>+Global!AK72</f>
        <v>4.7439749341944859</v>
      </c>
      <c r="AL64" s="564">
        <f>+Global!AL72</f>
        <v>4.8275206362915535</v>
      </c>
      <c r="AM64" s="564">
        <f>+Global!AM72</f>
        <v>4.9041876320853941</v>
      </c>
      <c r="AN64" s="564">
        <f>+Global!AN72</f>
        <v>4.9746529307891159</v>
      </c>
      <c r="AO64" s="564">
        <f>+Global!AO72</f>
        <v>5.0395333218734288</v>
      </c>
      <c r="AP64" s="564">
        <f>+Global!AP72</f>
        <v>5.0993838391016792</v>
      </c>
      <c r="AQ64" s="564">
        <f>+Global!AQ72</f>
        <v>5.1546995588394449</v>
      </c>
      <c r="AR64" s="564">
        <f>+Global!AR72</f>
        <v>5.2059193333470786</v>
      </c>
      <c r="AS64" s="564">
        <f>+Global!AS72</f>
        <v>5.2534305261628145</v>
      </c>
      <c r="AT64" s="564">
        <f>+Global!AT72</f>
        <v>5.297574139944202</v>
      </c>
      <c r="AU64" s="564">
        <f>+Global!AU72</f>
        <v>5.338649949985359</v>
      </c>
      <c r="AV64" s="564">
        <f>+Global!AV72</f>
        <v>5.3769214089796646</v>
      </c>
      <c r="AW64" s="564">
        <f>+Global!AW72</f>
        <v>5.4126201915050389</v>
      </c>
      <c r="AX64" s="564">
        <f>+Global!AX72</f>
        <v>5.4459503150444553</v>
      </c>
      <c r="AY64" s="564">
        <f>+Global!AY72</f>
        <v>5.4770918186449062</v>
      </c>
      <c r="AZ64" s="564">
        <f>+Global!AZ72</f>
        <v>5.506204008015958</v>
      </c>
      <c r="BA64" s="564">
        <f>+Global!BA72</f>
        <v>5.5334282922412763</v>
      </c>
      <c r="BB64" s="564">
        <f>+Global!BB72</f>
        <v>5.5588906460322827</v>
      </c>
      <c r="BC64" s="564">
        <f>+Global!BC72</f>
        <v>5.5827037351906847</v>
      </c>
      <c r="BD64" s="564">
        <f>+Global!BD72</f>
        <v>5.6049687434722211</v>
      </c>
      <c r="BE64" s="564">
        <f>+Global!BE72</f>
        <v>5.6257769376007039</v>
      </c>
      <c r="BF64" s="564">
        <f>+Global!BF72</f>
        <v>5.6452110046136568</v>
      </c>
      <c r="BG64" s="564">
        <f>+Global!BG72</f>
        <v>5.6633461925918924</v>
      </c>
      <c r="BH64" s="564">
        <f>+Global!BH72</f>
        <v>5.6802512825023301</v>
      </c>
      <c r="BI64" s="564">
        <f>+Global!BI72</f>
        <v>5.6959894155971584</v>
      </c>
    </row>
    <row r="65" spans="1:105" s="564" customFormat="1" ht="10.8">
      <c r="A65" s="564" t="str">
        <f>+Global!A77</f>
        <v>Sum of utilities (international weights)</v>
      </c>
      <c r="B65" s="564">
        <f>+Global!B77</f>
        <v>2491.7555579158479</v>
      </c>
    </row>
    <row r="66" spans="1:105" s="564" customFormat="1" ht="10.8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0.8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0.8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0.8">
      <c r="A69" s="565" t="str">
        <f>+US!A134</f>
        <v>Discount rate t to t+1, US</v>
      </c>
      <c r="B69" s="565">
        <f>+US!B134</f>
        <v>0</v>
      </c>
      <c r="C69" s="565">
        <f>+US!C134</f>
        <v>3.5988382880347114E-2</v>
      </c>
      <c r="D69" s="565">
        <f>+US!D134</f>
        <v>4.365183733205158E-2</v>
      </c>
      <c r="E69" s="565">
        <f>+US!E134</f>
        <v>3.8749539095156216E-2</v>
      </c>
      <c r="F69" s="565">
        <f>+US!F134</f>
        <v>3.5928707245556524E-2</v>
      </c>
      <c r="G69" s="565">
        <f>+US!G134</f>
        <v>3.3438183616951944E-2</v>
      </c>
      <c r="H69" s="565">
        <f>+US!H134</f>
        <v>3.1433006309699918E-2</v>
      </c>
      <c r="I69" s="565">
        <f>+US!I134</f>
        <v>3.0517632096428216E-2</v>
      </c>
      <c r="J69" s="565">
        <f>+US!J134</f>
        <v>2.9683115354985912E-2</v>
      </c>
      <c r="K69" s="565">
        <f>+US!K134</f>
        <v>2.8950182047132289E-2</v>
      </c>
      <c r="L69" s="565">
        <f>+US!L134</f>
        <v>2.8793744404429722E-2</v>
      </c>
      <c r="M69" s="565">
        <f>+US!M134</f>
        <v>2.5064787204585715E-2</v>
      </c>
      <c r="N69" s="565">
        <f>+US!N134</f>
        <v>2.8410584116230986E-2</v>
      </c>
      <c r="O69" s="565">
        <f>+US!O134</f>
        <v>2.6492649781137967E-2</v>
      </c>
      <c r="P69" s="565">
        <f>+US!P134</f>
        <v>2.5260673864131666E-2</v>
      </c>
      <c r="Q69" s="565">
        <f>+US!Q134</f>
        <v>2.4395156027735565E-2</v>
      </c>
      <c r="R69" s="565">
        <f>+US!R134</f>
        <v>2.3737964093458963E-2</v>
      </c>
      <c r="S69" s="565">
        <f>+US!S134</f>
        <v>2.3207406631167826E-2</v>
      </c>
      <c r="T69" s="565">
        <f>+US!T134</f>
        <v>2.2759884488018134E-2</v>
      </c>
      <c r="U69" s="565">
        <f>+US!U134</f>
        <v>2.2371434315747507E-2</v>
      </c>
      <c r="V69" s="565">
        <f>+US!V134</f>
        <v>2.2028538078021187E-2</v>
      </c>
      <c r="W69" s="565">
        <f>+US!W134</f>
        <v>2.1723464188286412E-2</v>
      </c>
      <c r="X69" s="565">
        <f>+US!X134</f>
        <v>2.1451872193611443E-2</v>
      </c>
      <c r="Y69" s="565">
        <f>+US!Y134</f>
        <v>2.1211522881456224E-2</v>
      </c>
      <c r="Z69" s="565">
        <f>+US!Z134</f>
        <v>2.1001462378172686E-2</v>
      </c>
      <c r="AA69" s="565">
        <f>+US!AA134</f>
        <v>2.0835709131007185E-2</v>
      </c>
      <c r="AB69" s="565">
        <f>+US!AB134</f>
        <v>2.0752966998673017E-2</v>
      </c>
      <c r="AC69" s="565">
        <f>+US!AC134</f>
        <v>2.0973986846315462E-2</v>
      </c>
      <c r="AD69" s="565">
        <f>+US!AD134</f>
        <v>2.1018263336223031E-2</v>
      </c>
      <c r="AE69" s="565">
        <f>+US!AE134</f>
        <v>2.1007104637856155E-2</v>
      </c>
      <c r="AF69" s="565">
        <f>+US!AF134</f>
        <v>2.095299238903503E-2</v>
      </c>
      <c r="AG69" s="565">
        <f>+US!AG134</f>
        <v>2.0869416600065138E-2</v>
      </c>
      <c r="AH69" s="565">
        <f>+US!AH134</f>
        <v>2.0768084338451231E-2</v>
      </c>
      <c r="AI69" s="565">
        <f>+US!AI134</f>
        <v>2.065803229476848E-2</v>
      </c>
      <c r="AJ69" s="565">
        <f>+US!AJ134</f>
        <v>2.0545700205169881E-2</v>
      </c>
      <c r="AK69" s="565">
        <f>+US!AK134</f>
        <v>2.0435371745608499E-2</v>
      </c>
      <c r="AL69" s="565">
        <f>+US!AL134</f>
        <v>2.0329689448124189E-2</v>
      </c>
      <c r="AM69" s="565">
        <f>+US!AM134</f>
        <v>2.0230117772564782E-2</v>
      </c>
      <c r="AN69" s="565">
        <f>+US!AN134</f>
        <v>2.0137314102836035E-2</v>
      </c>
      <c r="AO69" s="565">
        <f>+US!AO134</f>
        <v>2.0051406719281184E-2</v>
      </c>
    </row>
    <row r="70" spans="1:105" s="565" customFormat="1" ht="10.8">
      <c r="A70" s="565" t="str">
        <f>+US!A131</f>
        <v>Ramsey (average), US</v>
      </c>
      <c r="B70" s="565">
        <f>+US!B131</f>
        <v>0</v>
      </c>
      <c r="C70" s="565">
        <f>+US!C131</f>
        <v>4.6148007594613571E-2</v>
      </c>
      <c r="D70" s="565">
        <f>+US!D131</f>
        <v>4.6823562216053993E-2</v>
      </c>
      <c r="E70" s="565">
        <f>+US!E131</f>
        <v>4.1782953234854155E-2</v>
      </c>
      <c r="F70" s="565">
        <f>+US!F131</f>
        <v>3.8261247262669718E-2</v>
      </c>
      <c r="G70" s="565">
        <f>+US!G131</f>
        <v>3.5745254574965482E-2</v>
      </c>
      <c r="H70" s="565">
        <f>+US!H131</f>
        <v>3.4089512896164742E-2</v>
      </c>
      <c r="I70" s="565">
        <f>+US!I131</f>
        <v>3.2739580158469693E-2</v>
      </c>
      <c r="J70" s="565">
        <f>+US!J131</f>
        <v>3.1450605171377752E-2</v>
      </c>
      <c r="K70" s="565">
        <f>+US!K131</f>
        <v>3.0186257197456465E-2</v>
      </c>
      <c r="L70" s="565">
        <f>+US!L131</f>
        <v>2.7179227569931262E-2</v>
      </c>
      <c r="M70" s="565">
        <f>+US!M131</f>
        <v>2.6496540409599215E-2</v>
      </c>
      <c r="N70" s="565">
        <f>+US!N131</f>
        <v>2.7192530091079012E-2</v>
      </c>
      <c r="O70" s="565">
        <f>+US!O131</f>
        <v>2.5658734109884427E-2</v>
      </c>
      <c r="P70" s="565">
        <f>+US!P131</f>
        <v>2.4636008986274917E-2</v>
      </c>
      <c r="Q70" s="565">
        <f>+US!Q131</f>
        <v>2.3892860590380385E-2</v>
      </c>
      <c r="R70" s="565">
        <f>+US!R131</f>
        <v>2.3312792196520327E-2</v>
      </c>
      <c r="S70" s="565">
        <f>+US!S131</f>
        <v>2.2834863680451567E-2</v>
      </c>
      <c r="T70" s="565">
        <f>+US!T131</f>
        <v>2.2426190914960419E-2</v>
      </c>
      <c r="U70" s="565">
        <f>+US!U131</f>
        <v>2.2068527289173433E-2</v>
      </c>
      <c r="V70" s="565">
        <f>+US!V131</f>
        <v>2.1751531170431805E-2</v>
      </c>
      <c r="W70" s="565">
        <f>+US!W131</f>
        <v>2.1469333261012771E-2</v>
      </c>
      <c r="X70" s="565">
        <f>+US!X131</f>
        <v>2.121874216497378E-2</v>
      </c>
      <c r="Y70" s="565">
        <f>+US!Y131</f>
        <v>2.0998218241554779E-2</v>
      </c>
      <c r="Z70" s="565">
        <f>+US!Z131</f>
        <v>2.0814180502955824E-2</v>
      </c>
      <c r="AA70" s="565">
        <f>+US!AA131</f>
        <v>2.0692473711408685E-2</v>
      </c>
      <c r="AB70" s="565">
        <f>+US!AB131</f>
        <v>2.0760196827716737E-2</v>
      </c>
      <c r="AC70" s="565">
        <f>+US!AC131</f>
        <v>2.0890131237165387E-2</v>
      </c>
      <c r="AD70" s="565">
        <f>+US!AD131</f>
        <v>2.0906349698581059E-2</v>
      </c>
      <c r="AE70" s="565">
        <f>+US!AE131</f>
        <v>2.0874385023746805E-2</v>
      </c>
      <c r="AF70" s="565">
        <f>+US!AF131</f>
        <v>2.0806952915797209E-2</v>
      </c>
      <c r="AG70" s="565">
        <f>+US!AG131</f>
        <v>2.0716388120636496E-2</v>
      </c>
      <c r="AH70" s="565">
        <f>+US!AH131</f>
        <v>2.0612845889956932E-2</v>
      </c>
      <c r="AI70" s="565">
        <f>+US!AI131</f>
        <v>2.050390421923242E-2</v>
      </c>
      <c r="AJ70" s="565">
        <f>+US!AJ131</f>
        <v>2.0394815360485326E-2</v>
      </c>
      <c r="AK70" s="565">
        <f>+US!AK131</f>
        <v>2.0288973152309545E-2</v>
      </c>
      <c r="AL70" s="565">
        <f>+US!AL131</f>
        <v>2.0188391271158332E-2</v>
      </c>
      <c r="AM70" s="565">
        <f>+US!AM131</f>
        <v>2.0094111213934465E-2</v>
      </c>
      <c r="AN70" s="565">
        <f>+US!AN131</f>
        <v>2.0006519844020437E-2</v>
      </c>
      <c r="AO70" s="565">
        <f>+US!AO131</f>
        <v>1.9925582887830754E-2</v>
      </c>
    </row>
    <row r="71" spans="1:105" s="565" customFormat="1" ht="10.8">
      <c r="A71" s="565" t="str">
        <f>+China!A134</f>
        <v>Discount rate t to t+1, China</v>
      </c>
      <c r="B71" s="565">
        <f>+China!B134</f>
        <v>0</v>
      </c>
      <c r="C71" s="565">
        <f>+China!C134</f>
        <v>0.16872576957531749</v>
      </c>
      <c r="D71" s="565">
        <f>+China!D134</f>
        <v>6.4779846690364185E-2</v>
      </c>
      <c r="E71" s="565">
        <f>+China!E134</f>
        <v>5.7348156111647564E-2</v>
      </c>
      <c r="F71" s="565">
        <f>+China!F134</f>
        <v>5.1944086975562742E-2</v>
      </c>
      <c r="G71" s="565">
        <f>+China!G134</f>
        <v>4.7807353243111805E-2</v>
      </c>
      <c r="H71" s="565">
        <f>+China!H134</f>
        <v>4.5729580278781379E-2</v>
      </c>
      <c r="I71" s="565">
        <f>+China!I134</f>
        <v>4.258156221883258E-2</v>
      </c>
      <c r="J71" s="565">
        <f>+China!J134</f>
        <v>3.992371971159514E-2</v>
      </c>
      <c r="K71" s="565">
        <f>+China!K134</f>
        <v>3.5794306337420867E-2</v>
      </c>
      <c r="L71" s="565">
        <f>+China!L134</f>
        <v>3.2659161783448631E-2</v>
      </c>
      <c r="M71" s="565">
        <f>+China!M134</f>
        <v>3.4313698749099508E-2</v>
      </c>
      <c r="N71" s="565">
        <f>+China!N134</f>
        <v>3.0814311961746554E-2</v>
      </c>
      <c r="O71" s="565">
        <f>+China!O134</f>
        <v>2.9666623765123079E-2</v>
      </c>
      <c r="P71" s="565">
        <f>+China!P134</f>
        <v>2.8453656035235975E-2</v>
      </c>
      <c r="Q71" s="565">
        <f>+China!Q134</f>
        <v>2.7262938088355337E-2</v>
      </c>
      <c r="R71" s="565">
        <f>+China!R134</f>
        <v>2.6129886104151456E-2</v>
      </c>
      <c r="S71" s="565">
        <f>+China!S134</f>
        <v>2.5067800825580466E-2</v>
      </c>
      <c r="T71" s="565">
        <f>+China!T134</f>
        <v>2.4079284952447821E-2</v>
      </c>
      <c r="U71" s="565">
        <f>+China!U134</f>
        <v>2.3162073222223301E-2</v>
      </c>
      <c r="V71" s="565">
        <f>+China!V134</f>
        <v>2.2312032821965477E-2</v>
      </c>
      <c r="W71" s="565">
        <f>+China!W134</f>
        <v>2.1524737401021232E-2</v>
      </c>
      <c r="X71" s="565">
        <f>+China!X134</f>
        <v>2.0796305180033947E-2</v>
      </c>
      <c r="Y71" s="565">
        <f>+China!Y134</f>
        <v>2.0123801563062926E-2</v>
      </c>
      <c r="Z71" s="565">
        <f>+China!Z134</f>
        <v>1.9505295329550254E-2</v>
      </c>
      <c r="AA71" s="565">
        <f>+China!AA134</f>
        <v>1.8953973626103959E-2</v>
      </c>
      <c r="AB71" s="565">
        <f>+China!AB134</f>
        <v>1.8529657315774717E-2</v>
      </c>
      <c r="AC71" s="565">
        <f>+China!AC134</f>
        <v>1.850762129359329E-2</v>
      </c>
      <c r="AD71" s="565">
        <f>+China!AD134</f>
        <v>1.8340751700584246E-2</v>
      </c>
      <c r="AE71" s="565">
        <f>+China!AE134</f>
        <v>1.815370269247607E-2</v>
      </c>
      <c r="AF71" s="565">
        <f>+China!AF134</f>
        <v>1.7951533300426314E-2</v>
      </c>
      <c r="AG71" s="565">
        <f>+China!AG134</f>
        <v>1.7739137749473111E-2</v>
      </c>
      <c r="AH71" s="565">
        <f>+China!AH134</f>
        <v>1.7521639130867239E-2</v>
      </c>
      <c r="AI71" s="565">
        <f>+China!AI134</f>
        <v>1.7303282852319191E-2</v>
      </c>
      <c r="AJ71" s="565">
        <f>+China!AJ134</f>
        <v>1.7087112904717427E-2</v>
      </c>
      <c r="AK71" s="565">
        <f>+China!AK134</f>
        <v>1.6875051115808226E-2</v>
      </c>
      <c r="AL71" s="565">
        <f>+China!AL134</f>
        <v>1.6668124029956211E-2</v>
      </c>
      <c r="AM71" s="565">
        <f>+China!AM134</f>
        <v>1.6466710869152079E-2</v>
      </c>
      <c r="AN71" s="565">
        <f>+China!AN134</f>
        <v>1.6270760267460771E-2</v>
      </c>
      <c r="AO71" s="565">
        <f>+China!AO134</f>
        <v>1.6079961341467275E-2</v>
      </c>
    </row>
    <row r="72" spans="1:105" s="565" customFormat="1" ht="10.8">
      <c r="A72" s="565" t="str">
        <f>+China!A131</f>
        <v>Ramsey (average), China</v>
      </c>
      <c r="B72" s="565">
        <f>+China!B131</f>
        <v>0</v>
      </c>
      <c r="C72" s="565">
        <f>+China!C131</f>
        <v>0.11223475293085208</v>
      </c>
      <c r="D72" s="565">
        <f>+China!D131</f>
        <v>6.0536354723715484E-2</v>
      </c>
      <c r="E72" s="565">
        <f>+China!E131</f>
        <v>5.1871635363617483E-2</v>
      </c>
      <c r="F72" s="565">
        <f>+China!F131</f>
        <v>4.5358972691352729E-2</v>
      </c>
      <c r="G72" s="565">
        <f>+China!G131</f>
        <v>4.0529323696813085E-2</v>
      </c>
      <c r="H72" s="565">
        <f>+China!H131</f>
        <v>3.7026970298549379E-2</v>
      </c>
      <c r="I72" s="565">
        <f>+China!I131</f>
        <v>3.4088619854340342E-2</v>
      </c>
      <c r="J72" s="565">
        <f>+China!J131</f>
        <v>3.1248314407699929E-2</v>
      </c>
      <c r="K72" s="565">
        <f>+China!K131</f>
        <v>2.9808915531011219E-2</v>
      </c>
      <c r="L72" s="565">
        <f>+China!L131</f>
        <v>3.1883507326513461E-2</v>
      </c>
      <c r="M72" s="565">
        <f>+China!M131</f>
        <v>3.2154986407317246E-2</v>
      </c>
      <c r="N72" s="565">
        <f>+China!N131</f>
        <v>2.9903471319801013E-2</v>
      </c>
      <c r="O72" s="565">
        <f>+China!O131</f>
        <v>2.8757113974729388E-2</v>
      </c>
      <c r="P72" s="565">
        <f>+China!P131</f>
        <v>2.7588533963295893E-2</v>
      </c>
      <c r="Q72" s="565">
        <f>+China!Q131</f>
        <v>2.6457515986036319E-2</v>
      </c>
      <c r="R72" s="565">
        <f>+China!R131</f>
        <v>2.5387932970863336E-2</v>
      </c>
      <c r="S72" s="565">
        <f>+China!S131</f>
        <v>2.4387741446774913E-2</v>
      </c>
      <c r="T72" s="565">
        <f>+China!T131</f>
        <v>2.3457314556009669E-2</v>
      </c>
      <c r="U72" s="565">
        <f>+China!U131</f>
        <v>2.2593719917746308E-2</v>
      </c>
      <c r="V72" s="565">
        <f>+China!V131</f>
        <v>2.179294389538855E-2</v>
      </c>
      <c r="W72" s="565">
        <f>+China!W131</f>
        <v>2.1051070402039081E-2</v>
      </c>
      <c r="X72" s="565">
        <f>+China!X131</f>
        <v>2.0364891546523559E-2</v>
      </c>
      <c r="Y72" s="565">
        <f>+China!Y131</f>
        <v>1.9732137044709427E-2</v>
      </c>
      <c r="Z72" s="565">
        <f>+China!Z131</f>
        <v>1.9158432559506566E-2</v>
      </c>
      <c r="AA72" s="565">
        <f>+China!AA131</f>
        <v>1.8679717468267448E-2</v>
      </c>
      <c r="AB72" s="565">
        <f>+China!AB131</f>
        <v>1.8460644705981202E-2</v>
      </c>
      <c r="AC72" s="565">
        <f>+China!AC131</f>
        <v>1.8367901635584674E-2</v>
      </c>
      <c r="AD72" s="565">
        <f>+China!AD131</f>
        <v>1.8194127724079891E-2</v>
      </c>
      <c r="AE72" s="565">
        <f>+China!AE131</f>
        <v>1.8002986988653668E-2</v>
      </c>
      <c r="AF72" s="565">
        <f>+China!AF131</f>
        <v>1.779935890936683E-2</v>
      </c>
      <c r="AG72" s="565">
        <f>+China!AG131</f>
        <v>1.7588157807935621E-2</v>
      </c>
      <c r="AH72" s="565">
        <f>+China!AH131</f>
        <v>1.7373982958602908E-2</v>
      </c>
      <c r="AI72" s="565">
        <f>+China!AI131</f>
        <v>1.71604154939386E-2</v>
      </c>
      <c r="AJ72" s="565">
        <f>+China!AJ131</f>
        <v>1.6949897204717637E-2</v>
      </c>
      <c r="AK72" s="565">
        <f>+China!AK131</f>
        <v>1.6743879846738627E-2</v>
      </c>
      <c r="AL72" s="565">
        <f>+China!AL131</f>
        <v>1.6543057604369173E-2</v>
      </c>
      <c r="AM72" s="565">
        <f>+China!AM131</f>
        <v>1.6347594882579995E-2</v>
      </c>
      <c r="AN72" s="565">
        <f>+China!AN131</f>
        <v>1.6157316579188334E-2</v>
      </c>
      <c r="AO72" s="565">
        <f>+China!AO131</f>
        <v>1.5971854916917612E-2</v>
      </c>
      <c r="AP72" s="565">
        <f>+China!AP131</f>
        <v>1.5790758252010373E-2</v>
      </c>
      <c r="AQ72" s="565">
        <f>+China!AQ131</f>
        <v>1.5613570738139706E-2</v>
      </c>
    </row>
    <row r="73" spans="1:105" s="564" customFormat="1" ht="10.8">
      <c r="A73" s="564" t="s">
        <v>1076</v>
      </c>
      <c r="B73" s="564">
        <f>+Global!B378</f>
        <v>40.229770620598238</v>
      </c>
      <c r="C73" s="564">
        <f>+Global!C378</f>
        <v>72.544506767750491</v>
      </c>
      <c r="D73" s="564">
        <f>+Global!D378</f>
        <v>120.66518456327809</v>
      </c>
      <c r="E73" s="564">
        <f>+Global!E378</f>
        <v>181.82407058201358</v>
      </c>
      <c r="F73" s="564">
        <f>+Global!F378</f>
        <v>249.04098455568914</v>
      </c>
      <c r="G73" s="564">
        <f>+Global!G378</f>
        <v>322.26123360602031</v>
      </c>
      <c r="L73" s="564">
        <f>+Global!L378</f>
        <v>739.99341170398259</v>
      </c>
    </row>
    <row r="74" spans="1:105" s="565" customFormat="1" ht="10.8">
      <c r="A74" s="565" t="s">
        <v>1091</v>
      </c>
      <c r="B74" s="565">
        <f t="shared" ref="B74:G74" si="11">+B11</f>
        <v>17.484670378936521</v>
      </c>
      <c r="C74" s="565">
        <f t="shared" si="11"/>
        <v>30.361353750676994</v>
      </c>
      <c r="D74" s="565">
        <f t="shared" si="11"/>
        <v>42.397590117355442</v>
      </c>
      <c r="E74" s="565">
        <f t="shared" si="11"/>
        <v>51.001248036181536</v>
      </c>
      <c r="F74" s="565">
        <f t="shared" si="11"/>
        <v>65.046307958783004</v>
      </c>
      <c r="G74" s="565">
        <f t="shared" si="11"/>
        <v>81.291085550795373</v>
      </c>
    </row>
    <row r="75" spans="1:105" s="562" customFormat="1" ht="10.8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0.12143330367639188</v>
      </c>
      <c r="E75" s="564">
        <f>+Global!E132</f>
        <v>0.13686457134300731</v>
      </c>
      <c r="F75" s="564">
        <f>+Global!F132</f>
        <v>0.15571874457013685</v>
      </c>
      <c r="G75" s="564">
        <f>+Global!G132</f>
        <v>0.17802628440812349</v>
      </c>
      <c r="H75" s="564">
        <f>+Global!H132</f>
        <v>0.20371542151056926</v>
      </c>
      <c r="I75" s="564">
        <f>+Global!I132</f>
        <v>0.23265453483005902</v>
      </c>
      <c r="J75" s="564">
        <f>+Global!J132</f>
        <v>0.26468083271573639</v>
      </c>
      <c r="K75" s="564">
        <f>+Global!K132</f>
        <v>0.29961750400622911</v>
      </c>
      <c r="L75" s="564">
        <f>+Global!L132</f>
        <v>0.33728495575840078</v>
      </c>
      <c r="M75" s="564">
        <f>+Global!M132</f>
        <v>0.37741879694367075</v>
      </c>
      <c r="N75" s="564">
        <f>+Global!N132</f>
        <v>0.41979585976877848</v>
      </c>
      <c r="O75" s="564">
        <f>+Global!O132</f>
        <v>0.46422395042813197</v>
      </c>
      <c r="P75" s="564">
        <f>+Global!P132</f>
        <v>0.51053184954172459</v>
      </c>
      <c r="Q75" s="564">
        <f>+Global!Q132</f>
        <v>0.55856358997548283</v>
      </c>
      <c r="R75" s="564">
        <f>+Global!R132</f>
        <v>0.60817476150819616</v>
      </c>
      <c r="S75" s="564">
        <f>+Global!S132</f>
        <v>0.65922974630367392</v>
      </c>
      <c r="T75" s="564">
        <f>+Global!T132</f>
        <v>0.71159927058281847</v>
      </c>
      <c r="U75" s="564">
        <f>+Global!U132</f>
        <v>0.7651578687426448</v>
      </c>
      <c r="V75" s="564">
        <f>+Global!V132</f>
        <v>0.81978095622903524</v>
      </c>
      <c r="W75" s="564">
        <f>+Global!W132</f>
        <v>0.87534126698432257</v>
      </c>
      <c r="X75" s="564">
        <f>+Global!X132</f>
        <v>0.93170448497790348</v>
      </c>
      <c r="Y75" s="564">
        <f>+Global!Y132</f>
        <v>0.98872404237251788</v>
      </c>
      <c r="Z75" s="564">
        <f>+Global!Z132</f>
        <v>1.0462353264800284</v>
      </c>
      <c r="AA75" s="564">
        <f>+Global!AA132</f>
        <v>1.1039850668804452</v>
      </c>
      <c r="AB75" s="564">
        <f>+Global!AB132</f>
        <v>1.1612574996664773</v>
      </c>
      <c r="AC75" s="564">
        <f>+Global!AC132</f>
        <v>1.2171682376311532</v>
      </c>
      <c r="AD75" s="564">
        <f>+Global!AD132</f>
        <v>1.2712181032171346</v>
      </c>
      <c r="AE75" s="564">
        <f>+Global!AE132</f>
        <v>1.3231601064971603</v>
      </c>
      <c r="AF75" s="564">
        <f>+Global!AF132</f>
        <v>1.3729092808957408</v>
      </c>
      <c r="AG75" s="564">
        <f>+Global!AG132</f>
        <v>1.4204817984633509</v>
      </c>
      <c r="AH75" s="564">
        <f>+Global!AH132</f>
        <v>1.4659541171435908</v>
      </c>
      <c r="AI75" s="564">
        <f>+Global!AI132</f>
        <v>1.5094358412605438</v>
      </c>
      <c r="AJ75" s="564">
        <f>+Global!AJ132</f>
        <v>1.5510519627574331</v>
      </c>
      <c r="AK75" s="564">
        <f>+Global!AK132</f>
        <v>1.5909315029978091</v>
      </c>
      <c r="AL75" s="564">
        <f>+Global!AL132</f>
        <v>1.6292004998175362</v>
      </c>
      <c r="AM75" s="564">
        <f>+Global!AM132</f>
        <v>1.6659779202291449</v>
      </c>
      <c r="AN75" s="564">
        <f>+Global!AN132</f>
        <v>1.7013735182730871</v>
      </c>
      <c r="AO75" s="564">
        <f>+Global!AO132</f>
        <v>1.7354869620999505</v>
      </c>
      <c r="AP75" s="564">
        <f>+Global!AP132</f>
        <v>1.7684077663437578</v>
      </c>
      <c r="AQ75" s="564">
        <f>+Global!AQ132</f>
        <v>1.8002157136408634</v>
      </c>
      <c r="AR75" s="564">
        <f>+Global!AR132</f>
        <v>1.830981552206675</v>
      </c>
      <c r="AS75" s="564">
        <f>+Global!AS132</f>
        <v>1.8607678281111193</v>
      </c>
      <c r="AT75" s="564">
        <f>+Global!AT132</f>
        <v>1.8896297606119605</v>
      </c>
      <c r="AU75" s="564">
        <f>+Global!AU132</f>
        <v>1.917616103135843</v>
      </c>
      <c r="AV75" s="564">
        <f>+Global!AV132</f>
        <v>1.9447699558332119</v>
      </c>
      <c r="AW75" s="564">
        <f>+Global!AW132</f>
        <v>1.9711295113229097</v>
      </c>
      <c r="AX75" s="564">
        <f>+Global!AX132</f>
        <v>1.996728725587662</v>
      </c>
      <c r="AY75" s="564">
        <f>+Global!AY132</f>
        <v>2.0215979126163317</v>
      </c>
      <c r="AZ75" s="564">
        <f>+Global!AZ132</f>
        <v>2.0457642654703689</v>
      </c>
      <c r="BA75" s="564">
        <f>+Global!BA132</f>
        <v>2.0692523087985197</v>
      </c>
      <c r="BB75" s="564">
        <f>+Global!BB132</f>
        <v>2.0920842890112041</v>
      </c>
      <c r="BC75" s="564">
        <f>+Global!BC132</f>
        <v>2.1142805087564018</v>
      </c>
      <c r="BD75" s="564">
        <f>+Global!BD132</f>
        <v>2.135859612291263</v>
      </c>
      <c r="BE75" s="564">
        <f>+Global!BE132</f>
        <v>2.156838828009052</v>
      </c>
      <c r="BF75" s="564">
        <f>+Global!BF132</f>
        <v>2.1772341738884808</v>
      </c>
      <c r="BG75" s="564">
        <f>+Global!BG132</f>
        <v>2.1970606310673828</v>
      </c>
      <c r="BH75" s="564">
        <f>+Global!BH132</f>
        <v>2.2163322901600573</v>
      </c>
      <c r="BI75" s="564">
        <f>+Global!BI132</f>
        <v>2.2350624743715364</v>
      </c>
      <c r="BJ75" s="564">
        <f>+Global!BJ77</f>
        <v>2.2525126672477978</v>
      </c>
      <c r="BK75" s="564">
        <f>+Global!BK77</f>
        <v>2.2689470123182702</v>
      </c>
      <c r="BL75" s="564">
        <f>+Global!BL77</f>
        <v>2.2845477794183884</v>
      </c>
      <c r="BM75" s="564">
        <f>+Global!BM77</f>
        <v>2.299441714757342</v>
      </c>
      <c r="BN75" s="564">
        <f>+Global!BN77</f>
        <v>2.3137178832699834</v>
      </c>
      <c r="BO75" s="564">
        <f>+Global!BO77</f>
        <v>2.327439751964087</v>
      </c>
      <c r="BP75" s="564">
        <f>+Global!BP77</f>
        <v>2.3406533746489924</v>
      </c>
      <c r="BQ75" s="564">
        <f>+Global!BQ77</f>
        <v>2.3533929372374187</v>
      </c>
      <c r="BR75" s="564">
        <f>+Global!BR77</f>
        <v>2.3656845159331992</v>
      </c>
      <c r="BS75" s="564">
        <f>+Global!BS77</f>
        <v>2.3775486252421802</v>
      </c>
      <c r="BT75" s="564">
        <f>+Global!BT77</f>
        <v>2.3890019463645595</v>
      </c>
      <c r="BU75" s="564">
        <f>+Global!BU77</f>
        <v>2.4000585003781962</v>
      </c>
      <c r="BV75" s="564">
        <f>+Global!BV77</f>
        <v>2.4107304452364691</v>
      </c>
      <c r="BW75" s="564">
        <f>+Global!BW77</f>
        <v>2.4210286178063702</v>
      </c>
      <c r="BX75" s="564">
        <f>+Global!BX77</f>
        <v>2.4309629030466584</v>
      </c>
      <c r="BY75" s="564">
        <f>+Global!BY77</f>
        <v>2.4405424859378981</v>
      </c>
      <c r="BZ75" s="564">
        <f>+Global!BZ77</f>
        <v>2.4497760238423179</v>
      </c>
      <c r="CA75" s="564">
        <f>+Global!CA77</f>
        <v>2.458671764827753</v>
      </c>
      <c r="CB75" s="564">
        <f>+Global!CB77</f>
        <v>2.4672376292658726</v>
      </c>
      <c r="CC75" s="564">
        <f>+Global!CC77</f>
        <v>2.4754812664443433</v>
      </c>
      <c r="CD75" s="564">
        <f>+Global!CD77</f>
        <v>2.4834100941585784</v>
      </c>
      <c r="CE75" s="564">
        <f>+Global!CE77</f>
        <v>2.4910313266912021</v>
      </c>
      <c r="CF75" s="564">
        <f>+Global!CF77</f>
        <v>2.4983519948536559</v>
      </c>
      <c r="CG75" s="564">
        <f>+Global!CG77</f>
        <v>2.5053789605886565</v>
      </c>
      <c r="CH75" s="564">
        <f>+Global!CH77</f>
        <v>2.5121189278345302</v>
      </c>
      <c r="CI75" s="564">
        <f>+Global!CI77</f>
        <v>2.5185784508109159</v>
      </c>
      <c r="CJ75" s="564">
        <f>+Global!CJ77</f>
        <v>2.5247639405174374</v>
      </c>
      <c r="CK75" s="564">
        <f>+Global!CK77</f>
        <v>2.5306816699867993</v>
      </c>
      <c r="CL75" s="564">
        <f>+Global!CL77</f>
        <v>2.5363377786634969</v>
      </c>
      <c r="CM75" s="564">
        <f>+Global!CM77</f>
        <v>2.5417382761632852</v>
      </c>
      <c r="CN75" s="564">
        <f>+Global!CN77</f>
        <v>2.5468890455893494</v>
      </c>
      <c r="CO75" s="564">
        <f>+Global!CO77</f>
        <v>2.5517958465269506</v>
      </c>
      <c r="CP75" s="564">
        <f>+Global!CP77</f>
        <v>2.5564643178011912</v>
      </c>
      <c r="CQ75" s="564">
        <f>+Global!CQ77</f>
        <v>2.5608999800570467</v>
      </c>
      <c r="CR75" s="564">
        <f>+Global!CR77</f>
        <v>2.5651082382032131</v>
      </c>
      <c r="CS75" s="564">
        <f>+Global!CS77</f>
        <v>2.5690943837491584</v>
      </c>
      <c r="CT75" s="564">
        <f>+Global!CT77</f>
        <v>2.5728635970563176</v>
      </c>
      <c r="CU75" s="564">
        <f>+Global!CU77</f>
        <v>2.5764209495184618</v>
      </c>
      <c r="CV75" s="564">
        <f>+Global!CV77</f>
        <v>2.579771405682135</v>
      </c>
      <c r="CW75" s="564">
        <f>+Global!CW77</f>
        <v>2.5829198253151233</v>
      </c>
      <c r="CX75" s="564">
        <f>+Global!CX77</f>
        <v>2.5858709654288377</v>
      </c>
      <c r="CY75" s="564">
        <f>+Global!CY77</f>
        <v>2.5886294822590048</v>
      </c>
      <c r="CZ75" s="564"/>
      <c r="DA75" s="564"/>
    </row>
    <row r="76" spans="1:105" s="562" customFormat="1" ht="10.8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0.18426923851216143</v>
      </c>
      <c r="E76" s="564">
        <f>+Global!E134</f>
        <v>0.23339673094518196</v>
      </c>
      <c r="F76" s="564">
        <f>+Global!F134</f>
        <v>0.29098638217508749</v>
      </c>
      <c r="G76" s="564">
        <f>+Global!G134</f>
        <v>0.35688019054986109</v>
      </c>
      <c r="H76" s="564">
        <f>+Global!H134</f>
        <v>0.43062930688789397</v>
      </c>
      <c r="I76" s="564">
        <f>+Global!I134</f>
        <v>0.51162376860039049</v>
      </c>
      <c r="J76" s="564">
        <f>+Global!J134</f>
        <v>0.59918587736916873</v>
      </c>
      <c r="K76" s="564">
        <f>+Global!K134</f>
        <v>0.69263073577348289</v>
      </c>
      <c r="L76" s="564">
        <f>+Global!L134</f>
        <v>0.79130682944192043</v>
      </c>
      <c r="M76" s="564">
        <f>+Global!M134</f>
        <v>0.89442615544700732</v>
      </c>
      <c r="N76" s="564">
        <f>+Global!N134</f>
        <v>1.0013551850895643</v>
      </c>
      <c r="O76" s="564">
        <f>+Global!O134</f>
        <v>1.1115854285175555</v>
      </c>
      <c r="P76" s="564">
        <f>+Global!P134</f>
        <v>1.2247040548607329</v>
      </c>
      <c r="Q76" s="564">
        <f>+Global!Q134</f>
        <v>1.3403736520405514</v>
      </c>
      <c r="R76" s="564">
        <f>+Global!R134</f>
        <v>1.4583162907532963</v>
      </c>
      <c r="S76" s="564">
        <f>+Global!S134</f>
        <v>1.5782998319853543</v>
      </c>
      <c r="T76" s="564">
        <f>+Global!T134</f>
        <v>1.7001255127248296</v>
      </c>
      <c r="U76" s="564">
        <f>+Global!U134</f>
        <v>1.8236162654670176</v>
      </c>
      <c r="V76" s="564">
        <f>+Global!V134</f>
        <v>1.9486053747015104</v>
      </c>
      <c r="W76" s="564">
        <f>+Global!W134</f>
        <v>2.0749251240897504</v>
      </c>
      <c r="X76" s="564">
        <f>+Global!X134</f>
        <v>2.2023951639747068</v>
      </c>
      <c r="Y76" s="564">
        <f>+Global!Y134</f>
        <v>2.3308105377136732</v>
      </c>
      <c r="Z76" s="564">
        <f>+Global!Z134</f>
        <v>2.4599297470669366</v>
      </c>
      <c r="AA76" s="564">
        <f>+Global!AA134</f>
        <v>2.5893469273627687</v>
      </c>
      <c r="AB76" s="564">
        <f>+Global!AB134</f>
        <v>2.7178262357554575</v>
      </c>
      <c r="AC76" s="564">
        <f>+Global!AC134</f>
        <v>2.8438437548476676</v>
      </c>
      <c r="AD76" s="564">
        <f>+Global!AD134</f>
        <v>2.9665685324511823</v>
      </c>
      <c r="AE76" s="564">
        <f>+Global!AE134</f>
        <v>3.0856119176353083</v>
      </c>
      <c r="AF76" s="564">
        <f>+Global!AF134</f>
        <v>3.2008621155134245</v>
      </c>
      <c r="AG76" s="564">
        <f>+Global!AG134</f>
        <v>3.3123752597415219</v>
      </c>
      <c r="AH76" s="564">
        <f>+Global!AH134</f>
        <v>3.4203040419166353</v>
      </c>
      <c r="AI76" s="564">
        <f>+Global!AI134</f>
        <v>3.5248513749835544</v>
      </c>
      <c r="AJ76" s="564">
        <f>+Global!AJ134</f>
        <v>3.6262407778125598</v>
      </c>
      <c r="AK76" s="564">
        <f>+Global!AK134</f>
        <v>3.7246979255105708</v>
      </c>
      <c r="AL76" s="564">
        <f>+Global!AL134</f>
        <v>3.8204396291865681</v>
      </c>
      <c r="AM76" s="564">
        <f>+Global!AM134</f>
        <v>3.9136677203577661</v>
      </c>
      <c r="AN76" s="564">
        <f>+Global!AN134</f>
        <v>4.0045661295872872</v>
      </c>
      <c r="AO76" s="564">
        <f>+Global!AO134</f>
        <v>4.0933000009792195</v>
      </c>
      <c r="AP76" s="564">
        <f>+Global!AP134</f>
        <v>4.1800160607779269</v>
      </c>
      <c r="AQ76" s="564">
        <f>+Global!AQ134</f>
        <v>4.2648437163607706</v>
      </c>
      <c r="AR76" s="564">
        <f>+Global!AR134</f>
        <v>4.3478965390263369</v>
      </c>
      <c r="AS76" s="564">
        <f>+Global!AS134</f>
        <v>4.4292739054348473</v>
      </c>
      <c r="AT76" s="564">
        <f>+Global!AT134</f>
        <v>4.5090626555243105</v>
      </c>
      <c r="AU76" s="564">
        <f>+Global!AU134</f>
        <v>4.5873386809951056</v>
      </c>
      <c r="AV76" s="564">
        <f>+Global!AV134</f>
        <v>4.6641683961924203</v>
      </c>
      <c r="AW76" s="564">
        <f>+Global!AW134</f>
        <v>4.7396100681104265</v>
      </c>
      <c r="AX76" s="564">
        <f>+Global!AX134</f>
        <v>4.8137149982761986</v>
      </c>
      <c r="AY76" s="564">
        <f>+Global!AY134</f>
        <v>4.886528559235888</v>
      </c>
      <c r="AZ76" s="564">
        <f>+Global!AZ134</f>
        <v>4.9580910942160976</v>
      </c>
      <c r="BA76" s="564">
        <f>+Global!BA134</f>
        <v>5.028438691636012</v>
      </c>
      <c r="BB76" s="564">
        <f>+Global!BB134</f>
        <v>5.0976038474510128</v>
      </c>
      <c r="BC76" s="564">
        <f>+Global!BC134</f>
        <v>5.165616028472094</v>
      </c>
      <c r="BD76" s="564">
        <f>+Global!BD134</f>
        <v>5.2325021492760158</v>
      </c>
      <c r="BE76" s="564">
        <f>+Global!BE134</f>
        <v>5.2982869744010781</v>
      </c>
      <c r="BF76" s="564">
        <f>+Global!BF134</f>
        <v>5.3629934564130251</v>
      </c>
      <c r="BG76" s="564">
        <f>+Global!BG134</f>
        <v>5.4266430192542634</v>
      </c>
      <c r="BH76" s="564">
        <f>+Global!BH134</f>
        <v>5.489255795137673</v>
      </c>
      <c r="BI76" s="564">
        <f>+Global!BI134</f>
        <v>5.5508508221613493</v>
      </c>
      <c r="BJ76" s="564">
        <f>+Global!BJ79</f>
        <v>5.6102892044357482</v>
      </c>
      <c r="BK76" s="564">
        <f>+Global!BK79</f>
        <v>5.6679775591886088</v>
      </c>
      <c r="BL76" s="564">
        <f>+Global!BL79</f>
        <v>5.7241952911407967</v>
      </c>
      <c r="BM76" s="564">
        <f>+Global!BM79</f>
        <v>5.7791359013984156</v>
      </c>
      <c r="BN76" s="564">
        <f>+Global!BN79</f>
        <v>5.8329348366358804</v>
      </c>
      <c r="BO76" s="564">
        <f>+Global!BO79</f>
        <v>5.8856882720865169</v>
      </c>
      <c r="BP76" s="564">
        <f>+Global!BP79</f>
        <v>5.9374657845034262</v>
      </c>
      <c r="BQ76" s="564">
        <f>+Global!BQ79</f>
        <v>5.9883189057012771</v>
      </c>
      <c r="BR76" s="564">
        <f>+Global!BR79</f>
        <v>6.0382868978596163</v>
      </c>
      <c r="BS76" s="564">
        <f>+Global!BS79</f>
        <v>6.0874006545833748</v>
      </c>
      <c r="BT76" s="564">
        <f>+Global!BT79</f>
        <v>6.1356853372327418</v>
      </c>
      <c r="BU76" s="564">
        <f>+Global!BU79</f>
        <v>6.1831621575872564</v>
      </c>
      <c r="BV76" s="564">
        <f>+Global!BV79</f>
        <v>6.2298495841360344</v>
      </c>
      <c r="BW76" s="564">
        <f>+Global!BW79</f>
        <v>6.2757641590873963</v>
      </c>
      <c r="BX76" s="564">
        <f>+Global!BX79</f>
        <v>6.3209210523607773</v>
      </c>
      <c r="BY76" s="564">
        <f>+Global!BY79</f>
        <v>6.3653344377918941</v>
      </c>
      <c r="BZ76" s="564">
        <f>+Global!BZ79</f>
        <v>6.4090177491000144</v>
      </c>
      <c r="CA76" s="564">
        <f>+Global!CA79</f>
        <v>6.4519838544871027</v>
      </c>
      <c r="CB76" s="564">
        <f>+Global!CB79</f>
        <v>6.4942451761319404</v>
      </c>
      <c r="CC76" s="564">
        <f>+Global!CC79</f>
        <v>6.5358137723321583</v>
      </c>
      <c r="CD76" s="564">
        <f>+Global!CD79</f>
        <v>6.5767013943007351</v>
      </c>
      <c r="CE76" s="564">
        <f>+Global!CE79</f>
        <v>6.6169195257422198</v>
      </c>
      <c r="CF76" s="564">
        <f>+Global!CF79</f>
        <v>6.6564794107113983</v>
      </c>
      <c r="CG76" s="564">
        <f>+Global!CG79</f>
        <v>6.6953920734843333</v>
      </c>
      <c r="CH76" s="564">
        <f>+Global!CH79</f>
        <v>6.7336683329727167</v>
      </c>
      <c r="CI76" s="564">
        <f>+Global!CI79</f>
        <v>6.7713188134010611</v>
      </c>
      <c r="CJ76" s="564">
        <f>+Global!CJ79</f>
        <v>6.8083539524166783</v>
      </c>
      <c r="CK76" s="564">
        <f>+Global!CK79</f>
        <v>6.8447840074298583</v>
      </c>
      <c r="CL76" s="564">
        <f>+Global!CL79</f>
        <v>6.8806190607288595</v>
      </c>
      <c r="CM76" s="564">
        <f>+Global!CM79</f>
        <v>6.9158690237424985</v>
      </c>
      <c r="CN76" s="564">
        <f>+Global!CN79</f>
        <v>6.9505436407061998</v>
      </c>
      <c r="CO76" s="564">
        <f>+Global!CO79</f>
        <v>6.9846524919076822</v>
      </c>
      <c r="CP76" s="564">
        <f>+Global!CP79</f>
        <v>7.0182049966339051</v>
      </c>
      <c r="CQ76" s="564">
        <f>+Global!CQ79</f>
        <v>7.0512104159036308</v>
      </c>
      <c r="CR76" s="564">
        <f>+Global!CR79</f>
        <v>7.0836778550442698</v>
      </c>
      <c r="CS76" s="564">
        <f>+Global!CS79</f>
        <v>7.1156162661539986</v>
      </c>
      <c r="CT76" s="564">
        <f>+Global!CT79</f>
        <v>7.1470344504778724</v>
      </c>
      <c r="CU76" s="564">
        <f>+Global!CU79</f>
        <v>7.1779410607181839</v>
      </c>
      <c r="CV76" s="564">
        <f>+Global!CV79</f>
        <v>7.2083446032932912</v>
      </c>
      <c r="CW76" s="564">
        <f>+Global!CW79</f>
        <v>7.2382534405550345</v>
      </c>
      <c r="CX76" s="564">
        <f>+Global!CX79</f>
        <v>7.2676757929718425</v>
      </c>
      <c r="CY76" s="564">
        <f>+Global!CY79</f>
        <v>7.296619741282572</v>
      </c>
      <c r="CZ76" s="564"/>
      <c r="DA76" s="564"/>
    </row>
    <row r="77" spans="1:105" s="562" customFormat="1" ht="10.8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0.18363735180775051</v>
      </c>
      <c r="E77" s="564">
        <f>+Global!E135</f>
        <v>0.22856713859605185</v>
      </c>
      <c r="F77" s="564">
        <f>+Global!F135</f>
        <v>0.27949883553839394</v>
      </c>
      <c r="G77" s="564">
        <f>+Global!G135</f>
        <v>0.33620125695800596</v>
      </c>
      <c r="H77" s="564">
        <f>+Global!H135</f>
        <v>0.39821817869618376</v>
      </c>
      <c r="I77" s="564">
        <f>+Global!I135</f>
        <v>0.4649721904392124</v>
      </c>
      <c r="J77" s="564">
        <f>+Global!J135</f>
        <v>0.56303557946721283</v>
      </c>
      <c r="K77" s="564">
        <f>+Global!K135</f>
        <v>0.67378742487767762</v>
      </c>
      <c r="L77" s="564">
        <f>+Global!L135</f>
        <v>0.79637374353873081</v>
      </c>
      <c r="M77" s="564">
        <f>+Global!M135</f>
        <v>0.92403598033173939</v>
      </c>
      <c r="N77" s="564">
        <f>+Global!N135</f>
        <v>1.0614411499426293</v>
      </c>
      <c r="O77" s="564">
        <f>+Global!O135</f>
        <v>1.2078253052901256</v>
      </c>
      <c r="P77" s="564">
        <f>+Global!P135</f>
        <v>1.362550378446955</v>
      </c>
      <c r="Q77" s="564">
        <f>+Global!Q135</f>
        <v>1.5250742956696643</v>
      </c>
      <c r="R77" s="564">
        <f>+Global!R135</f>
        <v>1.6949288888503566</v>
      </c>
      <c r="S77" s="564">
        <f>+Global!S135</f>
        <v>1.8717016067620509</v>
      </c>
      <c r="T77" s="564">
        <f>+Global!T135</f>
        <v>2.0550189659992415</v>
      </c>
      <c r="U77" s="564">
        <f>+Global!U135</f>
        <v>2.2445304648860245</v>
      </c>
      <c r="V77" s="564">
        <f>+Global!V135</f>
        <v>2.4398919982196916</v>
      </c>
      <c r="W77" s="564">
        <f>+Global!W135</f>
        <v>2.6407479577430522</v>
      </c>
      <c r="X77" s="564">
        <f>+Global!X135</f>
        <v>2.8467114045254176</v>
      </c>
      <c r="Y77" s="564">
        <f>+Global!Y135</f>
        <v>3.057342165132543</v>
      </c>
      <c r="Z77" s="564">
        <f>+Global!Z135</f>
        <v>3.2721236423847029</v>
      </c>
      <c r="AA77" s="564">
        <f>+Global!AA135</f>
        <v>3.4902036487373045</v>
      </c>
      <c r="AB77" s="564">
        <f>+Global!AB135</f>
        <v>3.709033756343652</v>
      </c>
      <c r="AC77" s="564">
        <f>+Global!AC135</f>
        <v>3.925433879512124</v>
      </c>
      <c r="AD77" s="564">
        <f>+Global!AD135</f>
        <v>4.1375896536492034</v>
      </c>
      <c r="AE77" s="564">
        <f>+Global!AE135</f>
        <v>4.344573004964932</v>
      </c>
      <c r="AF77" s="564">
        <f>+Global!AF135</f>
        <v>4.5460212473636616</v>
      </c>
      <c r="AG77" s="564">
        <f>+Global!AG135</f>
        <v>4.7419228116791325</v>
      </c>
      <c r="AH77" s="564">
        <f>+Global!AH135</f>
        <v>4.932474854109401</v>
      </c>
      <c r="AI77" s="564">
        <f>+Global!AI135</f>
        <v>5.1179894313407255</v>
      </c>
      <c r="AJ77" s="564">
        <f>+Global!AJ135</f>
        <v>5.2988325306498325</v>
      </c>
      <c r="AK77" s="564">
        <f>+Global!AK135</f>
        <v>5.4753853077375769</v>
      </c>
      <c r="AL77" s="564">
        <f>+Global!AL135</f>
        <v>5.6480202813377343</v>
      </c>
      <c r="AM77" s="564">
        <f>+Global!AM135</f>
        <v>5.8170875288442332</v>
      </c>
      <c r="AN77" s="564">
        <f>+Global!AN135</f>
        <v>5.9829074901504145</v>
      </c>
      <c r="AO77" s="564">
        <f>+Global!AO135</f>
        <v>6.1457680583682768</v>
      </c>
      <c r="AP77" s="564">
        <f>+Global!AP135</f>
        <v>6.3059243745026938</v>
      </c>
      <c r="AQ77" s="564">
        <f>+Global!AQ135</f>
        <v>6.4636002537690276</v>
      </c>
      <c r="AR77" s="564">
        <f>+Global!AR135</f>
        <v>6.6189905248022063</v>
      </c>
      <c r="AS77" s="564">
        <f>+Global!AS135</f>
        <v>6.7722638075770991</v>
      </c>
      <c r="AT77" s="564">
        <f>+Global!AT135</f>
        <v>6.9235654244468687</v>
      </c>
      <c r="AU77" s="564">
        <f>+Global!AU135</f>
        <v>7.073020254177079</v>
      </c>
      <c r="AV77" s="564">
        <f>+Global!AV135</f>
        <v>7.2207354171755114</v>
      </c>
      <c r="AW77" s="564">
        <f>+Global!AW135</f>
        <v>7.3668027325002061</v>
      </c>
      <c r="AX77" s="564">
        <f>+Global!AX135</f>
        <v>7.5113009215691999</v>
      </c>
      <c r="AY77" s="564">
        <f>+Global!AY135</f>
        <v>7.654297555367318</v>
      </c>
      <c r="AZ77" s="564">
        <f>+Global!AZ135</f>
        <v>7.7958507552787051</v>
      </c>
      <c r="BA77" s="564">
        <f>+Global!BA135</f>
        <v>7.9360106652336277</v>
      </c>
      <c r="BB77" s="564">
        <f>+Global!BB135</f>
        <v>8.0748207165819128</v>
      </c>
      <c r="BC77" s="564">
        <f>+Global!BC135</f>
        <v>8.2123187083410869</v>
      </c>
      <c r="BD77" s="564">
        <f>+Global!BD135</f>
        <v>8.3485377251455439</v>
      </c>
      <c r="BE77" s="564">
        <f>+Global!BE135</f>
        <v>8.4835069139778767</v>
      </c>
      <c r="BF77" s="564">
        <f>+Global!BF135</f>
        <v>8.6172521390212502</v>
      </c>
      <c r="BG77" s="564">
        <f>+Global!BG135</f>
        <v>8.7497965320122972</v>
      </c>
      <c r="BH77" s="564">
        <f>+Global!BH135</f>
        <v>8.8811609534766358</v>
      </c>
      <c r="BI77" s="564">
        <f>+Global!BI135</f>
        <v>9.0113643783032487</v>
      </c>
      <c r="BJ77" s="564">
        <f>+Global!BJ80</f>
        <v>9.1378785505708429</v>
      </c>
      <c r="BK77" s="564">
        <f>+Global!BK80</f>
        <v>9.2615414265740803</v>
      </c>
      <c r="BL77" s="564">
        <f>+Global!BL80</f>
        <v>9.3829241507474208</v>
      </c>
      <c r="BM77" s="564">
        <f>+Global!BM80</f>
        <v>9.5024174325926989</v>
      </c>
      <c r="BN77" s="564">
        <f>+Global!BN80</f>
        <v>9.6202899088920102</v>
      </c>
      <c r="BO77" s="564">
        <f>+Global!BO80</f>
        <v>9.7367275874678523</v>
      </c>
      <c r="BP77" s="564">
        <f>+Global!BP80</f>
        <v>9.8518605115352891</v>
      </c>
      <c r="BQ77" s="564">
        <f>+Global!BQ80</f>
        <v>9.9657807895428299</v>
      </c>
      <c r="BR77" s="564">
        <f>+Global!BR80</f>
        <v>10.078554789835504</v>
      </c>
      <c r="BS77" s="564">
        <f>+Global!BS80</f>
        <v>10.19023139115038</v>
      </c>
      <c r="BT77" s="564">
        <f>+Global!BT80</f>
        <v>10.300847566599909</v>
      </c>
      <c r="BU77" s="564">
        <f>+Global!BU80</f>
        <v>10.410432164529272</v>
      </c>
      <c r="BV77" s="564">
        <f>+Global!BV80</f>
        <v>10.519008469780402</v>
      </c>
      <c r="BW77" s="564">
        <f>+Global!BW80</f>
        <v>10.626595939816685</v>
      </c>
      <c r="BX77" s="564">
        <f>+Global!BX80</f>
        <v>10.7332113823973</v>
      </c>
      <c r="BY77" s="564">
        <f>+Global!BY80</f>
        <v>10.838869755145433</v>
      </c>
      <c r="BZ77" s="564">
        <f>+Global!BZ80</f>
        <v>10.943584708994004</v>
      </c>
      <c r="CA77" s="564">
        <f>+Global!CA80</f>
        <v>11.047368958041147</v>
      </c>
      <c r="CB77" s="564">
        <f>+Global!CB80</f>
        <v>11.150234531674013</v>
      </c>
      <c r="CC77" s="564">
        <f>+Global!CC80</f>
        <v>11.25219294678174</v>
      </c>
      <c r="CD77" s="564">
        <f>+Global!CD80</f>
        <v>11.353255325677811</v>
      </c>
      <c r="CE77" s="564">
        <f>+Global!CE80</f>
        <v>11.453432477097216</v>
      </c>
      <c r="CF77" s="564">
        <f>+Global!CF80</f>
        <v>11.552734952047025</v>
      </c>
      <c r="CG77" s="564">
        <f>+Global!CG80</f>
        <v>11.651173082506306</v>
      </c>
      <c r="CH77" s="564">
        <f>+Global!CH80</f>
        <v>11.748757008408749</v>
      </c>
      <c r="CI77" s="564">
        <f>+Global!CI80</f>
        <v>11.845496696604727</v>
      </c>
      <c r="CJ77" s="564">
        <f>+Global!CJ80</f>
        <v>11.941401954321321</v>
      </c>
      <c r="CK77" s="564">
        <f>+Global!CK80</f>
        <v>12.036482438839137</v>
      </c>
      <c r="CL77" s="564">
        <f>+Global!CL80</f>
        <v>12.130747664561333</v>
      </c>
      <c r="CM77" s="564">
        <f>+Global!CM80</f>
        <v>12.22420700828035</v>
      </c>
      <c r="CN77" s="564">
        <f>+Global!CN80</f>
        <v>12.316869713195944</v>
      </c>
      <c r="CO77" s="564">
        <f>+Global!CO80</f>
        <v>12.40874489206605</v>
      </c>
      <c r="CP77" s="564">
        <f>+Global!CP80</f>
        <v>12.499841529754303</v>
      </c>
      <c r="CQ77" s="564">
        <f>+Global!CQ80</f>
        <v>12.590168485357319</v>
      </c>
      <c r="CR77" s="564">
        <f>+Global!CR80</f>
        <v>12.679734494039378</v>
      </c>
      <c r="CS77" s="564">
        <f>+Global!CS80</f>
        <v>12.768548168663683</v>
      </c>
      <c r="CT77" s="564">
        <f>+Global!CT80</f>
        <v>12.856618001282936</v>
      </c>
      <c r="CU77" s="564">
        <f>+Global!CU80</f>
        <v>12.943952364533413</v>
      </c>
      <c r="CV77" s="564">
        <f>+Global!CV80</f>
        <v>13.03055951296378</v>
      </c>
      <c r="CW77" s="564">
        <f>+Global!CW80</f>
        <v>13.116447584320767</v>
      </c>
      <c r="CX77" s="564">
        <f>+Global!CX80</f>
        <v>13.20162460080744</v>
      </c>
      <c r="CY77" s="564">
        <f>+Global!CY80</f>
        <v>13.286098470325118</v>
      </c>
      <c r="CZ77" s="564"/>
      <c r="DA77" s="564"/>
    </row>
    <row r="78" spans="1:105" s="562" customFormat="1" ht="10.8">
      <c r="A78" s="564" t="str">
        <f>+Global!A408</f>
        <v>pop wtd MU</v>
      </c>
      <c r="B78" s="564">
        <f>+Global!B408</f>
        <v>294.93654432514938</v>
      </c>
      <c r="C78" s="564">
        <f>+Global!C408</f>
        <v>150.93901625553877</v>
      </c>
      <c r="D78" s="564">
        <f>+Global!D408</f>
        <v>89.838267604289697</v>
      </c>
      <c r="E78" s="564">
        <f>+Global!E408</f>
        <v>57.658855717320613</v>
      </c>
      <c r="F78" s="564">
        <f>+Global!F408</f>
        <v>38.522794888246473</v>
      </c>
      <c r="G78" s="564">
        <f>+Global!G408</f>
        <v>27.218994244370531</v>
      </c>
      <c r="H78" s="564">
        <f>+Global!H408</f>
        <v>20.048906196985687</v>
      </c>
      <c r="I78" s="564">
        <f>+Global!I408</f>
        <v>15.012383527152375</v>
      </c>
      <c r="J78" s="564">
        <f>+Global!J408</f>
        <v>11.453320482760597</v>
      </c>
      <c r="K78" s="564">
        <f>+Global!K408</f>
        <v>8.8167974975909438</v>
      </c>
      <c r="L78" s="564">
        <f>+Global!L408</f>
        <v>6.8715307544103066</v>
      </c>
      <c r="M78" s="564">
        <f>+Global!M408</f>
        <v>5.4659802604890935</v>
      </c>
      <c r="N78" s="564">
        <f>+Global!N408</f>
        <v>4.4537558344132746</v>
      </c>
      <c r="O78" s="564">
        <f>+Global!O408</f>
        <v>3.6997913052811677</v>
      </c>
      <c r="P78" s="564">
        <f>+Global!P408</f>
        <v>3.1258769722407482</v>
      </c>
      <c r="Q78" s="564">
        <f>+Global!Q408</f>
        <v>2.6809913048076663</v>
      </c>
      <c r="R78" s="564">
        <f>+Global!R408</f>
        <v>2.3306504200338281</v>
      </c>
      <c r="S78" s="564">
        <f>+Global!S408</f>
        <v>2.0509019246127687</v>
      </c>
      <c r="T78" s="564">
        <f>+Global!T408</f>
        <v>1.8247341808858677</v>
      </c>
      <c r="U78" s="564">
        <f>+Global!U408</f>
        <v>1.6398321570921552</v>
      </c>
      <c r="V78" s="564">
        <f>+Global!V408</f>
        <v>1.4871269241376182</v>
      </c>
      <c r="W78" s="564">
        <f>+Global!W408</f>
        <v>1.3598324758447626</v>
      </c>
      <c r="X78" s="564">
        <f>+Global!X408</f>
        <v>1.2527915981791071</v>
      </c>
      <c r="Y78" s="564">
        <f>+Global!Y408</f>
        <v>1.1620234003279613</v>
      </c>
      <c r="Z78" s="564">
        <f>+Global!Z408</f>
        <v>1.0844064057869567</v>
      </c>
      <c r="AA78" s="564">
        <f>+Global!AA408</f>
        <v>1.0172013808507525</v>
      </c>
      <c r="AB78" s="564">
        <f>+Global!AB408</f>
        <v>0.95736884610642403</v>
      </c>
      <c r="AC78" s="564">
        <f>+Global!AC408</f>
        <v>0.9001432997037605</v>
      </c>
      <c r="AD78" s="564">
        <f>+Global!AD408</f>
        <v>0.84713598890813502</v>
      </c>
      <c r="AE78" s="564">
        <f>+Global!AE408</f>
        <v>0.7985216362432711</v>
      </c>
      <c r="AF78" s="564">
        <f>+Global!AF408</f>
        <v>0.75428078384400055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0.8">
      <c r="A79" s="564" t="str">
        <f>+Global!A409</f>
        <v>st dev MU/mean</v>
      </c>
      <c r="B79" s="564">
        <f>+Global!B409</f>
        <v>1.3549062881808851</v>
      </c>
      <c r="C79" s="564">
        <f>+Global!C409</f>
        <v>1.3764215778581959</v>
      </c>
      <c r="D79" s="564">
        <f>+Global!D409</f>
        <v>1.313637855644854</v>
      </c>
      <c r="E79" s="564">
        <f>+Global!E409</f>
        <v>1.2500960570678787</v>
      </c>
      <c r="F79" s="564">
        <f>+Global!F409</f>
        <v>1.1758643252132142</v>
      </c>
      <c r="G79" s="564">
        <f>+Global!G409</f>
        <v>1.1139698515835421</v>
      </c>
      <c r="H79" s="564">
        <f>+Global!H409</f>
        <v>1.0658072673491898</v>
      </c>
      <c r="I79" s="564">
        <f>+Global!I409</f>
        <v>1.0131234435538119</v>
      </c>
      <c r="J79" s="564">
        <f>+Global!J409</f>
        <v>0.9595460340901979</v>
      </c>
      <c r="K79" s="564">
        <f>+Global!K409</f>
        <v>0.89699508447830456</v>
      </c>
      <c r="L79" s="564">
        <f>+Global!L409</f>
        <v>0.84038893357963751</v>
      </c>
      <c r="M79" s="564">
        <f>+Global!M409</f>
        <v>0.79201068578996481</v>
      </c>
      <c r="N79" s="564">
        <f>+Global!N409</f>
        <v>0.76365079111352407</v>
      </c>
      <c r="O79" s="564">
        <f>+Global!O409</f>
        <v>0.73699135906319735</v>
      </c>
      <c r="P79" s="564">
        <f>+Global!P409</f>
        <v>0.71272302028082013</v>
      </c>
      <c r="Q79" s="564">
        <f>+Global!Q409</f>
        <v>0.69111384760994932</v>
      </c>
      <c r="R79" s="564">
        <f>+Global!R409</f>
        <v>0.67221429745732175</v>
      </c>
      <c r="S79" s="564">
        <f>+Global!S409</f>
        <v>0.65596215297777405</v>
      </c>
      <c r="T79" s="564">
        <f>+Global!T409</f>
        <v>0.64224005131204298</v>
      </c>
      <c r="U79" s="564">
        <f>+Global!U409</f>
        <v>0.63090714157655503</v>
      </c>
      <c r="V79" s="564">
        <f>+Global!V409</f>
        <v>0.62181602053019225</v>
      </c>
      <c r="W79" s="564">
        <f>+Global!W409</f>
        <v>0.61482102972508734</v>
      </c>
      <c r="X79" s="564">
        <f>+Global!X409</f>
        <v>0.60978130755659288</v>
      </c>
      <c r="Y79" s="564">
        <f>+Global!Y409</f>
        <v>0.60656055835809564</v>
      </c>
      <c r="Z79" s="564">
        <f>+Global!Z409</f>
        <v>0.60502486396851329</v>
      </c>
      <c r="AA79" s="564">
        <f>+Global!AA409</f>
        <v>0.60497186055958074</v>
      </c>
      <c r="AB79" s="564">
        <f>+Global!AB409</f>
        <v>0.60574333322401908</v>
      </c>
      <c r="AC79" s="564">
        <f>+Global!AC409</f>
        <v>0.60709820934600889</v>
      </c>
      <c r="AD79" s="564">
        <f>+Global!AD409</f>
        <v>0.60899355512402975</v>
      </c>
      <c r="AE79" s="564">
        <f>+Global!AE409</f>
        <v>0.6115828821115985</v>
      </c>
      <c r="AF79" s="564">
        <f>+Global!AF409</f>
        <v>0.61499930533464831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0.8">
      <c r="A80" s="564" t="str">
        <f>+Global!A410</f>
        <v>max/min MUC</v>
      </c>
      <c r="B80" s="564">
        <f>+Global!B410</f>
        <v>155.00249851102615</v>
      </c>
      <c r="C80" s="564">
        <f>+Global!C410</f>
        <v>103.85556949738216</v>
      </c>
      <c r="D80" s="564">
        <f>+Global!D410</f>
        <v>75.813533136779569</v>
      </c>
      <c r="E80" s="564">
        <f>+Global!E410</f>
        <v>56.853806651286789</v>
      </c>
      <c r="F80" s="564">
        <f>+Global!F410</f>
        <v>43.057847475619987</v>
      </c>
      <c r="G80" s="564">
        <f>+Global!G410</f>
        <v>34.084998693693187</v>
      </c>
      <c r="H80" s="564">
        <f>+Global!H410</f>
        <v>27.941966025791835</v>
      </c>
      <c r="I80" s="564">
        <f>+Global!I410</f>
        <v>23.128137492051987</v>
      </c>
      <c r="J80" s="564">
        <f>+Global!J410</f>
        <v>19.446622202352803</v>
      </c>
      <c r="K80" s="564">
        <f>+Global!K410</f>
        <v>16.37718109382806</v>
      </c>
      <c r="L80" s="564">
        <f>+Global!L410</f>
        <v>14.129561529638735</v>
      </c>
      <c r="M80" s="564">
        <f>+Global!M410</f>
        <v>12.193854141076407</v>
      </c>
      <c r="N80" s="564">
        <f>+Global!N410</f>
        <v>11.217311808386501</v>
      </c>
      <c r="O80" s="564">
        <f>+Global!O410</f>
        <v>10.347313795531633</v>
      </c>
      <c r="P80" s="564">
        <f>+Global!P410</f>
        <v>9.6057472243421405</v>
      </c>
      <c r="Q80" s="564">
        <f>+Global!Q410</f>
        <v>8.9864661031819466</v>
      </c>
      <c r="R80" s="564">
        <f>+Global!R410</f>
        <v>8.4748124223483092</v>
      </c>
      <c r="S80" s="564">
        <f>+Global!S410</f>
        <v>8.0550157255541635</v>
      </c>
      <c r="T80" s="564">
        <f>+Global!T410</f>
        <v>7.7127867762977846</v>
      </c>
      <c r="U80" s="564">
        <f>+Global!U410</f>
        <v>7.4359960538407934</v>
      </c>
      <c r="V80" s="564">
        <f>+Global!V410</f>
        <v>7.2146223075868114</v>
      </c>
      <c r="W80" s="564">
        <f>+Global!W410</f>
        <v>7.0404552312174138</v>
      </c>
      <c r="X80" s="564">
        <f>+Global!X410</f>
        <v>6.906743357125003</v>
      </c>
      <c r="Y80" s="564">
        <f>+Global!Y410</f>
        <v>6.8078565171797063</v>
      </c>
      <c r="Z80" s="564">
        <f>+Global!Z410</f>
        <v>6.738984571462483</v>
      </c>
      <c r="AA80" s="564">
        <f>+Global!AA410</f>
        <v>6.6948374923367711</v>
      </c>
      <c r="AB80" s="564">
        <f>+Global!AB410</f>
        <v>6.6645851886305083</v>
      </c>
      <c r="AC80" s="564">
        <f>+Global!AC410</f>
        <v>6.6395420557896623</v>
      </c>
      <c r="AD80" s="564">
        <f>+Global!AD410</f>
        <v>6.6197312509075505</v>
      </c>
      <c r="AE80" s="564">
        <f>+Global!AE410</f>
        <v>6.6064425367379096</v>
      </c>
      <c r="AF80" s="564">
        <f>+Global!AF410</f>
        <v>6.6007859520871799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0.8">
      <c r="A81" s="564" t="s">
        <v>1112</v>
      </c>
      <c r="B81" s="564">
        <f>+Global!B411</f>
        <v>182.44791146850318</v>
      </c>
      <c r="C81" s="564">
        <f>+Global!C411</f>
        <v>94.326934873650657</v>
      </c>
      <c r="D81" s="564">
        <f>+Global!D411</f>
        <v>53.938569307521441</v>
      </c>
      <c r="E81" s="564">
        <f>+Global!E411</f>
        <v>33.342192533675743</v>
      </c>
      <c r="F81" s="564">
        <f>+Global!F411</f>
        <v>21.66046874462538</v>
      </c>
      <c r="G81" s="564">
        <f>+Global!G411</f>
        <v>14.927672422806701</v>
      </c>
      <c r="H81" s="564">
        <f>+Global!H411</f>
        <v>10.732254455574031</v>
      </c>
      <c r="I81" s="564">
        <f>+Global!I411</f>
        <v>7.9163827371307143</v>
      </c>
      <c r="J81" s="564">
        <f>+Global!J411</f>
        <v>6.0010708876801671</v>
      </c>
      <c r="K81" s="564">
        <f>+Global!K411</f>
        <v>4.6557760143512743</v>
      </c>
      <c r="L81" s="564">
        <f>+Global!L411</f>
        <v>3.7107126933096524</v>
      </c>
      <c r="M81" s="564">
        <f>+Global!M411</f>
        <v>3.0371048648654555</v>
      </c>
      <c r="N81" s="564">
        <f>+Global!N411</f>
        <v>2.5147855454089285</v>
      </c>
      <c r="O81" s="564">
        <f>+Global!O411</f>
        <v>2.1211424176727989</v>
      </c>
      <c r="P81" s="564">
        <f>+Global!P411</f>
        <v>1.8173600280965048</v>
      </c>
      <c r="Q81" s="564">
        <f>+Global!Q411</f>
        <v>1.5784081600199353</v>
      </c>
      <c r="R81" s="564">
        <f>+Global!R411</f>
        <v>1.3874099234912107</v>
      </c>
      <c r="S81" s="564">
        <f>+Global!S411</f>
        <v>1.232607900474765</v>
      </c>
      <c r="T81" s="564">
        <f>+Global!T411</f>
        <v>1.1055989568946625</v>
      </c>
      <c r="U81" s="564">
        <f>+Global!U411</f>
        <v>1.0002489882587546</v>
      </c>
      <c r="V81" s="564">
        <f>+Global!V411</f>
        <v>0.91199766343325628</v>
      </c>
      <c r="W81" s="564">
        <f>+Global!W411</f>
        <v>0.83739830841008367</v>
      </c>
      <c r="X81" s="564">
        <f>+Global!X411</f>
        <v>0.77380528712764829</v>
      </c>
      <c r="Y81" s="564">
        <f>+Global!Y411</f>
        <v>0.71915720445065379</v>
      </c>
      <c r="Z81" s="564">
        <f>+Global!Z411</f>
        <v>0.67182461195833643</v>
      </c>
      <c r="AA81" s="564">
        <f>+Global!AA411</f>
        <v>0.63038065933773202</v>
      </c>
      <c r="AB81" s="564">
        <f>+Global!AB411</f>
        <v>0.59335245374675882</v>
      </c>
      <c r="AC81" s="564">
        <f>+Global!AC411</f>
        <v>0.5579511776918904</v>
      </c>
      <c r="AD81" s="564">
        <f>+Global!AD411</f>
        <v>0.52519246692607957</v>
      </c>
      <c r="AE81" s="564">
        <f>+Global!AE411</f>
        <v>0.49512893200643188</v>
      </c>
      <c r="AF81" s="564">
        <f>+Global!AF411</f>
        <v>0.46771212094191633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BS98"/>
  <sheetViews>
    <sheetView zoomScaleNormal="100" workbookViewId="0">
      <pane xSplit="1" ySplit="7" topLeftCell="B8" activePane="bottomRight" state="frozen"/>
      <selection pane="topRight" activeCell="B1" sqref="B1"/>
      <selection pane="bottomLeft" activeCell="A7" sqref="A7"/>
      <selection pane="bottomRight" activeCell="B28" sqref="B28"/>
    </sheetView>
  </sheetViews>
  <sheetFormatPr defaultColWidth="9.109375" defaultRowHeight="13.2"/>
  <cols>
    <col min="1" max="1" width="34.6640625" style="229" customWidth="1"/>
    <col min="2" max="2" width="11.33203125" style="229" customWidth="1"/>
    <col min="3" max="3" width="13" style="229" customWidth="1"/>
    <col min="4" max="4" width="11.88671875" style="229" customWidth="1"/>
    <col min="5" max="5" width="9.88671875" style="229" bestFit="1" customWidth="1"/>
    <col min="6" max="6" width="9.44140625" style="229" bestFit="1" customWidth="1"/>
    <col min="7" max="7" width="8.33203125" style="229" customWidth="1"/>
    <col min="8" max="9" width="9.44140625" style="229" bestFit="1" customWidth="1"/>
    <col min="10" max="10" width="9.88671875" style="229" bestFit="1" customWidth="1"/>
    <col min="11" max="11" width="12" style="229" bestFit="1" customWidth="1"/>
    <col min="12" max="12" width="12.88671875" style="229" bestFit="1" customWidth="1"/>
    <col min="13" max="13" width="15.109375" style="229" bestFit="1" customWidth="1"/>
    <col min="14" max="14" width="16.88671875" style="229" bestFit="1" customWidth="1"/>
    <col min="15" max="15" width="19.109375" style="229" bestFit="1" customWidth="1"/>
    <col min="16" max="16" width="22.33203125" style="229" bestFit="1" customWidth="1"/>
    <col min="17" max="372" width="9.33203125" style="229" bestFit="1" customWidth="1"/>
    <col min="373" max="16384" width="9.109375" style="229"/>
  </cols>
  <sheetData>
    <row r="1" spans="1:61" ht="15" thickBot="1">
      <c r="A1" s="488" t="s">
        <v>736</v>
      </c>
      <c r="C1" s="489" t="s">
        <v>954</v>
      </c>
      <c r="D1" s="489"/>
      <c r="I1" s="490">
        <v>1</v>
      </c>
    </row>
    <row r="2" spans="1:61" ht="14.4" thickBot="1">
      <c r="A2" s="403" t="s">
        <v>272</v>
      </c>
      <c r="B2" s="234"/>
      <c r="C2" s="414" t="s">
        <v>966</v>
      </c>
      <c r="D2" s="489"/>
      <c r="I2" s="699">
        <v>1</v>
      </c>
    </row>
    <row r="3" spans="1:61" s="591" customFormat="1" ht="15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2491.7555579158479</v>
      </c>
      <c r="C4" s="384">
        <v>2301.5179994214182</v>
      </c>
      <c r="D4" s="546">
        <f>+B4-C4</f>
        <v>190.23755849442978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1.0000000000000616E-3</v>
      </c>
      <c r="E8" s="519">
        <f t="shared" si="0"/>
        <v>1.0000000000250553E-3</v>
      </c>
      <c r="F8" s="519">
        <f t="shared" si="0"/>
        <v>1.0000000020683457E-3</v>
      </c>
      <c r="G8" s="519">
        <f t="shared" si="0"/>
        <v>1.0000000690716607E-3</v>
      </c>
      <c r="H8" s="519">
        <f t="shared" si="0"/>
        <v>1.0000012753976373E-3</v>
      </c>
      <c r="I8" s="519">
        <f t="shared" si="0"/>
        <v>1.0000154944071751E-3</v>
      </c>
      <c r="J8" s="519">
        <f t="shared" si="0"/>
        <v>1.0001382816321597E-3</v>
      </c>
      <c r="K8" s="519">
        <f t="shared" si="0"/>
        <v>1.0009718906366216E-3</v>
      </c>
      <c r="L8" s="519">
        <f t="shared" si="0"/>
        <v>1.0056428878457773E-3</v>
      </c>
      <c r="M8" s="519">
        <f t="shared" si="0"/>
        <v>1.0280495158972263E-3</v>
      </c>
      <c r="N8" s="519">
        <f t="shared" ref="N8:Z8" si="1">+N9+N10</f>
        <v>1.1227565420541109E-3</v>
      </c>
      <c r="O8" s="519">
        <f t="shared" si="1"/>
        <v>1.4835304407365905E-3</v>
      </c>
      <c r="P8" s="519">
        <f t="shared" si="1"/>
        <v>2.7342584752025594E-3</v>
      </c>
      <c r="Q8" s="519">
        <f t="shared" si="1"/>
        <v>6.7233412241040832E-3</v>
      </c>
      <c r="R8" s="519">
        <f t="shared" si="1"/>
        <v>1.8533764551566006E-2</v>
      </c>
      <c r="S8" s="519">
        <f t="shared" si="1"/>
        <v>5.1229475125919105E-2</v>
      </c>
      <c r="T8" s="519">
        <f t="shared" si="1"/>
        <v>0.13634418472310178</v>
      </c>
      <c r="U8" s="519">
        <f t="shared" si="1"/>
        <v>0.34555532904845049</v>
      </c>
      <c r="V8" s="519">
        <f t="shared" si="1"/>
        <v>0.8323082976607622</v>
      </c>
      <c r="W8" s="519">
        <f t="shared" si="1"/>
        <v>1.9050334301075322</v>
      </c>
      <c r="X8" s="519">
        <f t="shared" si="1"/>
        <v>4.1415495227479173</v>
      </c>
      <c r="Y8" s="519">
        <f t="shared" si="1"/>
        <v>8.5372060943088126</v>
      </c>
      <c r="Z8" s="519">
        <f t="shared" si="1"/>
        <v>16.632319403133177</v>
      </c>
      <c r="AA8" s="519">
        <f>+MIN(AA9+AA10,Global!AA81)</f>
        <v>30.481939669251929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 ht="13.8">
      <c r="A9" s="231" t="s">
        <v>215</v>
      </c>
      <c r="B9" s="334">
        <v>0</v>
      </c>
      <c r="C9" s="334">
        <f>+Global!C84</f>
        <v>3.7617006623746368E-21</v>
      </c>
      <c r="D9" s="334">
        <f>+Global!D84</f>
        <v>6.1614220221521198E-17</v>
      </c>
      <c r="E9" s="334">
        <f>+Global!E84</f>
        <v>2.5055268710270224E-14</v>
      </c>
      <c r="F9" s="334">
        <f>+Global!F84</f>
        <v>2.0683457882043259E-12</v>
      </c>
      <c r="G9" s="334">
        <f>+Global!G84</f>
        <v>6.9071660706723058E-11</v>
      </c>
      <c r="H9" s="334">
        <f>+Global!H84</f>
        <v>1.2753976373734178E-9</v>
      </c>
      <c r="I9" s="334">
        <f>+Global!I84</f>
        <v>1.5494407175076185E-8</v>
      </c>
      <c r="J9" s="334">
        <f>+Global!J84</f>
        <v>1.3828163215965542E-7</v>
      </c>
      <c r="K9" s="334">
        <f>+Global!K84</f>
        <v>9.718906366216274E-7</v>
      </c>
      <c r="L9" s="334">
        <f>+Global!L84</f>
        <v>5.642887845777315E-6</v>
      </c>
      <c r="M9" s="334">
        <f>+Global!M84</f>
        <v>2.8049515897226271E-5</v>
      </c>
      <c r="N9" s="334">
        <f>+Global!N84</f>
        <v>1.2275654205411084E-4</v>
      </c>
      <c r="O9" s="334">
        <f>+Global!O84</f>
        <v>4.8353044073659043E-4</v>
      </c>
      <c r="P9" s="334">
        <f>+Global!P84</f>
        <v>1.7342584752025596E-3</v>
      </c>
      <c r="Q9" s="334">
        <f>+Global!Q84</f>
        <v>5.7233412241040832E-3</v>
      </c>
      <c r="R9" s="334">
        <f>+Global!R84</f>
        <v>1.7533764551566005E-2</v>
      </c>
      <c r="S9" s="334">
        <f>+Global!S84</f>
        <v>5.0229475125919104E-2</v>
      </c>
      <c r="T9" s="334">
        <f>+Global!T84</f>
        <v>0.13534418472310178</v>
      </c>
      <c r="U9" s="334">
        <f>+Global!U84</f>
        <v>0.34455532904845049</v>
      </c>
      <c r="V9" s="334">
        <f>+Global!V84</f>
        <v>0.8313082976607622</v>
      </c>
      <c r="W9" s="334">
        <f>+Global!W84</f>
        <v>1.9040334301075323</v>
      </c>
      <c r="X9" s="334">
        <f>+Global!X84</f>
        <v>4.140549522747917</v>
      </c>
      <c r="Y9" s="334">
        <f>+Global!Y84</f>
        <v>8.5362060943088132</v>
      </c>
      <c r="Z9" s="334">
        <f>+Global!Z84</f>
        <v>16.631319403133176</v>
      </c>
      <c r="AA9" s="334">
        <f>+Global!AA84</f>
        <v>30.480939669251928</v>
      </c>
      <c r="AB9" s="334">
        <f>+Global!AB84</f>
        <v>48.856728820398047</v>
      </c>
      <c r="AC9" s="334">
        <f>+Global!AC84</f>
        <v>48.856728820398047</v>
      </c>
      <c r="AD9" s="334">
        <f>+Global!AD84</f>
        <v>48.856728820398047</v>
      </c>
      <c r="AE9" s="334">
        <f>+Global!AE84</f>
        <v>48.856728820398047</v>
      </c>
      <c r="AF9" s="334">
        <f>+Global!AF84</f>
        <v>48.856728820398047</v>
      </c>
      <c r="AG9" s="334">
        <f>+Global!AG84</f>
        <v>48.856728820398047</v>
      </c>
      <c r="AH9" s="334">
        <f>+Global!AH84</f>
        <v>48.856728820398047</v>
      </c>
      <c r="AI9" s="334">
        <f>+Global!AI84</f>
        <v>48.856728820398047</v>
      </c>
      <c r="AJ9" s="334">
        <f>+Global!AJ84</f>
        <v>48.856728820398047</v>
      </c>
      <c r="AK9" s="334">
        <f>+Global!AK84</f>
        <v>48.856728820398047</v>
      </c>
      <c r="AL9" s="334">
        <f>+Global!AL84</f>
        <v>48.856728820398047</v>
      </c>
      <c r="AM9" s="334">
        <f>+Global!AM84</f>
        <v>48.856728820398047</v>
      </c>
      <c r="AN9" s="334">
        <f>+Global!AN84</f>
        <v>48.856728820398047</v>
      </c>
      <c r="AO9" s="334">
        <f>+Global!AO84</f>
        <v>48.856728820398047</v>
      </c>
      <c r="AP9" s="334">
        <f>+Global!AP84</f>
        <v>48.856728820398047</v>
      </c>
      <c r="AQ9" s="334">
        <f>+Global!AQ84</f>
        <v>48.856728820398047</v>
      </c>
      <c r="AR9" s="334">
        <f>+Global!AR84</f>
        <v>48.856728820398047</v>
      </c>
      <c r="AS9" s="334">
        <f>+Global!AS84</f>
        <v>48.856728820398047</v>
      </c>
      <c r="AT9" s="334">
        <f>+Global!AT84</f>
        <v>48.856728820398047</v>
      </c>
      <c r="AU9" s="334">
        <f>+Global!AU84</f>
        <v>48.856728820398047</v>
      </c>
      <c r="AV9" s="334">
        <f>+Global!AV84</f>
        <v>48.856728820398047</v>
      </c>
      <c r="AW9" s="334">
        <f>+Global!AW84</f>
        <v>48.856728820398047</v>
      </c>
      <c r="AX9" s="334">
        <f>+Global!AX84</f>
        <v>48.856728820398047</v>
      </c>
      <c r="AY9" s="334">
        <f>+Global!AY84</f>
        <v>48.856728820398047</v>
      </c>
      <c r="AZ9" s="334">
        <f>+Global!AZ84</f>
        <v>48.856728820398047</v>
      </c>
      <c r="BA9" s="334">
        <f>+Global!BA84</f>
        <v>48.856728820398047</v>
      </c>
      <c r="BB9" s="334">
        <f>+Global!BB84</f>
        <v>48.856728820398047</v>
      </c>
      <c r="BC9" s="334">
        <f>+Global!BC84</f>
        <v>48.856728820398047</v>
      </c>
      <c r="BD9" s="334">
        <f>+Global!BD84</f>
        <v>48.856728820398047</v>
      </c>
      <c r="BE9" s="334">
        <f>+Global!BE84</f>
        <v>48.856728820398047</v>
      </c>
      <c r="BF9" s="334">
        <f>+Global!BF84</f>
        <v>48.856728820398047</v>
      </c>
      <c r="BG9" s="334">
        <f>+Global!BG84</f>
        <v>48.856728820398047</v>
      </c>
      <c r="BH9" s="334">
        <f>+Global!BH84</f>
        <v>48.856728820398047</v>
      </c>
      <c r="BI9" s="334">
        <f>+Global!BI84</f>
        <v>48.856728820398047</v>
      </c>
    </row>
    <row r="10" spans="1:61" s="583" customFormat="1" ht="13.8">
      <c r="A10" s="583" t="s">
        <v>106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 ht="12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5.6">
      <c r="A27" s="236" t="s">
        <v>735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104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105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114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224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6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5.6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6">
      <c r="A52" s="226" t="s">
        <v>829</v>
      </c>
    </row>
    <row r="54" spans="1:61" ht="15.6">
      <c r="A54" s="237" t="s">
        <v>946</v>
      </c>
    </row>
    <row r="55" spans="1:61" ht="15.6">
      <c r="A55" s="237" t="s">
        <v>828</v>
      </c>
    </row>
    <row r="56" spans="1:61" s="497" customFormat="1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5.6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583" customFormat="1" ht="13.8">
      <c r="A84" s="583" t="s">
        <v>106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 ht="13.8">
      <c r="A87" s="694" t="s">
        <v>106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1079</v>
      </c>
    </row>
    <row r="90" spans="1:71" s="541" customFormat="1" ht="13.8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11" zoomScale="85" zoomScaleNormal="85" workbookViewId="0">
      <selection activeCell="F35" sqref="F35"/>
    </sheetView>
  </sheetViews>
  <sheetFormatPr defaultColWidth="10.5546875" defaultRowHeight="14.25" customHeight="1"/>
  <cols>
    <col min="1" max="1" width="54" style="321" customWidth="1"/>
    <col min="2" max="2" width="18" style="321" customWidth="1"/>
    <col min="3" max="3" width="9.109375" style="321" customWidth="1"/>
    <col min="4" max="4" width="10.6640625" style="321" customWidth="1"/>
    <col min="5" max="5" width="10.6640625" style="327" customWidth="1"/>
    <col min="6" max="7" width="10.6640625" style="321" customWidth="1"/>
    <col min="8" max="10" width="10.33203125" style="321" customWidth="1"/>
    <col min="11" max="12" width="7.5546875" style="321" customWidth="1"/>
    <col min="13" max="14" width="9.44140625" style="321" customWidth="1"/>
    <col min="15" max="17" width="7.5546875" style="321" customWidth="1"/>
    <col min="18" max="18" width="7.5546875" style="323" customWidth="1"/>
    <col min="19" max="20" width="10.5546875" style="321"/>
    <col min="21" max="16384" width="10.554687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6" t="s">
        <v>111</v>
      </c>
      <c r="B50" s="707" t="s">
        <v>942</v>
      </c>
      <c r="C50" s="333"/>
      <c r="D50" s="333"/>
      <c r="E50" s="333"/>
      <c r="F50" s="333"/>
      <c r="G50" s="333"/>
      <c r="H50" s="333"/>
      <c r="I50" s="333"/>
      <c r="J50" s="708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420.30750343620912</v>
      </c>
      <c r="I81" s="321">
        <v>349.7368192011574</v>
      </c>
      <c r="J81" s="542">
        <f>+LN(H81/I81)</f>
        <v>0.18380566793282505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1590.4167473501566</v>
      </c>
      <c r="I82" s="321">
        <v>1434.2119110086905</v>
      </c>
      <c r="J82" s="542">
        <f>+LN(H82/I82)</f>
        <v>0.10338057972393444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2739.4977245164628</v>
      </c>
      <c r="I83" s="223">
        <v>3204.261904244293</v>
      </c>
      <c r="J83" s="542">
        <f>+LN(H83/I83)</f>
        <v>-0.15670717738709247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3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C1" zoomScale="85" zoomScaleNormal="85" workbookViewId="0">
      <selection activeCell="J12" sqref="J12"/>
    </sheetView>
  </sheetViews>
  <sheetFormatPr defaultColWidth="8.88671875" defaultRowHeight="13.2"/>
  <cols>
    <col min="1" max="1" width="14.5546875" customWidth="1"/>
    <col min="2" max="2" width="10.6640625" customWidth="1"/>
    <col min="3" max="3" width="10.88671875" customWidth="1"/>
    <col min="4" max="4" width="12" customWidth="1"/>
    <col min="5" max="5" width="11.109375" customWidth="1"/>
    <col min="6" max="6" width="11.6640625" customWidth="1"/>
    <col min="7" max="7" width="12.109375" customWidth="1"/>
    <col min="8" max="8" width="11.44140625" customWidth="1"/>
    <col min="9" max="9" width="15.109375" customWidth="1"/>
    <col min="10" max="10" width="18.44140625" customWidth="1"/>
    <col min="11" max="11" width="11.6640625" customWidth="1"/>
    <col min="12" max="12" width="14.6640625" customWidth="1"/>
    <col min="13" max="13" width="11.44140625" customWidth="1"/>
    <col min="14" max="14" width="10.44140625" customWidth="1"/>
    <col min="15" max="15" width="15.6640625" customWidth="1"/>
    <col min="16" max="16" width="14.44140625" customWidth="1"/>
    <col min="17" max="45" width="14.6640625" bestFit="1" customWidth="1"/>
    <col min="46" max="61" width="15.88671875" bestFit="1" customWidth="1"/>
    <col min="122" max="122" width="9.3320312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7.399999999999999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7.399999999999999">
      <c r="A70" s="210" t="s">
        <v>284</v>
      </c>
      <c r="B70" s="1"/>
    </row>
    <row r="71" spans="1:66" ht="39.6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-1.5544375545779449E-2</v>
      </c>
      <c r="I85" s="272">
        <f>+LN(Global!D57/Global!C57)/10</f>
        <v>-1.6595098995126963E-2</v>
      </c>
      <c r="J85" s="272">
        <f>+LN(Global!E57/Global!D57)/10</f>
        <v>-1.5684159374706522E-2</v>
      </c>
      <c r="K85" s="272">
        <f>+LN(Global!F57/Global!E57)/10</f>
        <v>-1.465460576361039E-2</v>
      </c>
      <c r="L85" s="272">
        <f>+LN(Global!G57/Global!F57)/10</f>
        <v>-1.3742199729690532E-2</v>
      </c>
      <c r="M85" s="272">
        <f>+LN(Global!H57/Global!G57)/10</f>
        <v>-1.2874786302488492E-2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7.399999999999999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7">
        <v>40161</v>
      </c>
      <c r="D88" s="373" t="s">
        <v>1208</v>
      </c>
      <c r="E88" s="373" t="s">
        <v>1209</v>
      </c>
      <c r="F88" s="685" t="s">
        <v>1205</v>
      </c>
      <c r="G88" s="686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1.6747132147520054</v>
      </c>
      <c r="J89" s="11">
        <f t="shared" ref="J89:J100" si="47">+C413</f>
        <v>1.612424151052779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1.006001951999945</v>
      </c>
    </row>
    <row r="90" spans="1:66">
      <c r="A90" s="213" t="s">
        <v>105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1.1728619996980443</v>
      </c>
      <c r="J90" s="11">
        <f t="shared" si="47"/>
        <v>0.99947877291253961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0.99017848093766447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0.37518896229750287</v>
      </c>
      <c r="J91" s="11">
        <f t="shared" si="47"/>
        <v>0.38411607752897664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0.99416408279171953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0.43645576818975973</v>
      </c>
      <c r="J92" s="11">
        <f t="shared" si="47"/>
        <v>0.43603804895954995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0.96966790249402901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0.26296060325493759</v>
      </c>
      <c r="J93" s="11">
        <f t="shared" si="47"/>
        <v>0.24414455388604731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0.95559682718157546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1.6288436507213155</v>
      </c>
      <c r="J94" s="11">
        <f t="shared" si="47"/>
        <v>2.8383074835026871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1.0014468260642335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0.42585059213326604</v>
      </c>
      <c r="J95" s="11">
        <f t="shared" si="47"/>
        <v>0.75544079125646879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0.95703340567371153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0.63605275501138059</v>
      </c>
      <c r="J96" s="11">
        <f t="shared" si="47"/>
        <v>0.86335430992733797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0.93388647062860575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0.19400229202851887</v>
      </c>
      <c r="J97" s="11">
        <f t="shared" si="47"/>
        <v>0.2549573316763622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0.95617122523528308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0.42413258340032212</v>
      </c>
      <c r="J98" s="11">
        <f t="shared" si="47"/>
        <v>0.54685996473540377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0.97366128087212367</v>
      </c>
    </row>
    <row r="99" spans="1:30">
      <c r="A99" s="12" t="s">
        <v>114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0.5123804170979448</v>
      </c>
      <c r="J99" s="11">
        <f t="shared" si="47"/>
        <v>0.53174208751005059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1.0697967286049972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0.37426225450945827</v>
      </c>
      <c r="J100" s="11">
        <f t="shared" si="47"/>
        <v>0.63863225019416947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0.98785642049241651</v>
      </c>
    </row>
    <row r="101" spans="1:30">
      <c r="A101" s="12" t="s">
        <v>255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8.1177050930944574</v>
      </c>
      <c r="J101" s="11">
        <f>SUM(J89:J100)</f>
        <v>10.105495823142371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7.399999999999999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3.8">
      <c r="A132" s="167" t="s">
        <v>235</v>
      </c>
      <c r="B132" s="169">
        <f>+F132</f>
        <v>4.6148007594613571E-2</v>
      </c>
      <c r="C132" s="169">
        <f>+AVERAGE(F132:I132)</f>
        <v>4.3253942577047857E-2</v>
      </c>
      <c r="D132" s="170">
        <f>+AVERAGE(I132:O132)</f>
        <v>3.2807383547290729E-2</v>
      </c>
      <c r="E132" s="14"/>
      <c r="F132" s="14">
        <f>+US!C131</f>
        <v>4.6148007594613571E-2</v>
      </c>
      <c r="G132" s="14">
        <f>+US!D131</f>
        <v>4.6823562216053993E-2</v>
      </c>
      <c r="H132" s="14">
        <f>+US!E131</f>
        <v>4.1782953234854155E-2</v>
      </c>
      <c r="I132" s="14">
        <f>+US!F131</f>
        <v>3.8261247262669718E-2</v>
      </c>
      <c r="J132" s="14">
        <f>+US!G131</f>
        <v>3.5745254574965482E-2</v>
      </c>
      <c r="K132" s="14">
        <f>+US!H131</f>
        <v>3.4089512896164742E-2</v>
      </c>
      <c r="L132" s="14">
        <f>+US!I131</f>
        <v>3.2739580158469693E-2</v>
      </c>
      <c r="M132" s="14">
        <f>+US!J131</f>
        <v>3.1450605171377752E-2</v>
      </c>
      <c r="N132" s="14">
        <f>+US!K131</f>
        <v>3.0186257197456465E-2</v>
      </c>
      <c r="O132" s="14">
        <f>+US!L131</f>
        <v>2.7179227569931262E-2</v>
      </c>
      <c r="P132" s="14">
        <f>+US!M131</f>
        <v>2.6496540409599215E-2</v>
      </c>
      <c r="Q132" s="14">
        <f>+US!N131</f>
        <v>2.7192530091079012E-2</v>
      </c>
    </row>
    <row r="133" spans="1:33" ht="13.8">
      <c r="A133" s="167" t="s">
        <v>1171</v>
      </c>
      <c r="B133" s="169">
        <f>+F133</f>
        <v>0.11223475293085208</v>
      </c>
      <c r="C133" s="169">
        <f>+AVERAGE(F133:I133)</f>
        <v>6.7500428927384448E-2</v>
      </c>
      <c r="D133" s="170">
        <f>+AVERAGE(I133:O133)</f>
        <v>3.570637482946859E-2</v>
      </c>
      <c r="F133" s="14">
        <f>+China!C131</f>
        <v>0.11223475293085208</v>
      </c>
      <c r="G133" s="14">
        <f>+China!D131</f>
        <v>6.0536354723715484E-2</v>
      </c>
      <c r="H133" s="14">
        <f>+China!E131</f>
        <v>5.1871635363617483E-2</v>
      </c>
      <c r="I133" s="14">
        <f>+China!F131</f>
        <v>4.5358972691352729E-2</v>
      </c>
      <c r="J133" s="14">
        <f>+China!G131</f>
        <v>4.0529323696813085E-2</v>
      </c>
      <c r="K133" s="14">
        <f>+China!H131</f>
        <v>3.7026970298549379E-2</v>
      </c>
      <c r="L133" s="14">
        <f>+China!I131</f>
        <v>3.4088619854340342E-2</v>
      </c>
      <c r="M133" s="14">
        <f>+China!J131</f>
        <v>3.1248314407699929E-2</v>
      </c>
      <c r="N133" s="14">
        <f>+China!K131</f>
        <v>2.9808915531011219E-2</v>
      </c>
      <c r="O133" s="14">
        <f>+China!L131</f>
        <v>3.1883507326513461E-2</v>
      </c>
      <c r="P133" s="14">
        <f>+China!M131</f>
        <v>3.2154986407317246E-2</v>
      </c>
      <c r="Q133" s="14">
        <f>+China!N131</f>
        <v>2.9903471319801013E-2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3.8">
      <c r="A134" s="167" t="s">
        <v>1172</v>
      </c>
      <c r="B134" s="169">
        <f>+F134</f>
        <v>9.6845117768852629E-2</v>
      </c>
      <c r="C134" s="169">
        <f>+AVERAGE(F134:I134)</f>
        <v>7.694484767456003E-2</v>
      </c>
      <c r="D134" s="170">
        <f>+AVERAGE(I134:O134)</f>
        <v>4.757039781824849E-2</v>
      </c>
      <c r="E134" s="14"/>
      <c r="F134" s="14">
        <f>+India!C131</f>
        <v>9.6845117768852629E-2</v>
      </c>
      <c r="G134" s="14">
        <f>+India!D131</f>
        <v>7.9055054135557523E-2</v>
      </c>
      <c r="H134" s="14">
        <f>+India!E131</f>
        <v>6.975512764023814E-2</v>
      </c>
      <c r="I134" s="14">
        <f>+India!F131</f>
        <v>6.2124091153591847E-2</v>
      </c>
      <c r="J134" s="14">
        <f>+India!G131</f>
        <v>5.5226458539611341E-2</v>
      </c>
      <c r="K134" s="14">
        <f>+India!H131</f>
        <v>5.0139591329136438E-2</v>
      </c>
      <c r="L134" s="14">
        <f>+India!I131</f>
        <v>4.6055654343500965E-2</v>
      </c>
      <c r="M134" s="14">
        <f>+India!J131</f>
        <v>4.2341419616374394E-2</v>
      </c>
      <c r="N134" s="14">
        <f>+India!K131</f>
        <v>3.9481588148494035E-2</v>
      </c>
      <c r="O134" s="14">
        <f>+India!L131</f>
        <v>3.7623981597030405E-2</v>
      </c>
      <c r="P134" s="14">
        <f>+India!M131</f>
        <v>3.648435053634716E-2</v>
      </c>
      <c r="Q134" s="14">
        <f>+India!N131</f>
        <v>3.519689840087438E-2</v>
      </c>
    </row>
    <row r="135" spans="1:33" ht="13.8">
      <c r="A135" s="167"/>
      <c r="B135" s="169"/>
      <c r="C135" s="169"/>
      <c r="D135" s="170"/>
      <c r="E135" s="14">
        <f>+US!B139</f>
        <v>9.8776534753224274E-2</v>
      </c>
      <c r="F135" s="14">
        <f>+US!C139</f>
        <v>9.1995876036928478E-2</v>
      </c>
      <c r="G135" s="14">
        <f>+US!D139</f>
        <v>7.716496255203191E-2</v>
      </c>
      <c r="H135" s="14">
        <f>+US!E139</f>
        <v>6.9555818122020122E-2</v>
      </c>
      <c r="I135" s="14">
        <f>+US!F139</f>
        <v>6.4575010116285178E-2</v>
      </c>
      <c r="J135" s="14">
        <f>+US!G139</f>
        <v>6.1303823905989083E-2</v>
      </c>
      <c r="K135" s="14">
        <f>+US!H139</f>
        <v>5.881568328849307E-2</v>
      </c>
      <c r="L135" s="14">
        <f>+US!I139</f>
        <v>5.5946918021733877E-2</v>
      </c>
      <c r="M135" s="14">
        <f>+US!J139</f>
        <v>5.2733875054592511E-2</v>
      </c>
      <c r="N135" s="14">
        <f>+US!K139</f>
        <v>4.9539341861646602E-2</v>
      </c>
      <c r="O135" s="14">
        <f>+US!L139</f>
        <v>4.6010525671035585E-2</v>
      </c>
      <c r="P135" s="14">
        <f>+US!M139</f>
        <v>4.3150772839126036E-2</v>
      </c>
      <c r="Q135" s="14">
        <f>+US!N139</f>
        <v>3.8190434340083873E-2</v>
      </c>
      <c r="R135" s="14"/>
    </row>
    <row r="136" spans="1:33" ht="13.8">
      <c r="A136" s="171"/>
      <c r="B136" s="172"/>
      <c r="C136" s="172"/>
      <c r="D136" s="173"/>
      <c r="E136" s="14">
        <f>+China!B139</f>
        <v>0.11048724085787641</v>
      </c>
      <c r="F136" s="14">
        <f>+China!C139</f>
        <v>9.2480888415337095E-2</v>
      </c>
      <c r="G136" s="14">
        <f>+China!D139</f>
        <v>7.7529518339038053E-2</v>
      </c>
      <c r="H136" s="14">
        <f>+China!E139</f>
        <v>6.9493994483921698E-2</v>
      </c>
      <c r="I136" s="14">
        <f>+China!F139</f>
        <v>6.4457495417658231E-2</v>
      </c>
      <c r="J136" s="14">
        <f>+China!G139</f>
        <v>5.9879039631039285E-2</v>
      </c>
      <c r="K136" s="14">
        <f>+China!H139</f>
        <v>5.4551129494938108E-2</v>
      </c>
      <c r="L136" s="14">
        <f>+China!I139</f>
        <v>5.0518094970996102E-2</v>
      </c>
      <c r="M136" s="14">
        <f>+China!J139</f>
        <v>4.7369284423861624E-2</v>
      </c>
      <c r="N136" s="14">
        <f>+China!K139</f>
        <v>4.5379963190065237E-2</v>
      </c>
      <c r="O136" s="14">
        <f>+China!L139</f>
        <v>4.4359720646502829E-2</v>
      </c>
      <c r="P136" s="14">
        <f>+China!M139</f>
        <v>4.2456781211142436E-2</v>
      </c>
      <c r="Q136" s="14">
        <f>+China!N139</f>
        <v>4.1986456001645786E-2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20.399999999999999">
      <c r="A153" s="280" t="s">
        <v>216</v>
      </c>
      <c r="B153" s="343" t="s">
        <v>1156</v>
      </c>
    </row>
    <row r="154" spans="1:26" s="210" customFormat="1" ht="17.399999999999999">
      <c r="A154" s="210" t="s">
        <v>835</v>
      </c>
    </row>
    <row r="155" spans="1:26" s="210" customFormat="1" ht="17.399999999999999">
      <c r="A155" s="210" t="s">
        <v>836</v>
      </c>
    </row>
    <row r="156" spans="1:26" s="210" customFormat="1" ht="17.399999999999999">
      <c r="A156" s="210" t="s">
        <v>843</v>
      </c>
    </row>
    <row r="157" spans="1:26" s="210" customFormat="1" ht="17.399999999999999">
      <c r="A157" s="210" t="s">
        <v>844</v>
      </c>
    </row>
    <row r="158" spans="1:26" s="210" customFormat="1" ht="17.399999999999999"/>
    <row r="159" spans="1:26" s="210" customFormat="1" ht="17.399999999999999"/>
    <row r="160" spans="1:26" s="210" customFormat="1" ht="17.399999999999999">
      <c r="A160" s="210" t="s">
        <v>837</v>
      </c>
    </row>
    <row r="161" spans="1:19" s="210" customFormat="1" ht="17.399999999999999">
      <c r="A161" s="210" t="s">
        <v>838</v>
      </c>
    </row>
    <row r="162" spans="1:19" s="210" customFormat="1" ht="17.399999999999999"/>
    <row r="163" spans="1:19" s="210" customFormat="1" ht="17.399999999999999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660.46218300456553</v>
      </c>
      <c r="J169" s="12">
        <f>+US!B92</f>
        <v>694.08403724969139</v>
      </c>
      <c r="K169" s="12">
        <v>3059.3304238157798</v>
      </c>
      <c r="L169" s="12">
        <f t="shared" ref="L169:L180" si="73">+J169-I169</f>
        <v>33.62185424512586</v>
      </c>
      <c r="M169" s="12">
        <f>-1*L169</f>
        <v>-33.62185424512586</v>
      </c>
      <c r="N169" s="12">
        <v>-69798.68656514358</v>
      </c>
      <c r="O169" s="282">
        <v>-3520.1323263817621</v>
      </c>
      <c r="P169" s="12">
        <f>+US!C52</f>
        <v>-28.428127152833895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544.65157132417335</v>
      </c>
      <c r="J170" s="12">
        <f>+EU!B92</f>
        <v>533.97905404887388</v>
      </c>
      <c r="K170" s="12">
        <v>-1746.9413126931549</v>
      </c>
      <c r="L170" s="12">
        <f t="shared" si="73"/>
        <v>-10.672517275299469</v>
      </c>
      <c r="M170" s="12">
        <f>-1*L170</f>
        <v>10.672517275299469</v>
      </c>
      <c r="N170" s="12">
        <v>88.043169617412445</v>
      </c>
      <c r="O170" s="282">
        <v>-2063.1557315357941</v>
      </c>
      <c r="P170" s="12">
        <f>+EU!C52</f>
        <v>15.610964096625139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147.73561190703026</v>
      </c>
      <c r="J171" s="12">
        <f>+Japan!B92</f>
        <v>151.34601088316276</v>
      </c>
      <c r="K171" s="12">
        <v>-492.10737207088806</v>
      </c>
      <c r="L171" s="12">
        <f t="shared" si="73"/>
        <v>3.610398976132501</v>
      </c>
      <c r="M171" s="12">
        <f>-1*L171</f>
        <v>-3.610398976132501</v>
      </c>
      <c r="N171" s="12">
        <v>114.48657013593773</v>
      </c>
      <c r="O171" s="282">
        <v>-554.97225490153255</v>
      </c>
      <c r="P171" s="12">
        <f>+Japan!C52</f>
        <v>0.54555921942403529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58.014210927360786</v>
      </c>
      <c r="J172" s="12">
        <f>+Russia!B92</f>
        <v>71.628122106240284</v>
      </c>
      <c r="K172" s="12">
        <v>-77.156226921234364</v>
      </c>
      <c r="L172" s="12">
        <f t="shared" si="73"/>
        <v>13.613911178879498</v>
      </c>
      <c r="M172" s="12">
        <f t="shared" ref="M172:M180" si="74">-1*L172</f>
        <v>-13.613911178879498</v>
      </c>
      <c r="N172" s="12">
        <v>28.401823550013233</v>
      </c>
      <c r="O172" s="282">
        <v>-90.960117330759886</v>
      </c>
      <c r="P172" s="12">
        <f>+Russia!C52</f>
        <v>-6.1570797827377532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28.787249523646366</v>
      </c>
      <c r="J173" s="12">
        <f>+Eurasia!B92</f>
        <v>31.866507840905712</v>
      </c>
      <c r="K173" s="12">
        <v>-28.722753742108722</v>
      </c>
      <c r="L173" s="12">
        <f t="shared" si="73"/>
        <v>3.0792583172593453</v>
      </c>
      <c r="M173" s="12">
        <f t="shared" si="74"/>
        <v>-3.0792583172593453</v>
      </c>
      <c r="N173" s="12">
        <v>10.695795967963004</v>
      </c>
      <c r="O173" s="282">
        <v>-10.465429163627888</v>
      </c>
      <c r="P173" s="12">
        <f>+Eurasia!C52</f>
        <v>1.1016008076725896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114.39447116971468</v>
      </c>
      <c r="J174" s="12">
        <f>+China!B92</f>
        <v>101.62295588209744</v>
      </c>
      <c r="K174" s="12">
        <v>-62.065950534498043</v>
      </c>
      <c r="L174" s="12">
        <f t="shared" si="73"/>
        <v>-12.771515287617234</v>
      </c>
      <c r="M174" s="12">
        <f t="shared" si="74"/>
        <v>12.771515287617234</v>
      </c>
      <c r="N174" s="12">
        <v>4.5238976291937805</v>
      </c>
      <c r="O174" s="282">
        <v>-49.388505744836294</v>
      </c>
      <c r="P174" s="12">
        <f>+China!C52</f>
        <v>-24.683280957522385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79.287872310725803</v>
      </c>
      <c r="J175" s="12">
        <f>+India!B92</f>
        <v>82.680597279955037</v>
      </c>
      <c r="K175" s="12">
        <v>21.152694275327036</v>
      </c>
      <c r="L175" s="12">
        <f t="shared" si="73"/>
        <v>3.3927249692292349</v>
      </c>
      <c r="M175" s="12">
        <f t="shared" si="74"/>
        <v>-3.3927249692292349</v>
      </c>
      <c r="N175" s="12">
        <v>2.0408144621848194</v>
      </c>
      <c r="O175" s="282">
        <v>28.62702664604187</v>
      </c>
      <c r="P175" s="12">
        <f>+India!C52</f>
        <v>19.545746161181057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175.49980257483742</v>
      </c>
      <c r="J176" s="12">
        <f>+MidEast!B92</f>
        <v>205.08976455976671</v>
      </c>
      <c r="K176" s="12">
        <v>-223.64030937974243</v>
      </c>
      <c r="L176" s="12">
        <f t="shared" si="73"/>
        <v>29.589961984929289</v>
      </c>
      <c r="M176" s="12">
        <f t="shared" si="74"/>
        <v>-29.589961984929289</v>
      </c>
      <c r="N176" s="12">
        <v>23.403746005103933</v>
      </c>
      <c r="O176" s="282">
        <v>-256.71108634943255</v>
      </c>
      <c r="P176" s="12">
        <f>+MidEast!C52</f>
        <v>-7.294802443064782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75.111841360634799</v>
      </c>
      <c r="J177" s="12">
        <f>+Africa!B92</f>
        <v>95.770322508272542</v>
      </c>
      <c r="K177" s="12">
        <v>2.8535486881331877</v>
      </c>
      <c r="L177" s="12">
        <f t="shared" si="73"/>
        <v>20.658481147637744</v>
      </c>
      <c r="M177" s="12">
        <f t="shared" si="74"/>
        <v>-20.658481147637744</v>
      </c>
      <c r="N177" s="12">
        <v>2.2672007924216464</v>
      </c>
      <c r="O177" s="282">
        <v>28.239191448273704</v>
      </c>
      <c r="P177" s="12">
        <f>+Africa!C52</f>
        <v>96.487511300096472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178.21921481226457</v>
      </c>
      <c r="J178" s="12">
        <f>+LatAm!B92</f>
        <v>198.60530863301258</v>
      </c>
      <c r="K178" s="12">
        <v>-241.04715786568926</v>
      </c>
      <c r="L178" s="12">
        <f t="shared" si="73"/>
        <v>20.386093820748016</v>
      </c>
      <c r="M178" s="12">
        <f t="shared" si="74"/>
        <v>-20.386093820748016</v>
      </c>
      <c r="N178" s="12">
        <v>15.65601684357971</v>
      </c>
      <c r="O178" s="282">
        <v>-238.92710235730627</v>
      </c>
      <c r="P178" s="12">
        <f>+LatAm!C52</f>
        <v>0.98119122715070262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174.02430271446582</v>
      </c>
      <c r="J179" s="12">
        <f>+OHI!B92</f>
        <v>176.81709957303303</v>
      </c>
      <c r="K179" s="12">
        <v>-484.16632101448045</v>
      </c>
      <c r="L179" s="12">
        <f t="shared" si="73"/>
        <v>2.7927968585672147</v>
      </c>
      <c r="M179" s="12">
        <f t="shared" si="74"/>
        <v>-2.7927968585672147</v>
      </c>
      <c r="N179" s="12">
        <v>98.163150820083061</v>
      </c>
      <c r="O179" s="282">
        <v>-701.06316601939363</v>
      </c>
      <c r="P179" s="12">
        <f>+OHI!C52</f>
        <v>-15.371718631812826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98.659862155931535</v>
      </c>
      <c r="J180" s="12">
        <f>+OthAsia!B92</f>
        <v>97.831414368657192</v>
      </c>
      <c r="K180" s="12">
        <v>16.805207213905192</v>
      </c>
      <c r="L180" s="12">
        <f t="shared" si="73"/>
        <v>-0.82844778727434232</v>
      </c>
      <c r="M180" s="12">
        <f t="shared" si="74"/>
        <v>0.82844778727434232</v>
      </c>
      <c r="N180" s="12">
        <v>3.0994820821865425</v>
      </c>
      <c r="O180" s="282">
        <v>11.799546802511543</v>
      </c>
      <c r="P180" s="12">
        <f>+OthAsia!C52</f>
        <v>-1.9032008619989824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2334.8481937853508</v>
      </c>
      <c r="J181" s="12">
        <f>SUM(J169:J180)</f>
        <v>2441.3211949336683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7.399999999999999">
      <c r="H185" s="177"/>
      <c r="I185" s="179" t="s">
        <v>244</v>
      </c>
      <c r="J185" s="158"/>
      <c r="K185" s="158"/>
      <c r="L185" s="158"/>
    </row>
    <row r="186" spans="2:17" ht="17.399999999999999">
      <c r="H186" s="177"/>
      <c r="I186" s="179" t="s">
        <v>281</v>
      </c>
      <c r="J186" s="158"/>
      <c r="K186" s="158"/>
      <c r="L186" s="158"/>
    </row>
    <row r="187" spans="2:17" ht="17.399999999999999">
      <c r="H187" s="177"/>
      <c r="I187" s="179" t="s">
        <v>283</v>
      </c>
      <c r="J187" s="158"/>
      <c r="K187" s="158"/>
      <c r="L187" s="158"/>
    </row>
    <row r="188" spans="2:17" ht="17.399999999999999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7.399999999999999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7.399999999999999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7.399999999999999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7.399999999999999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7.399999999999999">
      <c r="A197" s="179" t="s">
        <v>850</v>
      </c>
    </row>
    <row r="198" spans="1:61" s="158" customFormat="1" ht="17.399999999999999">
      <c r="A198" s="179" t="s">
        <v>851</v>
      </c>
    </row>
    <row r="199" spans="1:61" ht="17.399999999999999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3.8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3.8"/>
    <row r="204" spans="1:61" s="289" customFormat="1" ht="14.4">
      <c r="A204" s="289" t="s">
        <v>104</v>
      </c>
      <c r="B204" s="290">
        <f>+US!B88</f>
        <v>34.159632881906596</v>
      </c>
      <c r="C204" s="290">
        <f>+US!C88</f>
        <v>39.15364053358779</v>
      </c>
      <c r="D204" s="290">
        <f>+US!D88</f>
        <v>47.13781863021218</v>
      </c>
      <c r="E204" s="290">
        <f>+US!E88</f>
        <v>54.996471504085953</v>
      </c>
      <c r="F204" s="290">
        <f>+US!F88</f>
        <v>63.012541995659156</v>
      </c>
      <c r="G204" s="290">
        <f>+US!G88</f>
        <v>71.047708862845795</v>
      </c>
      <c r="H204" s="290">
        <f>+US!H88</f>
        <v>79.076959393725645</v>
      </c>
      <c r="I204" s="290">
        <f>+US!I88</f>
        <v>87.494185590630337</v>
      </c>
      <c r="J204" s="290">
        <f>+US!J88</f>
        <v>96.285935263611478</v>
      </c>
      <c r="K204" s="290">
        <f>+US!K88</f>
        <v>105.45930231692046</v>
      </c>
      <c r="L204" s="290">
        <f>+US!L88</f>
        <v>115.38961152063661</v>
      </c>
      <c r="M204" s="290">
        <f>+US!M88</f>
        <v>123.23531972063014</v>
      </c>
      <c r="N204" s="290">
        <f>+US!N88</f>
        <v>134.5050216453632</v>
      </c>
      <c r="O204" s="290">
        <f>+US!O88</f>
        <v>144.9897084852629</v>
      </c>
      <c r="P204" s="290">
        <f>+US!P88</f>
        <v>155.04540178912703</v>
      </c>
      <c r="Q204" s="290">
        <f>+US!Q88</f>
        <v>164.86762575421034</v>
      </c>
      <c r="R204" s="290">
        <f>+US!R88</f>
        <v>174.56365554292756</v>
      </c>
      <c r="S204" s="290">
        <f>+US!S88</f>
        <v>184.19226177699616</v>
      </c>
      <c r="T204" s="290">
        <f>+US!T88</f>
        <v>193.78597189765179</v>
      </c>
      <c r="U204" s="290">
        <f>+US!U88</f>
        <v>203.36369802680977</v>
      </c>
      <c r="V204" s="290">
        <f>+US!V88</f>
        <v>212.93806375466681</v>
      </c>
      <c r="W204" s="290">
        <f>+US!W88</f>
        <v>222.51987145172356</v>
      </c>
      <c r="X204" s="290">
        <f>+US!X88</f>
        <v>232.12107713705743</v>
      </c>
      <c r="Y204" s="290">
        <f>+US!Y88</f>
        <v>241.75697105362997</v>
      </c>
      <c r="Z204" s="290">
        <f>+US!Z88</f>
        <v>251.44778733681704</v>
      </c>
      <c r="AA204" s="290">
        <f>+US!AA88</f>
        <v>261.24414104865423</v>
      </c>
      <c r="AB204" s="290">
        <f>+US!AB88</f>
        <v>271.27552788632835</v>
      </c>
      <c r="AC204" s="290">
        <f>+US!AC88</f>
        <v>282.09897958440069</v>
      </c>
      <c r="AD204" s="290">
        <f>+US!AD88</f>
        <v>293.43909225763019</v>
      </c>
      <c r="AE204" s="290">
        <f>+US!AE88</f>
        <v>305.21282803714445</v>
      </c>
      <c r="AF204" s="290">
        <f>+US!AF88</f>
        <v>317.34681493569929</v>
      </c>
      <c r="AG204" s="290">
        <f>+US!AG88</f>
        <v>329.78316706006348</v>
      </c>
      <c r="AH204" s="290">
        <f>+US!AH88</f>
        <v>342.48016291790015</v>
      </c>
      <c r="AI204" s="290">
        <f>+US!AI88</f>
        <v>355.41044836614532</v>
      </c>
      <c r="AJ204" s="290">
        <f>+US!AJ88</f>
        <v>368.55838073488781</v>
      </c>
      <c r="AK204" s="290">
        <f>+US!AK88</f>
        <v>381.91733537745091</v>
      </c>
      <c r="AL204" s="290">
        <f>+US!AL88</f>
        <v>395.48733706391079</v>
      </c>
      <c r="AM204" s="290">
        <f>+US!AM88</f>
        <v>409.27313133444682</v>
      </c>
      <c r="AN204" s="290">
        <f>+US!AN88</f>
        <v>423.28268928170542</v>
      </c>
      <c r="AO204" s="290">
        <f>+US!AO88</f>
        <v>437.52608805318476</v>
      </c>
      <c r="AP204" s="290">
        <f>+US!AP88</f>
        <v>452.01469506725107</v>
      </c>
      <c r="AQ204" s="290">
        <f>+US!AQ88</f>
        <v>466.76058712709749</v>
      </c>
      <c r="AR204" s="290">
        <f>+US!AR88</f>
        <v>481.77614572790037</v>
      </c>
      <c r="AS204" s="290">
        <f>+US!AS88</f>
        <v>497.07378152821781</v>
      </c>
      <c r="AT204" s="290">
        <f>+US!AT88</f>
        <v>512.66575176527681</v>
      </c>
      <c r="AU204" s="290">
        <f>+US!AU88</f>
        <v>528.56404344898442</v>
      </c>
      <c r="AV204" s="290">
        <f>+US!AV88</f>
        <v>544.78030234088862</v>
      </c>
      <c r="AW204" s="290">
        <f>+US!AW88</f>
        <v>561.32579320729815</v>
      </c>
      <c r="AX204" s="290">
        <f>+US!AX88</f>
        <v>578.2113809309609</v>
      </c>
      <c r="AY204" s="290">
        <f>+US!AY88</f>
        <v>595.44752507562839</v>
      </c>
      <c r="AZ204" s="290">
        <f>+US!AZ88</f>
        <v>613.04428268507763</v>
      </c>
      <c r="BA204" s="290">
        <f>+US!BA88</f>
        <v>631.01131567437926</v>
      </c>
      <c r="BB204" s="290">
        <f>+US!BB88</f>
        <v>649.35790029970315</v>
      </c>
      <c r="BC204" s="290">
        <f>+US!BC88</f>
        <v>668.09293699636009</v>
      </c>
      <c r="BD204" s="290">
        <f>+US!BD88</f>
        <v>687.22495944353363</v>
      </c>
      <c r="BE204" s="290">
        <f>+US!BE88</f>
        <v>706.76214211424656</v>
      </c>
      <c r="BF204" s="290">
        <f>+US!BF88</f>
        <v>726.71230584832438</v>
      </c>
      <c r="BG204" s="290">
        <f>+US!BG88</f>
        <v>747.08292117895814</v>
      </c>
      <c r="BH204" s="290">
        <f>+US!BH88</f>
        <v>767.88110927471894</v>
      </c>
      <c r="BI204" s="290">
        <f>+US!BI88</f>
        <v>767.88110927471894</v>
      </c>
    </row>
    <row r="205" spans="1:61" s="289" customFormat="1" ht="14.4">
      <c r="A205" s="289" t="s">
        <v>105</v>
      </c>
      <c r="B205" s="290">
        <f>+EU!B88</f>
        <v>21.70258484826579</v>
      </c>
      <c r="C205" s="290">
        <f>+EU!C88</f>
        <v>25.678319628622209</v>
      </c>
      <c r="D205" s="290">
        <f>+EU!D88</f>
        <v>32.007236842093199</v>
      </c>
      <c r="E205" s="290">
        <f>+EU!E88</f>
        <v>38.496325051988059</v>
      </c>
      <c r="F205" s="290">
        <f>+EU!F88</f>
        <v>45.294003106864487</v>
      </c>
      <c r="G205" s="290">
        <f>+EU!G88</f>
        <v>52.358250471825862</v>
      </c>
      <c r="H205" s="290">
        <f>+EU!H88</f>
        <v>59.715356797395835</v>
      </c>
      <c r="I205" s="290">
        <f>+EU!I88</f>
        <v>67.301261780708089</v>
      </c>
      <c r="J205" s="290">
        <f>+EU!J88</f>
        <v>75.046908230361353</v>
      </c>
      <c r="K205" s="290">
        <f>+EU!K88</f>
        <v>82.5034467062614</v>
      </c>
      <c r="L205" s="290">
        <f>+EU!L88</f>
        <v>90.505883354340298</v>
      </c>
      <c r="M205" s="290">
        <f>+EU!M88</f>
        <v>98.20684462667036</v>
      </c>
      <c r="N205" s="290">
        <f>+EU!N88</f>
        <v>107.79054594330867</v>
      </c>
      <c r="O205" s="290">
        <f>+EU!O88</f>
        <v>116.88182048598466</v>
      </c>
      <c r="P205" s="290">
        <f>+EU!P88</f>
        <v>125.67519018017792</v>
      </c>
      <c r="Q205" s="290">
        <f>+EU!Q88</f>
        <v>134.27023965002454</v>
      </c>
      <c r="R205" s="290">
        <f>+EU!R88</f>
        <v>142.71637140162184</v>
      </c>
      <c r="S205" s="290">
        <f>+EU!S88</f>
        <v>151.03629977644582</v>
      </c>
      <c r="T205" s="290">
        <f>+EU!T88</f>
        <v>159.23934132693387</v>
      </c>
      <c r="U205" s="290">
        <f>+EU!U88</f>
        <v>167.32901900812394</v>
      </c>
      <c r="V205" s="290">
        <f>+EU!V88</f>
        <v>175.30754510560388</v>
      </c>
      <c r="W205" s="290">
        <f>+EU!W88</f>
        <v>183.17866799544069</v>
      </c>
      <c r="X205" s="290">
        <f>+EU!X88</f>
        <v>190.94973427166767</v>
      </c>
      <c r="Y205" s="290">
        <f>+EU!Y88</f>
        <v>198.63340212185261</v>
      </c>
      <c r="Z205" s="290">
        <f>+EU!Z88</f>
        <v>206.2491154573033</v>
      </c>
      <c r="AA205" s="290">
        <f>+EU!AA88</f>
        <v>213.85047622048984</v>
      </c>
      <c r="AB205" s="290">
        <f>+EU!AB88</f>
        <v>221.53887820164579</v>
      </c>
      <c r="AC205" s="290">
        <f>+EU!AC88</f>
        <v>229.90778578550419</v>
      </c>
      <c r="AD205" s="290">
        <f>+EU!AD88</f>
        <v>238.67947539738515</v>
      </c>
      <c r="AE205" s="290">
        <f>+EU!AE88</f>
        <v>247.77778155068648</v>
      </c>
      <c r="AF205" s="290">
        <f>+EU!AF88</f>
        <v>257.1353612697834</v>
      </c>
      <c r="AG205" s="290">
        <f>+EU!AG88</f>
        <v>266.6982807121758</v>
      </c>
      <c r="AH205" s="290">
        <f>+EU!AH88</f>
        <v>276.42694667793239</v>
      </c>
      <c r="AI205" s="290">
        <f>+EU!AI88</f>
        <v>286.29468506305767</v>
      </c>
      <c r="AJ205" s="290">
        <f>+EU!AJ88</f>
        <v>296.28545180941995</v>
      </c>
      <c r="AK205" s="290">
        <f>+EU!AK88</f>
        <v>306.39145158572887</v>
      </c>
      <c r="AL205" s="290">
        <f>+EU!AL88</f>
        <v>316.61101599994663</v>
      </c>
      <c r="AM205" s="290">
        <f>+EU!AM88</f>
        <v>326.9468609985006</v>
      </c>
      <c r="AN205" s="290">
        <f>+EU!AN88</f>
        <v>337.40472685114486</v>
      </c>
      <c r="AO205" s="290">
        <f>+EU!AO88</f>
        <v>347.99235382255847</v>
      </c>
      <c r="AP205" s="290">
        <f>+EU!AP88</f>
        <v>358.71873131559522</v>
      </c>
      <c r="AQ205" s="290">
        <f>+EU!AQ88</f>
        <v>369.59355980612628</v>
      </c>
      <c r="AR205" s="290">
        <f>+EU!AR88</f>
        <v>380.62687328866667</v>
      </c>
      <c r="AS205" s="290">
        <f>+EU!AS88</f>
        <v>391.82878010166917</v>
      </c>
      <c r="AT205" s="290">
        <f>+EU!AT88</f>
        <v>403.20928954672428</v>
      </c>
      <c r="AU205" s="290">
        <f>+EU!AU88</f>
        <v>414.77819977172118</v>
      </c>
      <c r="AV205" s="290">
        <f>+EU!AV88</f>
        <v>426.54502879347848</v>
      </c>
      <c r="AW205" s="290">
        <f>+EU!AW88</f>
        <v>438.51897544546364</v>
      </c>
      <c r="AX205" s="290">
        <f>+EU!AX88</f>
        <v>450.70890071177064</v>
      </c>
      <c r="AY205" s="290">
        <f>+EU!AY88</f>
        <v>463.12332261679001</v>
      </c>
      <c r="AZ205" s="290">
        <f>+EU!AZ88</f>
        <v>475.77041981449014</v>
      </c>
      <c r="BA205" s="290">
        <f>+EU!BA88</f>
        <v>488.65804045032746</v>
      </c>
      <c r="BB205" s="290">
        <f>+EU!BB88</f>
        <v>501.79371389796165</v>
      </c>
      <c r="BC205" s="290">
        <f>+EU!BC88</f>
        <v>515.18466371114289</v>
      </c>
      <c r="BD205" s="290">
        <f>+EU!BD88</f>
        <v>528.83782065875232</v>
      </c>
      <c r="BE205" s="290">
        <f>+EU!BE88</f>
        <v>542.75983508659397</v>
      </c>
      <c r="BF205" s="290">
        <f>+EU!BF88</f>
        <v>556.95708811561997</v>
      </c>
      <c r="BG205" s="290">
        <f>+EU!BG88</f>
        <v>571.43570137345955</v>
      </c>
      <c r="BH205" s="290">
        <f>+EU!BH88</f>
        <v>586.2015450866196</v>
      </c>
      <c r="BI205" s="290">
        <f>+EU!BI88</f>
        <v>586.2015450866196</v>
      </c>
    </row>
    <row r="206" spans="1:61" s="289" customFormat="1" ht="14.4">
      <c r="A206" s="289" t="s">
        <v>51</v>
      </c>
      <c r="B206" s="290">
        <f>+Japan!B88</f>
        <v>25.521098948866733</v>
      </c>
      <c r="C206" s="290">
        <f>+Japan!C88</f>
        <v>28.773288910658152</v>
      </c>
      <c r="D206" s="290">
        <f>+Japan!D88</f>
        <v>35.363839586413519</v>
      </c>
      <c r="E206" s="290">
        <f>+Japan!E88</f>
        <v>42.34545334746776</v>
      </c>
      <c r="F206" s="290">
        <f>+Japan!F88</f>
        <v>47.689841504360288</v>
      </c>
      <c r="G206" s="290">
        <f>+Japan!G88</f>
        <v>54.536977275088717</v>
      </c>
      <c r="H206" s="290">
        <f>+Japan!H88</f>
        <v>62.491298772140574</v>
      </c>
      <c r="I206" s="290">
        <f>+Japan!I88</f>
        <v>70.570405363318628</v>
      </c>
      <c r="J206" s="290">
        <f>+Japan!J88</f>
        <v>78.420510650804871</v>
      </c>
      <c r="K206" s="290">
        <f>+Japan!K88</f>
        <v>85.519152313364032</v>
      </c>
      <c r="L206" s="290">
        <f>+Japan!L88</f>
        <v>93.035787884850492</v>
      </c>
      <c r="M206" s="290">
        <f>+Japan!M88</f>
        <v>99.937925000821238</v>
      </c>
      <c r="N206" s="290">
        <f>+Japan!N88</f>
        <v>109.6585197739237</v>
      </c>
      <c r="O206" s="290">
        <f>+Japan!O88</f>
        <v>118.87993703282754</v>
      </c>
      <c r="P206" s="290">
        <f>+Japan!P88</f>
        <v>127.83241539681167</v>
      </c>
      <c r="Q206" s="290">
        <f>+Japan!Q88</f>
        <v>136.6409385854999</v>
      </c>
      <c r="R206" s="290">
        <f>+Japan!R88</f>
        <v>145.37301294887067</v>
      </c>
      <c r="S206" s="290">
        <f>+Japan!S88</f>
        <v>154.06510546194369</v>
      </c>
      <c r="T206" s="290">
        <f>+Japan!T88</f>
        <v>162.7375843535153</v>
      </c>
      <c r="U206" s="290">
        <f>+Japan!U88</f>
        <v>171.40327221154519</v>
      </c>
      <c r="V206" s="290">
        <f>+Japan!V88</f>
        <v>180.07248702205686</v>
      </c>
      <c r="W206" s="290">
        <f>+Japan!W88</f>
        <v>188.75622155855913</v>
      </c>
      <c r="X206" s="290">
        <f>+Japan!X88</f>
        <v>197.46840072624221</v>
      </c>
      <c r="Y206" s="290">
        <f>+Japan!Y88</f>
        <v>206.22769799027955</v>
      </c>
      <c r="Z206" s="290">
        <f>+Japan!Z88</f>
        <v>215.05904167584853</v>
      </c>
      <c r="AA206" s="290">
        <f>+Japan!AA88</f>
        <v>224.02104117114609</v>
      </c>
      <c r="AB206" s="290">
        <f>+Japan!AB88</f>
        <v>233.20614910469689</v>
      </c>
      <c r="AC206" s="290">
        <f>+Japan!AC88</f>
        <v>243.24636164609589</v>
      </c>
      <c r="AD206" s="290">
        <f>+Japan!AD88</f>
        <v>253.83345437087112</v>
      </c>
      <c r="AE206" s="290">
        <f>+Japan!AE88</f>
        <v>264.88647404541666</v>
      </c>
      <c r="AF206" s="290">
        <f>+Japan!AF88</f>
        <v>276.33397754753008</v>
      </c>
      <c r="AG206" s="290">
        <f>+Japan!AG88</f>
        <v>288.11976268930925</v>
      </c>
      <c r="AH206" s="290">
        <f>+Japan!AH88</f>
        <v>300.20371806213478</v>
      </c>
      <c r="AI206" s="290">
        <f>+Japan!AI88</f>
        <v>312.56025041612736</v>
      </c>
      <c r="AJ206" s="290">
        <f>+Japan!AJ88</f>
        <v>325.17581236987741</v>
      </c>
      <c r="AK206" s="290">
        <f>+Japan!AK88</f>
        <v>338.04633035674902</v>
      </c>
      <c r="AL206" s="290">
        <f>+Japan!AL88</f>
        <v>351.17490229443132</v>
      </c>
      <c r="AM206" s="290">
        <f>+Japan!AM88</f>
        <v>364.56989521756407</v>
      </c>
      <c r="AN206" s="290">
        <f>+Japan!AN88</f>
        <v>378.24345108836661</v>
      </c>
      <c r="AO206" s="290">
        <f>+Japan!AO88</f>
        <v>392.21035466949405</v>
      </c>
      <c r="AP206" s="290">
        <f>+Japan!AP88</f>
        <v>406.48719956476447</v>
      </c>
      <c r="AQ206" s="290">
        <f>+Japan!AQ88</f>
        <v>421.09178880566839</v>
      </c>
      <c r="AR206" s="290">
        <f>+Japan!AR88</f>
        <v>436.04271431322297</v>
      </c>
      <c r="AS206" s="290">
        <f>+Japan!AS88</f>
        <v>451.35906976492356</v>
      </c>
      <c r="AT206" s="290">
        <f>+Japan!AT88</f>
        <v>467.06026125979275</v>
      </c>
      <c r="AU206" s="290">
        <f>+Japan!AU88</f>
        <v>483.16588866283843</v>
      </c>
      <c r="AV206" s="290">
        <f>+Japan!AV88</f>
        <v>499.69567736985516</v>
      </c>
      <c r="AW206" s="290">
        <f>+Japan!AW88</f>
        <v>516.66944556852366</v>
      </c>
      <c r="AX206" s="290">
        <f>+Japan!AX88</f>
        <v>534.10709611924608</v>
      </c>
      <c r="AY206" s="290">
        <f>+Japan!AY88</f>
        <v>552.0286251990434</v>
      </c>
      <c r="AZ206" s="290">
        <f>+Japan!AZ88</f>
        <v>570.45414207944384</v>
      </c>
      <c r="BA206" s="290">
        <f>+Japan!BA88</f>
        <v>589.40389603928497</v>
      </c>
      <c r="BB206" s="290">
        <f>+Japan!BB88</f>
        <v>608.89830759896745</v>
      </c>
      <c r="BC206" s="290">
        <f>+Japan!BC88</f>
        <v>628.95800212095469</v>
      </c>
      <c r="BD206" s="290">
        <f>+Japan!BD88</f>
        <v>649.60384443982628</v>
      </c>
      <c r="BE206" s="290">
        <f>+Japan!BE88</f>
        <v>670.85697362876249</v>
      </c>
      <c r="BF206" s="290">
        <f>+Japan!BF88</f>
        <v>692.7388373256307</v>
      </c>
      <c r="BG206" s="290">
        <f>+Japan!BG88</f>
        <v>715.27122526566859</v>
      </c>
      <c r="BH206" s="290">
        <f>+Japan!BH88</f>
        <v>738.47630182456078</v>
      </c>
      <c r="BI206" s="290">
        <f>+Japan!BI88</f>
        <v>738.47630182456078</v>
      </c>
    </row>
    <row r="207" spans="1:61" s="289" customFormat="1" ht="14.4">
      <c r="A207" s="289" t="s">
        <v>52</v>
      </c>
      <c r="B207" s="290">
        <f>+Russia!B88</f>
        <v>9.534739967571694</v>
      </c>
      <c r="C207" s="290">
        <f>+Russia!C88</f>
        <v>13.077622693009939</v>
      </c>
      <c r="D207" s="290">
        <f>+Russia!D88</f>
        <v>16.745211856796409</v>
      </c>
      <c r="E207" s="290">
        <f>+Russia!E88</f>
        <v>20.703808132741926</v>
      </c>
      <c r="F207" s="290">
        <f>+Russia!F88</f>
        <v>24.924632502550235</v>
      </c>
      <c r="G207" s="290">
        <f>+Russia!G88</f>
        <v>29.471871653316434</v>
      </c>
      <c r="H207" s="290">
        <f>+Russia!H88</f>
        <v>34.470379402475686</v>
      </c>
      <c r="I207" s="290">
        <f>+Russia!I88</f>
        <v>39.662427833290891</v>
      </c>
      <c r="J207" s="290">
        <f>+Russia!J88</f>
        <v>44.909617814232028</v>
      </c>
      <c r="K207" s="290">
        <f>+Russia!K88</f>
        <v>49.91570012719319</v>
      </c>
      <c r="L207" s="290">
        <f>+Russia!L88</f>
        <v>55.649824448574869</v>
      </c>
      <c r="M207" s="290">
        <f>+Russia!M88</f>
        <v>61.702347452764215</v>
      </c>
      <c r="N207" s="290">
        <f>+Russia!N88</f>
        <v>68.988425034356794</v>
      </c>
      <c r="O207" s="290">
        <f>+Russia!O88</f>
        <v>76.031425991093315</v>
      </c>
      <c r="P207" s="290">
        <f>+Russia!P88</f>
        <v>82.972533024877478</v>
      </c>
      <c r="Q207" s="290">
        <f>+Russia!Q88</f>
        <v>89.885847193874426</v>
      </c>
      <c r="R207" s="290">
        <f>+Russia!R88</f>
        <v>96.80863241216008</v>
      </c>
      <c r="S207" s="290">
        <f>+Russia!S88</f>
        <v>103.75841323091932</v>
      </c>
      <c r="T207" s="290">
        <f>+Russia!T88</f>
        <v>110.74273791614753</v>
      </c>
      <c r="U207" s="290">
        <f>+Russia!U88</f>
        <v>117.76478523633999</v>
      </c>
      <c r="V207" s="290">
        <f>+Russia!V88</f>
        <v>124.82662401879792</v>
      </c>
      <c r="W207" s="290">
        <f>+Russia!W88</f>
        <v>131.93116771908524</v>
      </c>
      <c r="X207" s="290">
        <f>+Russia!X88</f>
        <v>139.08339908097213</v>
      </c>
      <c r="Y207" s="290">
        <f>+Russia!Y88</f>
        <v>146.29111079675329</v>
      </c>
      <c r="Z207" s="290">
        <f>+Russia!Z88</f>
        <v>153.56514697635896</v>
      </c>
      <c r="AA207" s="290">
        <f>+Russia!AA88</f>
        <v>160.92610663258756</v>
      </c>
      <c r="AB207" s="290">
        <f>+Russia!AB88</f>
        <v>168.43228558209057</v>
      </c>
      <c r="AC207" s="290">
        <f>+Russia!AC88</f>
        <v>176.43098825554443</v>
      </c>
      <c r="AD207" s="290">
        <f>+Russia!AD88</f>
        <v>184.74296439600298</v>
      </c>
      <c r="AE207" s="290">
        <f>+Russia!AE88</f>
        <v>193.33108037618354</v>
      </c>
      <c r="AF207" s="290">
        <f>+Russia!AF88</f>
        <v>202.16331974725261</v>
      </c>
      <c r="AG207" s="290">
        <f>+Russia!AG88</f>
        <v>211.21533802436804</v>
      </c>
      <c r="AH207" s="290">
        <f>+Russia!AH88</f>
        <v>220.47084611031752</v>
      </c>
      <c r="AI207" s="290">
        <f>+Russia!AI88</f>
        <v>229.92087393201507</v>
      </c>
      <c r="AJ207" s="290">
        <f>+Russia!AJ88</f>
        <v>239.56258920142895</v>
      </c>
      <c r="AK207" s="290">
        <f>+Russia!AK88</f>
        <v>249.39804756966751</v>
      </c>
      <c r="AL207" s="290">
        <f>+Russia!AL88</f>
        <v>259.4330577683707</v>
      </c>
      <c r="AM207" s="290">
        <f>+Russia!AM88</f>
        <v>269.67623218463768</v>
      </c>
      <c r="AN207" s="290">
        <f>+Russia!AN88</f>
        <v>280.13823285806177</v>
      </c>
      <c r="AO207" s="290">
        <f>+Russia!AO88</f>
        <v>290.83119446454128</v>
      </c>
      <c r="AP207" s="290">
        <f>+Russia!AP88</f>
        <v>301.76829545305566</v>
      </c>
      <c r="AQ207" s="290">
        <f>+Russia!AQ88</f>
        <v>312.96344738853054</v>
      </c>
      <c r="AR207" s="290">
        <f>+Russia!AR88</f>
        <v>324.43107563804875</v>
      </c>
      <c r="AS207" s="290">
        <f>+Russia!AS88</f>
        <v>336.18596905771483</v>
      </c>
      <c r="AT207" s="290">
        <f>+Russia!AT88</f>
        <v>348.24318092084638</v>
      </c>
      <c r="AU207" s="290">
        <f>+Russia!AU88</f>
        <v>360.61796738184512</v>
      </c>
      <c r="AV207" s="290">
        <f>+Russia!AV88</f>
        <v>373.32575311017166</v>
      </c>
      <c r="AW207" s="290">
        <f>+Russia!AW88</f>
        <v>386.38211636730637</v>
      </c>
      <c r="AX207" s="290">
        <f>+Russia!AX88</f>
        <v>399.80278782842521</v>
      </c>
      <c r="AY207" s="290">
        <f>+Russia!AY88</f>
        <v>413.60365898306054</v>
      </c>
      <c r="AZ207" s="290">
        <f>+Russia!AZ88</f>
        <v>427.80079709278829</v>
      </c>
      <c r="BA207" s="290">
        <f>+Russia!BA88</f>
        <v>442.41046453055884</v>
      </c>
      <c r="BB207" s="290">
        <f>+Russia!BB88</f>
        <v>457.44914094918647</v>
      </c>
      <c r="BC207" s="290">
        <f>+Russia!BC88</f>
        <v>472.93354718276208</v>
      </c>
      <c r="BD207" s="290">
        <f>+Russia!BD88</f>
        <v>488.88067011760569</v>
      </c>
      <c r="BE207" s="290">
        <f>+Russia!BE88</f>
        <v>505.30778801126809</v>
      </c>
      <c r="BF207" s="290">
        <f>+Russia!BF88</f>
        <v>522.23249591304</v>
      </c>
      <c r="BG207" s="290">
        <f>+Russia!BG88</f>
        <v>539.6727309652706</v>
      </c>
      <c r="BH207" s="290">
        <f>+Russia!BH88</f>
        <v>557.64679745460194</v>
      </c>
      <c r="BI207" s="290">
        <f>+Russia!BI88</f>
        <v>557.64679745460194</v>
      </c>
    </row>
    <row r="208" spans="1:61" s="289" customFormat="1" ht="14.4">
      <c r="A208" s="289" t="s">
        <v>53</v>
      </c>
      <c r="B208" s="290">
        <f>+Eurasia!B88</f>
        <v>4.1198472015852126</v>
      </c>
      <c r="C208" s="290">
        <f>+Eurasia!C88</f>
        <v>5.2992447000060556</v>
      </c>
      <c r="D208" s="290">
        <f>+Eurasia!D88</f>
        <v>7.4362705288124529</v>
      </c>
      <c r="E208" s="290">
        <f>+Eurasia!E88</f>
        <v>9.9768286967542164</v>
      </c>
      <c r="F208" s="290">
        <f>+Eurasia!F88</f>
        <v>12.926931255365327</v>
      </c>
      <c r="G208" s="290">
        <f>+Eurasia!G88</f>
        <v>16.316334903539229</v>
      </c>
      <c r="H208" s="290">
        <f>+Eurasia!H88</f>
        <v>20.239014765801539</v>
      </c>
      <c r="I208" s="290">
        <f>+Eurasia!I88</f>
        <v>24.609322646127339</v>
      </c>
      <c r="J208" s="290">
        <f>+Eurasia!J88</f>
        <v>29.366719624791845</v>
      </c>
      <c r="K208" s="290">
        <f>+Eurasia!K88</f>
        <v>34.305564530002876</v>
      </c>
      <c r="L208" s="290">
        <f>+Eurasia!L88</f>
        <v>39.64919794769542</v>
      </c>
      <c r="M208" s="290">
        <f>+Eurasia!M88</f>
        <v>45.270093080636912</v>
      </c>
      <c r="N208" s="290">
        <f>+Eurasia!N88</f>
        <v>51.757562990691994</v>
      </c>
      <c r="O208" s="290">
        <f>+Eurasia!O88</f>
        <v>58.390734573076045</v>
      </c>
      <c r="P208" s="290">
        <f>+Eurasia!P88</f>
        <v>65.182890084980755</v>
      </c>
      <c r="Q208" s="290">
        <f>+Eurasia!Q88</f>
        <v>72.128884548004436</v>
      </c>
      <c r="R208" s="290">
        <f>+Eurasia!R88</f>
        <v>79.21433259110951</v>
      </c>
      <c r="S208" s="290">
        <f>+Eurasia!S88</f>
        <v>86.421186116234509</v>
      </c>
      <c r="T208" s="290">
        <f>+Eurasia!T88</f>
        <v>93.731122844054582</v>
      </c>
      <c r="U208" s="290">
        <f>+Eurasia!U88</f>
        <v>101.12760943202235</v>
      </c>
      <c r="V208" s="290">
        <f>+Eurasia!V88</f>
        <v>108.59718926526939</v>
      </c>
      <c r="W208" s="290">
        <f>+Eurasia!W88</f>
        <v>116.13034719414837</v>
      </c>
      <c r="X208" s="290">
        <f>+Eurasia!X88</f>
        <v>123.72216003783592</v>
      </c>
      <c r="Y208" s="290">
        <f>+Eurasia!Y88</f>
        <v>131.37280853375904</v>
      </c>
      <c r="Z208" s="290">
        <f>+Eurasia!Z88</f>
        <v>139.0878841259144</v>
      </c>
      <c r="AA208" s="290">
        <f>+Eurasia!AA88</f>
        <v>146.88906727125794</v>
      </c>
      <c r="AB208" s="290">
        <f>+Eurasia!AB88</f>
        <v>154.86796157607668</v>
      </c>
      <c r="AC208" s="290">
        <f>+Eurasia!AC88</f>
        <v>163.2827312784116</v>
      </c>
      <c r="AD208" s="290">
        <f>+Eurasia!AD88</f>
        <v>172.01669476386007</v>
      </c>
      <c r="AE208" s="290">
        <f>+Eurasia!AE88</f>
        <v>181.03135634548156</v>
      </c>
      <c r="AF208" s="290">
        <f>+Eurasia!AF88</f>
        <v>190.29125290254231</v>
      </c>
      <c r="AG208" s="290">
        <f>+Eurasia!AG88</f>
        <v>199.76825719042364</v>
      </c>
      <c r="AH208" s="290">
        <f>+Eurasia!AH88</f>
        <v>209.44272665324084</v>
      </c>
      <c r="AI208" s="290">
        <f>+Eurasia!AI88</f>
        <v>219.30305699993602</v>
      </c>
      <c r="AJ208" s="290">
        <f>+Eurasia!AJ88</f>
        <v>229.34456094239948</v>
      </c>
      <c r="AK208" s="290">
        <f>+Eurasia!AK88</f>
        <v>239.56817240466953</v>
      </c>
      <c r="AL208" s="290">
        <f>+Eurasia!AL88</f>
        <v>249.9792228329776</v>
      </c>
      <c r="AM208" s="290">
        <f>+Eurasia!AM88</f>
        <v>260.5863916776546</v>
      </c>
      <c r="AN208" s="290">
        <f>+Eurasia!AN88</f>
        <v>271.40085624859779</v>
      </c>
      <c r="AO208" s="290">
        <f>+Eurasia!AO88</f>
        <v>282.43562912765134</v>
      </c>
      <c r="AP208" s="290">
        <f>+Eurasia!AP88</f>
        <v>293.70505648066904</v>
      </c>
      <c r="AQ208" s="290">
        <f>+Eurasia!AQ88</f>
        <v>305.22444728339457</v>
      </c>
      <c r="AR208" s="290">
        <f>+Eurasia!AR88</f>
        <v>317.00980553698685</v>
      </c>
      <c r="AS208" s="290">
        <f>+Eurasia!AS88</f>
        <v>329.07764167801423</v>
      </c>
      <c r="AT208" s="290">
        <f>+Eurasia!AT88</f>
        <v>341.44484390449509</v>
      </c>
      <c r="AU208" s="290">
        <f>+Eurasia!AU88</f>
        <v>354.12859428380392</v>
      </c>
      <c r="AV208" s="290">
        <f>+Eurasia!AV88</f>
        <v>367.14631800590769</v>
      </c>
      <c r="AW208" s="290">
        <f>+Eurasia!AW88</f>
        <v>380.51565696099283</v>
      </c>
      <c r="AX208" s="290">
        <f>+Eurasia!AX88</f>
        <v>394.25446102218052</v>
      </c>
      <c r="AY208" s="290">
        <f>+Eurasia!AY88</f>
        <v>408.38079210400741</v>
      </c>
      <c r="AZ208" s="290">
        <f>+Eurasia!AZ88</f>
        <v>422.91293734905827</v>
      </c>
      <c r="BA208" s="290">
        <f>+Eurasia!BA88</f>
        <v>437.86942875966088</v>
      </c>
      <c r="BB208" s="290">
        <f>+Eurasia!BB88</f>
        <v>453.26906731362402</v>
      </c>
      <c r="BC208" s="290">
        <f>+Eurasia!BC88</f>
        <v>469.13095014164122</v>
      </c>
      <c r="BD208" s="290">
        <f>+Eurasia!BD88</f>
        <v>485.47449974471402</v>
      </c>
      <c r="BE208" s="290">
        <f>+Eurasia!BE88</f>
        <v>502.31949452731061</v>
      </c>
      <c r="BF208" s="290">
        <f>+Eurasia!BF88</f>
        <v>519.68610014207991</v>
      </c>
      <c r="BG208" s="290">
        <f>+Eurasia!BG88</f>
        <v>537.59490130429685</v>
      </c>
      <c r="BH208" s="290">
        <f>+Eurasia!BH88</f>
        <v>556.06693385349104</v>
      </c>
      <c r="BI208" s="290">
        <f>+Eurasia!BI88</f>
        <v>556.06693385349104</v>
      </c>
    </row>
    <row r="209" spans="1:61" s="289" customFormat="1" ht="14.4">
      <c r="A209" s="289" t="s">
        <v>54</v>
      </c>
      <c r="B209" s="290">
        <f>+China!B88</f>
        <v>2.6044229951220319</v>
      </c>
      <c r="C209" s="290">
        <f>+China!C88</f>
        <v>6.6684060942879535</v>
      </c>
      <c r="D209" s="290">
        <f>+China!D88</f>
        <v>9.1758697844060038</v>
      </c>
      <c r="E209" s="290">
        <f>+China!E88</f>
        <v>12.050184837873374</v>
      </c>
      <c r="F209" s="290">
        <f>+China!F88</f>
        <v>15.293414945589067</v>
      </c>
      <c r="G209" s="290">
        <f>+China!G88</f>
        <v>18.906325749596455</v>
      </c>
      <c r="H209" s="290">
        <f>+China!H88</f>
        <v>23.065496515970565</v>
      </c>
      <c r="I209" s="290">
        <f>+China!I88</f>
        <v>27.579695143607733</v>
      </c>
      <c r="J209" s="290">
        <f>+China!J88</f>
        <v>32.42095033235006</v>
      </c>
      <c r="K209" s="290">
        <f>+China!K88</f>
        <v>37.114383869690101</v>
      </c>
      <c r="L209" s="290">
        <f>+China!L88</f>
        <v>41.63724539528431</v>
      </c>
      <c r="M209" s="290">
        <f>+China!M88</f>
        <v>47.212487845772088</v>
      </c>
      <c r="N209" s="290">
        <f>+China!N88</f>
        <v>52.338290797330309</v>
      </c>
      <c r="O209" s="290">
        <f>+China!O88</f>
        <v>57.591292334905624</v>
      </c>
      <c r="P209" s="290">
        <f>+China!P88</f>
        <v>62.87549034611488</v>
      </c>
      <c r="Q209" s="290">
        <f>+China!Q88</f>
        <v>68.116433687698631</v>
      </c>
      <c r="R209" s="290">
        <f>+China!R88</f>
        <v>73.253300649883897</v>
      </c>
      <c r="S209" s="290">
        <f>+China!S88</f>
        <v>78.2355598699708</v>
      </c>
      <c r="T209" s="290">
        <f>+China!T88</f>
        <v>83.020967211944736</v>
      </c>
      <c r="U209" s="290">
        <f>+China!U88</f>
        <v>87.574378130784808</v>
      </c>
      <c r="V209" s="290">
        <f>+China!V88</f>
        <v>91.867083865158392</v>
      </c>
      <c r="W209" s="290">
        <f>+China!W88</f>
        <v>95.876514228399003</v>
      </c>
      <c r="X209" s="290">
        <f>+China!X88</f>
        <v>99.586212919184263</v>
      </c>
      <c r="Y209" s="290">
        <f>+China!Y88</f>
        <v>102.98598805009462</v>
      </c>
      <c r="Z209" s="290">
        <f>+China!Z88</f>
        <v>106.07208297872845</v>
      </c>
      <c r="AA209" s="290">
        <f>+China!AA88</f>
        <v>108.85739338732731</v>
      </c>
      <c r="AB209" s="290">
        <f>+China!AB88</f>
        <v>111.4060673637703</v>
      </c>
      <c r="AC209" s="290">
        <f>+China!AC88</f>
        <v>113.99796957612702</v>
      </c>
      <c r="AD209" s="290">
        <f>+China!AD88</f>
        <v>116.52282141748094</v>
      </c>
      <c r="AE209" s="290">
        <f>+China!AE88</f>
        <v>118.9578236470239</v>
      </c>
      <c r="AF209" s="290">
        <f>+China!AF88</f>
        <v>121.28303815520907</v>
      </c>
      <c r="AG209" s="290">
        <f>+China!AG88</f>
        <v>123.48180195417247</v>
      </c>
      <c r="AH209" s="290">
        <f>+China!AH88</f>
        <v>125.54141989247591</v>
      </c>
      <c r="AI209" s="290">
        <f>+China!AI88</f>
        <v>127.45290180257179</v>
      </c>
      <c r="AJ209" s="290">
        <f>+China!AJ88</f>
        <v>129.21029657474546</v>
      </c>
      <c r="AK209" s="290">
        <f>+China!AK88</f>
        <v>130.80995283300732</v>
      </c>
      <c r="AL209" s="290">
        <f>+China!AL88</f>
        <v>132.24986028792657</v>
      </c>
      <c r="AM209" s="290">
        <f>+China!AM88</f>
        <v>133.52912642548662</v>
      </c>
      <c r="AN209" s="290">
        <f>+China!AN88</f>
        <v>134.64759339835584</v>
      </c>
      <c r="AO209" s="290">
        <f>+China!AO88</f>
        <v>135.60557893355724</v>
      </c>
      <c r="AP209" s="290">
        <f>+China!AP88</f>
        <v>136.40371916462945</v>
      </c>
      <c r="AQ209" s="290">
        <f>+China!AQ88</f>
        <v>137.04289247653494</v>
      </c>
      <c r="AR209" s="290">
        <f>+China!AR88</f>
        <v>137.52420731563342</v>
      </c>
      <c r="AS209" s="290">
        <f>+China!AS88</f>
        <v>137.8490412743846</v>
      </c>
      <c r="AT209" s="290">
        <f>+China!AT88</f>
        <v>138.01912265932063</v>
      </c>
      <c r="AU209" s="290">
        <f>+China!AU88</f>
        <v>138.03664888057941</v>
      </c>
      <c r="AV209" s="290">
        <f>+China!AV88</f>
        <v>137.90443835169273</v>
      </c>
      <c r="AW209" s="290">
        <f>+China!AW88</f>
        <v>137.6261142700908</v>
      </c>
      <c r="AX209" s="290">
        <f>+China!AX88</f>
        <v>137.20631980877721</v>
      </c>
      <c r="AY209" s="290">
        <f>+China!AY88</f>
        <v>136.65096503902248</v>
      </c>
      <c r="AZ209" s="290">
        <f>+China!AZ88</f>
        <v>135.96750647457381</v>
      </c>
      <c r="BA209" s="290">
        <f>+China!BA88</f>
        <v>135.16526064372289</v>
      </c>
      <c r="BB209" s="290">
        <f>+China!BB88</f>
        <v>134.25575375208953</v>
      </c>
      <c r="BC209" s="290">
        <f>+China!BC88</f>
        <v>133.25311054777083</v>
      </c>
      <c r="BD209" s="290">
        <f>+China!BD88</f>
        <v>132.17448727790165</v>
      </c>
      <c r="BE209" s="290">
        <f>+China!BE88</f>
        <v>131.04055658537882</v>
      </c>
      <c r="BF209" s="290">
        <f>+China!BF88</f>
        <v>129.87605694544516</v>
      </c>
      <c r="BG209" s="290">
        <f>+China!BG88</f>
        <v>128.71042659373882</v>
      </c>
      <c r="BH209" s="290">
        <f>+China!BH88</f>
        <v>127.57855291932518</v>
      </c>
      <c r="BI209" s="290">
        <f>+China!BI88</f>
        <v>127.57855291932518</v>
      </c>
    </row>
    <row r="210" spans="1:61" s="289" customFormat="1" ht="14.4">
      <c r="A210" s="289" t="s">
        <v>55</v>
      </c>
      <c r="B210" s="290">
        <f>+India!B88</f>
        <v>1.5316007697743028</v>
      </c>
      <c r="C210" s="290">
        <f>+India!C88</f>
        <v>2.6667569253621597</v>
      </c>
      <c r="D210" s="290">
        <f>+India!D88</f>
        <v>3.945680169528734</v>
      </c>
      <c r="E210" s="290">
        <f>+India!E88</f>
        <v>5.5194575082274548</v>
      </c>
      <c r="F210" s="290">
        <f>+India!F88</f>
        <v>7.4812276972436331</v>
      </c>
      <c r="G210" s="290">
        <f>+India!G88</f>
        <v>9.7633823355133877</v>
      </c>
      <c r="H210" s="290">
        <f>+India!H88</f>
        <v>12.402718410919148</v>
      </c>
      <c r="I210" s="290">
        <f>+India!I88</f>
        <v>15.487571942289357</v>
      </c>
      <c r="J210" s="290">
        <f>+India!J88</f>
        <v>18.988072400256584</v>
      </c>
      <c r="K210" s="290">
        <f>+India!K88</f>
        <v>22.867075250955576</v>
      </c>
      <c r="L210" s="290">
        <f>+India!L88</f>
        <v>26.971460734121987</v>
      </c>
      <c r="M210" s="290">
        <f>+India!M88</f>
        <v>31.21020118375597</v>
      </c>
      <c r="N210" s="290">
        <f>+India!N88</f>
        <v>35.917954803793762</v>
      </c>
      <c r="O210" s="290">
        <f>+India!O88</f>
        <v>40.855317372465677</v>
      </c>
      <c r="P210" s="290">
        <f>+India!P88</f>
        <v>45.987846245699906</v>
      </c>
      <c r="Q210" s="290">
        <f>+India!Q88</f>
        <v>51.280299532687927</v>
      </c>
      <c r="R210" s="290">
        <f>+India!R88</f>
        <v>56.698116981194282</v>
      </c>
      <c r="S210" s="290">
        <f>+India!S88</f>
        <v>62.208493091990483</v>
      </c>
      <c r="T210" s="290">
        <f>+India!T88</f>
        <v>67.781163948429665</v>
      </c>
      <c r="U210" s="290">
        <f>+India!U88</f>
        <v>73.389008146996815</v>
      </c>
      <c r="V210" s="290">
        <f>+India!V88</f>
        <v>79.008557970629937</v>
      </c>
      <c r="W210" s="290">
        <f>+India!W88</f>
        <v>84.620509371134034</v>
      </c>
      <c r="X210" s="290">
        <f>+India!X88</f>
        <v>90.21029797233335</v>
      </c>
      <c r="Y210" s="290">
        <f>+India!Y88</f>
        <v>95.768757941377856</v>
      </c>
      <c r="Z210" s="290">
        <f>+India!Z88</f>
        <v>101.29278996894104</v>
      </c>
      <c r="AA210" s="290">
        <f>+India!AA88</f>
        <v>106.80196497586249</v>
      </c>
      <c r="AB210" s="290">
        <f>+India!AB88</f>
        <v>112.36830317839987</v>
      </c>
      <c r="AC210" s="290">
        <f>+India!AC88</f>
        <v>118.32321259008641</v>
      </c>
      <c r="AD210" s="290">
        <f>+India!AD88</f>
        <v>124.50985375770065</v>
      </c>
      <c r="AE210" s="290">
        <f>+India!AE88</f>
        <v>130.87530190806157</v>
      </c>
      <c r="AF210" s="290">
        <f>+India!AF88</f>
        <v>137.37023836556708</v>
      </c>
      <c r="AG210" s="290">
        <f>+India!AG88</f>
        <v>143.95342113999729</v>
      </c>
      <c r="AH210" s="290">
        <f>+India!AH88</f>
        <v>150.59293029299423</v>
      </c>
      <c r="AI210" s="290">
        <f>+India!AI88</f>
        <v>157.26564254232935</v>
      </c>
      <c r="AJ210" s="290">
        <f>+India!AJ88</f>
        <v>163.95594281495679</v>
      </c>
      <c r="AK210" s="290">
        <f>+India!AK88</f>
        <v>170.65423023690977</v>
      </c>
      <c r="AL210" s="290">
        <f>+India!AL88</f>
        <v>177.35549904981295</v>
      </c>
      <c r="AM210" s="290">
        <f>+India!AM88</f>
        <v>184.0581138261025</v>
      </c>
      <c r="AN210" s="290">
        <f>+India!AN88</f>
        <v>190.76281075662561</v>
      </c>
      <c r="AO210" s="290">
        <f>+India!AO88</f>
        <v>197.47191351562694</v>
      </c>
      <c r="AP210" s="290">
        <f>+India!AP88</f>
        <v>204.18873420347057</v>
      </c>
      <c r="AQ210" s="290">
        <f>+India!AQ88</f>
        <v>210.91712530195809</v>
      </c>
      <c r="AR210" s="290">
        <f>+India!AR88</f>
        <v>217.66115048985168</v>
      </c>
      <c r="AS210" s="290">
        <f>+India!AS88</f>
        <v>224.42484668581335</v>
      </c>
      <c r="AT210" s="290">
        <f>+India!AT88</f>
        <v>231.21205480465173</v>
      </c>
      <c r="AU210" s="290">
        <f>+India!AU88</f>
        <v>238.02630149088913</v>
      </c>
      <c r="AV210" s="290">
        <f>+India!AV88</f>
        <v>244.87071817021732</v>
      </c>
      <c r="AW210" s="290">
        <f>+India!AW88</f>
        <v>251.74798706521133</v>
      </c>
      <c r="AX210" s="290">
        <f>+India!AX88</f>
        <v>258.66030641944229</v>
      </c>
      <c r="AY210" s="290">
        <f>+India!AY88</f>
        <v>265.60936917410874</v>
      </c>
      <c r="AZ210" s="290">
        <f>+India!AZ88</f>
        <v>272.59635086004386</v>
      </c>
      <c r="BA210" s="290">
        <f>+India!BA88</f>
        <v>279.62190361039728</v>
      </c>
      <c r="BB210" s="290">
        <f>+India!BB88</f>
        <v>286.68615405299602</v>
      </c>
      <c r="BC210" s="290">
        <f>+India!BC88</f>
        <v>293.78870347617971</v>
      </c>
      <c r="BD210" s="290">
        <f>+India!BD88</f>
        <v>300.92862913213594</v>
      </c>
      <c r="BE210" s="290">
        <f>+India!BE88</f>
        <v>308.1044858889876</v>
      </c>
      <c r="BF210" s="290">
        <f>+India!BF88</f>
        <v>315.31430769855172</v>
      </c>
      <c r="BG210" s="290">
        <f>+India!BG88</f>
        <v>322.55560853455779</v>
      </c>
      <c r="BH210" s="290">
        <f>+India!BH88</f>
        <v>329.82538259391589</v>
      </c>
      <c r="BI210" s="290">
        <f>+India!BI88</f>
        <v>329.82538259391589</v>
      </c>
    </row>
    <row r="211" spans="1:61" s="289" customFormat="1" ht="14.4">
      <c r="A211" s="289" t="s">
        <v>56</v>
      </c>
      <c r="B211" s="290">
        <f>+MidEast!B88</f>
        <v>6.0427008123631634</v>
      </c>
      <c r="C211" s="290">
        <f>+MidEast!C88</f>
        <v>8.6050534000102878</v>
      </c>
      <c r="D211" s="290">
        <f>+MidEast!D88</f>
        <v>11.377597490969276</v>
      </c>
      <c r="E211" s="290">
        <f>+MidEast!E88</f>
        <v>14.427514220197059</v>
      </c>
      <c r="F211" s="290">
        <f>+MidEast!F88</f>
        <v>17.817627728123281</v>
      </c>
      <c r="G211" s="290">
        <f>+MidEast!G88</f>
        <v>21.362065736907656</v>
      </c>
      <c r="H211" s="290">
        <f>+MidEast!H88</f>
        <v>25.196800963242513</v>
      </c>
      <c r="I211" s="290">
        <f>+MidEast!I88</f>
        <v>29.422608036140257</v>
      </c>
      <c r="J211" s="290">
        <f>+MidEast!J88</f>
        <v>33.939840761105096</v>
      </c>
      <c r="K211" s="290">
        <f>+MidEast!K88</f>
        <v>39.052196085835888</v>
      </c>
      <c r="L211" s="290">
        <f>+MidEast!L88</f>
        <v>44.279669315666141</v>
      </c>
      <c r="M211" s="290">
        <f>+MidEast!M88</f>
        <v>48.449841271809376</v>
      </c>
      <c r="N211" s="290">
        <f>+MidEast!N88</f>
        <v>53.822973074379334</v>
      </c>
      <c r="O211" s="290">
        <f>+MidEast!O88</f>
        <v>59.167468145504571</v>
      </c>
      <c r="P211" s="290">
        <f>+MidEast!P88</f>
        <v>64.509709876036354</v>
      </c>
      <c r="Q211" s="290">
        <f>+MidEast!Q88</f>
        <v>69.856991718578598</v>
      </c>
      <c r="R211" s="290">
        <f>+MidEast!R88</f>
        <v>75.207291395615925</v>
      </c>
      <c r="S211" s="290">
        <f>+MidEast!S88</f>
        <v>80.554599372398627</v>
      </c>
      <c r="T211" s="290">
        <f>+MidEast!T88</f>
        <v>85.892004047562537</v>
      </c>
      <c r="U211" s="290">
        <f>+MidEast!U88</f>
        <v>91.213505579252512</v>
      </c>
      <c r="V211" s="290">
        <f>+MidEast!V88</f>
        <v>96.515149290410392</v>
      </c>
      <c r="W211" s="290">
        <f>+MidEast!W88</f>
        <v>101.79584102135219</v>
      </c>
      <c r="X211" s="290">
        <f>+MidEast!X88</f>
        <v>107.05805222244354</v>
      </c>
      <c r="Y211" s="290">
        <f>+MidEast!Y88</f>
        <v>112.30848903119221</v>
      </c>
      <c r="Z211" s="290">
        <f>+MidEast!Z88</f>
        <v>117.55865877439511</v>
      </c>
      <c r="AA211" s="290">
        <f>+MidEast!AA88</f>
        <v>122.84032477595345</v>
      </c>
      <c r="AB211" s="290">
        <f>+MidEast!AB88</f>
        <v>128.21562559257418</v>
      </c>
      <c r="AC211" s="290">
        <f>+MidEast!AC88</f>
        <v>134.08397350328372</v>
      </c>
      <c r="AD211" s="290">
        <f>+MidEast!AD88</f>
        <v>140.25161828000071</v>
      </c>
      <c r="AE211" s="290">
        <f>+MidEast!AE88</f>
        <v>146.6688363063752</v>
      </c>
      <c r="AF211" s="290">
        <f>+MidEast!AF88</f>
        <v>153.2912983669089</v>
      </c>
      <c r="AG211" s="290">
        <f>+MidEast!AG88</f>
        <v>160.08345248271499</v>
      </c>
      <c r="AH211" s="290">
        <f>+MidEast!AH88</f>
        <v>167.01926398478005</v>
      </c>
      <c r="AI211" s="290">
        <f>+MidEast!AI88</f>
        <v>174.08144002174265</v>
      </c>
      <c r="AJ211" s="290">
        <f>+MidEast!AJ88</f>
        <v>181.26004510409751</v>
      </c>
      <c r="AK211" s="290">
        <f>+MidEast!AK88</f>
        <v>188.55100106446298</v>
      </c>
      <c r="AL211" s="290">
        <f>+MidEast!AL88</f>
        <v>195.95471048804512</v>
      </c>
      <c r="AM211" s="290">
        <f>+MidEast!AM88</f>
        <v>203.47489691548822</v>
      </c>
      <c r="AN211" s="290">
        <f>+MidEast!AN88</f>
        <v>211.11767801164433</v>
      </c>
      <c r="AO211" s="290">
        <f>+MidEast!AO88</f>
        <v>218.8908515774207</v>
      </c>
      <c r="AP211" s="290">
        <f>+MidEast!AP88</f>
        <v>226.80336068424279</v>
      </c>
      <c r="AQ211" s="290">
        <f>+MidEast!AQ88</f>
        <v>234.86490229188831</v>
      </c>
      <c r="AR211" s="290">
        <f>+MidEast!AR88</f>
        <v>243.08564710767206</v>
      </c>
      <c r="AS211" s="290">
        <f>+MidEast!AS88</f>
        <v>251.47604371732217</v>
      </c>
      <c r="AT211" s="290">
        <f>+MidEast!AT88</f>
        <v>260.04668545134871</v>
      </c>
      <c r="AU211" s="290">
        <f>+MidEast!AU88</f>
        <v>268.80822329666205</v>
      </c>
      <c r="AV211" s="290">
        <f>+MidEast!AV88</f>
        <v>277.77131217945731</v>
      </c>
      <c r="AW211" s="290">
        <f>+MidEast!AW88</f>
        <v>286.94658113346964</v>
      </c>
      <c r="AX211" s="290">
        <f>+MidEast!AX88</f>
        <v>296.34462033020276</v>
      </c>
      <c r="AY211" s="290">
        <f>+MidEast!AY88</f>
        <v>305.97597981586455</v>
      </c>
      <c r="AZ211" s="290">
        <f>+MidEast!AZ88</f>
        <v>315.85117619982481</v>
      </c>
      <c r="BA211" s="290">
        <f>+MidEast!BA88</f>
        <v>325.98070457989246</v>
      </c>
      <c r="BB211" s="290">
        <f>+MidEast!BB88</f>
        <v>336.37505375820768</v>
      </c>
      <c r="BC211" s="290">
        <f>+MidEast!BC88</f>
        <v>347.04472336641021</v>
      </c>
      <c r="BD211" s="290">
        <f>+MidEast!BD88</f>
        <v>358.00024193213085</v>
      </c>
      <c r="BE211" s="290">
        <f>+MidEast!BE88</f>
        <v>369.2521852200349</v>
      </c>
      <c r="BF211" s="290">
        <f>+MidEast!BF88</f>
        <v>380.81119439892848</v>
      </c>
      <c r="BG211" s="290">
        <f>+MidEast!BG88</f>
        <v>392.6879937436405</v>
      </c>
      <c r="BH211" s="290">
        <f>+MidEast!BH88</f>
        <v>404.89340769265021</v>
      </c>
      <c r="BI211" s="290">
        <f>+MidEast!BI88</f>
        <v>404.89340769265021</v>
      </c>
    </row>
    <row r="212" spans="1:61" s="289" customFormat="1" ht="14.4">
      <c r="A212" s="289" t="s">
        <v>57</v>
      </c>
      <c r="B212" s="290">
        <f>+Africa!B88</f>
        <v>1.1838246956212286</v>
      </c>
      <c r="C212" s="290">
        <f>+Africa!C88</f>
        <v>1.7720893746647841</v>
      </c>
      <c r="D212" s="290">
        <f>+Africa!D88</f>
        <v>2.6315097898546416</v>
      </c>
      <c r="E212" s="290">
        <f>+Africa!E88</f>
        <v>3.7195904830485231</v>
      </c>
      <c r="F212" s="290">
        <f>+Africa!F88</f>
        <v>5.1293081406606227</v>
      </c>
      <c r="G212" s="290">
        <f>+Africa!G88</f>
        <v>6.7583584622259032</v>
      </c>
      <c r="H212" s="290">
        <f>+Africa!H88</f>
        <v>8.5877354040735785</v>
      </c>
      <c r="I212" s="290">
        <f>+Africa!I88</f>
        <v>10.778345133970738</v>
      </c>
      <c r="J212" s="290">
        <f>+Africa!J88</f>
        <v>13.314761815622745</v>
      </c>
      <c r="K212" s="290">
        <f>+Africa!K88</f>
        <v>16.352800040522762</v>
      </c>
      <c r="L212" s="290">
        <f>+Africa!L88</f>
        <v>19.743050417660744</v>
      </c>
      <c r="M212" s="290">
        <f>+Africa!M88</f>
        <v>23.261686528489808</v>
      </c>
      <c r="N212" s="290">
        <f>+Africa!N88</f>
        <v>26.8418618788636</v>
      </c>
      <c r="O212" s="290">
        <f>+Africa!O88</f>
        <v>30.534121551872296</v>
      </c>
      <c r="P212" s="290">
        <f>+Africa!P88</f>
        <v>34.311374928616225</v>
      </c>
      <c r="Q212" s="290">
        <f>+Africa!Q88</f>
        <v>38.142523582061528</v>
      </c>
      <c r="R212" s="290">
        <f>+Africa!R88</f>
        <v>41.995275198920595</v>
      </c>
      <c r="S212" s="290">
        <f>+Africa!S88</f>
        <v>45.838153970332485</v>
      </c>
      <c r="T212" s="290">
        <f>+Africa!T88</f>
        <v>49.641868360801254</v>
      </c>
      <c r="U212" s="290">
        <f>+Africa!U88</f>
        <v>53.380257389068987</v>
      </c>
      <c r="V212" s="290">
        <f>+Africa!V88</f>
        <v>57.030988680939267</v>
      </c>
      <c r="W212" s="290">
        <f>+Africa!W88</f>
        <v>60.576146074182851</v>
      </c>
      <c r="X212" s="290">
        <f>+Africa!X88</f>
        <v>64.002808470513983</v>
      </c>
      <c r="Y212" s="290">
        <f>+Africa!Y88</f>
        <v>67.303669482906713</v>
      </c>
      <c r="Z212" s="290">
        <f>+Africa!Z88</f>
        <v>70.477665528837591</v>
      </c>
      <c r="AA212" s="290">
        <f>+Africa!AA88</f>
        <v>73.545007997433601</v>
      </c>
      <c r="AB212" s="290">
        <f>+Africa!AB88</f>
        <v>76.599958591362537</v>
      </c>
      <c r="AC212" s="290">
        <f>+Africa!AC88</f>
        <v>79.856345430349364</v>
      </c>
      <c r="AD212" s="290">
        <f>+Africa!AD88</f>
        <v>83.232140769476658</v>
      </c>
      <c r="AE212" s="290">
        <f>+Africa!AE88</f>
        <v>86.68773886467315</v>
      </c>
      <c r="AF212" s="290">
        <f>+Africa!AF88</f>
        <v>90.185567813615194</v>
      </c>
      <c r="AG212" s="290">
        <f>+Africa!AG88</f>
        <v>93.693997517716355</v>
      </c>
      <c r="AH212" s="290">
        <f>+Africa!AH88</f>
        <v>97.18858443034118</v>
      </c>
      <c r="AI212" s="290">
        <f>+Africa!AI88</f>
        <v>100.65169610509719</v>
      </c>
      <c r="AJ212" s="290">
        <f>+Africa!AJ88</f>
        <v>104.07146776698367</v>
      </c>
      <c r="AK212" s="290">
        <f>+Africa!AK88</f>
        <v>107.44059510096655</v>
      </c>
      <c r="AL212" s="290">
        <f>+Africa!AL88</f>
        <v>110.75520345828923</v>
      </c>
      <c r="AM212" s="290">
        <f>+Africa!AM88</f>
        <v>114.01388820280943</v>
      </c>
      <c r="AN212" s="290">
        <f>+Africa!AN88</f>
        <v>117.21694599744224</v>
      </c>
      <c r="AO212" s="290">
        <f>+Africa!AO88</f>
        <v>120.36578217194212</v>
      </c>
      <c r="AP212" s="290">
        <f>+Africa!AP88</f>
        <v>123.46246641329606</v>
      </c>
      <c r="AQ212" s="290">
        <f>+Africa!AQ88</f>
        <v>126.5094070266575</v>
      </c>
      <c r="AR212" s="290">
        <f>+Africa!AR88</f>
        <v>129.50911686666487</v>
      </c>
      <c r="AS212" s="290">
        <f>+Africa!AS88</f>
        <v>132.46404854824542</v>
      </c>
      <c r="AT212" s="290">
        <f>+Africa!AT88</f>
        <v>135.37648116943686</v>
      </c>
      <c r="AU212" s="290">
        <f>+Africa!AU88</f>
        <v>138.24844486659185</v>
      </c>
      <c r="AV212" s="290">
        <f>+Africa!AV88</f>
        <v>141.08167287975621</v>
      </c>
      <c r="AW212" s="290">
        <f>+Africa!AW88</f>
        <v>143.87757344933962</v>
      </c>
      <c r="AX212" s="290">
        <f>+Africa!AX88</f>
        <v>146.63721589350985</v>
      </c>
      <c r="AY212" s="290">
        <f>+Africa!AY88</f>
        <v>149.36132674780418</v>
      </c>
      <c r="AZ212" s="290">
        <f>+Africa!AZ88</f>
        <v>152.0502929950303</v>
      </c>
      <c r="BA212" s="290">
        <f>+Africa!BA88</f>
        <v>154.70417026752077</v>
      </c>
      <c r="BB212" s="290">
        <f>+Africa!BB88</f>
        <v>157.32269453892252</v>
      </c>
      <c r="BC212" s="290">
        <f>+Africa!BC88</f>
        <v>159.90529629553728</v>
      </c>
      <c r="BD212" s="290">
        <f>+Africa!BD88</f>
        <v>162.45111653045439</v>
      </c>
      <c r="BE212" s="290">
        <f>+Africa!BE88</f>
        <v>164.95902416911761</v>
      </c>
      <c r="BF212" s="290">
        <f>+Africa!BF88</f>
        <v>167.42763473612027</v>
      </c>
      <c r="BG212" s="290">
        <f>+Africa!BG88</f>
        <v>169.85533022736519</v>
      </c>
      <c r="BH212" s="290">
        <f>+Africa!BH88</f>
        <v>172.2402802721457</v>
      </c>
      <c r="BI212" s="290">
        <f>+Africa!BI88</f>
        <v>172.2402802721457</v>
      </c>
    </row>
    <row r="213" spans="1:61" s="289" customFormat="1" ht="14.4">
      <c r="A213" s="289" t="s">
        <v>58</v>
      </c>
      <c r="B213" s="290">
        <f>+LatAm!B88</f>
        <v>6.1876377381117047</v>
      </c>
      <c r="C213" s="290">
        <f>+LatAm!C88</f>
        <v>8.7591370379045213</v>
      </c>
      <c r="D213" s="290">
        <f>+LatAm!D88</f>
        <v>11.860498752232221</v>
      </c>
      <c r="E213" s="290">
        <f>+LatAm!E88</f>
        <v>15.452307095155007</v>
      </c>
      <c r="F213" s="290">
        <f>+LatAm!F88</f>
        <v>19.527152829521011</v>
      </c>
      <c r="G213" s="290">
        <f>+LatAm!G88</f>
        <v>24.000020754664515</v>
      </c>
      <c r="H213" s="290">
        <f>+LatAm!H88</f>
        <v>29.028479207499366</v>
      </c>
      <c r="I213" s="290">
        <f>+LatAm!I88</f>
        <v>34.654675236706517</v>
      </c>
      <c r="J213" s="290">
        <f>+LatAm!J88</f>
        <v>40.794113902563538</v>
      </c>
      <c r="K213" s="290">
        <f>+LatAm!K88</f>
        <v>47.339910898773326</v>
      </c>
      <c r="L213" s="290">
        <f>+LatAm!L88</f>
        <v>54.034633684445808</v>
      </c>
      <c r="M213" s="290">
        <f>+LatAm!M88</f>
        <v>60.133303893676775</v>
      </c>
      <c r="N213" s="290">
        <f>+LatAm!N88</f>
        <v>67.716084809337559</v>
      </c>
      <c r="O213" s="290">
        <f>+LatAm!O88</f>
        <v>75.404794404457448</v>
      </c>
      <c r="P213" s="290">
        <f>+LatAm!P88</f>
        <v>83.215587045641385</v>
      </c>
      <c r="Q213" s="290">
        <f>+LatAm!Q88</f>
        <v>91.145346032120983</v>
      </c>
      <c r="R213" s="290">
        <f>+LatAm!R88</f>
        <v>99.181546627492182</v>
      </c>
      <c r="S213" s="290">
        <f>+LatAm!S88</f>
        <v>107.30809076389112</v>
      </c>
      <c r="T213" s="290">
        <f>+LatAm!T88</f>
        <v>115.50875434365894</v>
      </c>
      <c r="U213" s="290">
        <f>+LatAm!U88</f>
        <v>123.7692364174482</v>
      </c>
      <c r="V213" s="290">
        <f>+LatAm!V88</f>
        <v>132.07843136166218</v>
      </c>
      <c r="W213" s="290">
        <f>+LatAm!W88</f>
        <v>140.42931931866303</v>
      </c>
      <c r="X213" s="290">
        <f>+LatAm!X88</f>
        <v>148.81971564993933</v>
      </c>
      <c r="Y213" s="290">
        <f>+LatAm!Y88</f>
        <v>157.25298637996912</v>
      </c>
      <c r="Z213" s="290">
        <f>+LatAm!Z88</f>
        <v>165.73869222556681</v>
      </c>
      <c r="AA213" s="290">
        <f>+LatAm!AA88</f>
        <v>174.30979965425342</v>
      </c>
      <c r="AB213" s="290">
        <f>+LatAm!AB88</f>
        <v>183.00906428307928</v>
      </c>
      <c r="AC213" s="290">
        <f>+LatAm!AC88</f>
        <v>192.30049825966208</v>
      </c>
      <c r="AD213" s="290">
        <f>+LatAm!AD88</f>
        <v>201.95966641451901</v>
      </c>
      <c r="AE213" s="290">
        <f>+LatAm!AE88</f>
        <v>211.93477231734573</v>
      </c>
      <c r="AF213" s="290">
        <f>+LatAm!AF88</f>
        <v>222.17988079065589</v>
      </c>
      <c r="AG213" s="290">
        <f>+LatAm!AG88</f>
        <v>232.65882668630243</v>
      </c>
      <c r="AH213" s="290">
        <f>+LatAm!AH88</f>
        <v>243.34601619494345</v>
      </c>
      <c r="AI213" s="290">
        <f>+LatAm!AI88</f>
        <v>254.22559844119002</v>
      </c>
      <c r="AJ213" s="290">
        <f>+LatAm!AJ88</f>
        <v>265.28996364989774</v>
      </c>
      <c r="AK213" s="290">
        <f>+LatAm!AK88</f>
        <v>276.53810139362457</v>
      </c>
      <c r="AL213" s="290">
        <f>+LatAm!AL88</f>
        <v>287.97408352093061</v>
      </c>
      <c r="AM213" s="290">
        <f>+LatAm!AM88</f>
        <v>299.60577848443512</v>
      </c>
      <c r="AN213" s="290">
        <f>+LatAm!AN88</f>
        <v>311.44381857664621</v>
      </c>
      <c r="AO213" s="290">
        <f>+LatAm!AO88</f>
        <v>323.50080054984619</v>
      </c>
      <c r="AP213" s="290">
        <f>+LatAm!AP88</f>
        <v>335.79068411500236</v>
      </c>
      <c r="AQ213" s="290">
        <f>+LatAm!AQ88</f>
        <v>348.32834994161919</v>
      </c>
      <c r="AR213" s="290">
        <f>+LatAm!AR88</f>
        <v>361.12928201672321</v>
      </c>
      <c r="AS213" s="290">
        <f>+LatAm!AS88</f>
        <v>374.209344722693</v>
      </c>
      <c r="AT213" s="290">
        <f>+LatAm!AT88</f>
        <v>387.58463081095391</v>
      </c>
      <c r="AU213" s="290">
        <f>+LatAm!AU88</f>
        <v>401.27136170664221</v>
      </c>
      <c r="AV213" s="290">
        <f>+LatAm!AV88</f>
        <v>415.28582597560438</v>
      </c>
      <c r="AW213" s="290">
        <f>+LatAm!AW88</f>
        <v>429.64434529761786</v>
      </c>
      <c r="AX213" s="290">
        <f>+LatAm!AX88</f>
        <v>444.36326001717975</v>
      </c>
      <c r="AY213" s="290">
        <f>+LatAm!AY88</f>
        <v>459.45892842174993</v>
      </c>
      <c r="AZ213" s="290">
        <f>+LatAm!AZ88</f>
        <v>474.9477354616194</v>
      </c>
      <c r="BA213" s="290">
        <f>+LatAm!BA88</f>
        <v>490.84610779276142</v>
      </c>
      <c r="BB213" s="290">
        <f>+LatAm!BB88</f>
        <v>507.17053288967054</v>
      </c>
      <c r="BC213" s="290">
        <f>+LatAm!BC88</f>
        <v>523.93758061422034</v>
      </c>
      <c r="BD213" s="290">
        <f>+LatAm!BD88</f>
        <v>541.16392609652826</v>
      </c>
      <c r="BE213" s="290">
        <f>+LatAm!BE88</f>
        <v>558.86637312802407</v>
      </c>
      <c r="BF213" s="290">
        <f>+LatAm!BF88</f>
        <v>577.06187751801167</v>
      </c>
      <c r="BG213" s="290">
        <f>+LatAm!BG88</f>
        <v>595.76757004714295</v>
      </c>
      <c r="BH213" s="290">
        <f>+LatAm!BH88</f>
        <v>615.00077878245213</v>
      </c>
      <c r="BI213" s="290">
        <f>+LatAm!BI88</f>
        <v>615.00077878245213</v>
      </c>
    </row>
    <row r="214" spans="1:61" s="289" customFormat="1" ht="14.4">
      <c r="A214" s="289" t="s">
        <v>114</v>
      </c>
      <c r="B214" s="290">
        <f>+OHI!B88</f>
        <v>24.739227528817455</v>
      </c>
      <c r="C214" s="290">
        <f>+OHI!C88</f>
        <v>29.478647243739537</v>
      </c>
      <c r="D214" s="290">
        <f>+OHI!D88</f>
        <v>35.846452291274787</v>
      </c>
      <c r="E214" s="290">
        <f>+OHI!E88</f>
        <v>42.527920816908761</v>
      </c>
      <c r="F214" s="290">
        <f>+OHI!F88</f>
        <v>49.490804788328006</v>
      </c>
      <c r="G214" s="290">
        <f>+OHI!G88</f>
        <v>56.601134390719864</v>
      </c>
      <c r="H214" s="290">
        <f>+OHI!H88</f>
        <v>63.866279125181514</v>
      </c>
      <c r="I214" s="290">
        <f>+OHI!I88</f>
        <v>71.450393919673743</v>
      </c>
      <c r="J214" s="290">
        <f>+OHI!J88</f>
        <v>79.259475553120524</v>
      </c>
      <c r="K214" s="290">
        <f>+OHI!K88</f>
        <v>86.595540138349008</v>
      </c>
      <c r="L214" s="290">
        <f>+OHI!L88</f>
        <v>94.516679507509565</v>
      </c>
      <c r="M214" s="290">
        <f>+OHI!M88</f>
        <v>102.28391903462092</v>
      </c>
      <c r="N214" s="290">
        <f>+OHI!N88</f>
        <v>111.73841791774331</v>
      </c>
      <c r="O214" s="290">
        <f>+OHI!O88</f>
        <v>120.5491631373455</v>
      </c>
      <c r="P214" s="290">
        <f>+OHI!P88</f>
        <v>128.9562615950617</v>
      </c>
      <c r="Q214" s="290">
        <f>+OHI!Q88</f>
        <v>137.084092759475</v>
      </c>
      <c r="R214" s="290">
        <f>+OHI!R88</f>
        <v>144.99610084069454</v>
      </c>
      <c r="S214" s="290">
        <f>+OHI!S88</f>
        <v>152.7229510853746</v>
      </c>
      <c r="T214" s="290">
        <f>+OHI!T88</f>
        <v>160.27835640493035</v>
      </c>
      <c r="U214" s="290">
        <f>+OHI!U88</f>
        <v>167.66808050590134</v>
      </c>
      <c r="V214" s="290">
        <f>+OHI!V88</f>
        <v>174.8952001282189</v>
      </c>
      <c r="W214" s="290">
        <f>+OHI!W88</f>
        <v>181.96338738601867</v>
      </c>
      <c r="X214" s="290">
        <f>+OHI!X88</f>
        <v>188.879206853509</v>
      </c>
      <c r="Y214" s="290">
        <f>+OHI!Y88</f>
        <v>195.65392833006118</v>
      </c>
      <c r="Z214" s="290">
        <f>+OHI!Z88</f>
        <v>202.30498447862919</v>
      </c>
      <c r="AA214" s="290">
        <f>+OHI!AA88</f>
        <v>208.88142270442893</v>
      </c>
      <c r="AB214" s="290">
        <f>+OHI!AB88</f>
        <v>215.48520704998117</v>
      </c>
      <c r="AC214" s="290">
        <f>+OHI!AC88</f>
        <v>222.703003789137</v>
      </c>
      <c r="AD214" s="290">
        <f>+OHI!AD88</f>
        <v>230.25794751016787</v>
      </c>
      <c r="AE214" s="290">
        <f>+OHI!AE88</f>
        <v>238.07642190821988</v>
      </c>
      <c r="AF214" s="290">
        <f>+OHI!AF88</f>
        <v>246.09381554871112</v>
      </c>
      <c r="AG214" s="290">
        <f>+OHI!AG88</f>
        <v>254.25807577116433</v>
      </c>
      <c r="AH214" s="290">
        <f>+OHI!AH88</f>
        <v>262.53049731671928</v>
      </c>
      <c r="AI214" s="290">
        <f>+OHI!AI88</f>
        <v>270.88431915225772</v>
      </c>
      <c r="AJ214" s="290">
        <f>+OHI!AJ88</f>
        <v>279.30252698079346</v>
      </c>
      <c r="AK214" s="290">
        <f>+OHI!AK88</f>
        <v>287.77559203800394</v>
      </c>
      <c r="AL214" s="290">
        <f>+OHI!AL88</f>
        <v>296.29947287477427</v>
      </c>
      <c r="AM214" s="290">
        <f>+OHI!AM88</f>
        <v>304.87398652601843</v>
      </c>
      <c r="AN214" s="290">
        <f>+OHI!AN88</f>
        <v>313.50154646881333</v>
      </c>
      <c r="AO214" s="290">
        <f>+OHI!AO88</f>
        <v>322.18621877919975</v>
      </c>
      <c r="AP214" s="290">
        <f>+OHI!AP88</f>
        <v>330.93303496533349</v>
      </c>
      <c r="AQ214" s="290">
        <f>+OHI!AQ88</f>
        <v>339.74750265763817</v>
      </c>
      <c r="AR214" s="290">
        <f>+OHI!AR88</f>
        <v>348.63526416686932</v>
      </c>
      <c r="AS214" s="290">
        <f>+OHI!AS88</f>
        <v>357.60186308401188</v>
      </c>
      <c r="AT214" s="290">
        <f>+OHI!AT88</f>
        <v>366.65258844093927</v>
      </c>
      <c r="AU214" s="290">
        <f>+OHI!AU88</f>
        <v>375.79237371700577</v>
      </c>
      <c r="AV214" s="290">
        <f>+OHI!AV88</f>
        <v>385.02573407452928</v>
      </c>
      <c r="AW214" s="290">
        <f>+OHI!AW88</f>
        <v>394.35672982784843</v>
      </c>
      <c r="AX214" s="290">
        <f>+OHI!AX88</f>
        <v>403.78894757383756</v>
      </c>
      <c r="AY214" s="290">
        <f>+OHI!AY88</f>
        <v>413.32549290868775</v>
      </c>
      <c r="AZ214" s="290">
        <f>+OHI!AZ88</f>
        <v>422.96899045853831</v>
      </c>
      <c r="BA214" s="290">
        <f>+OHI!BA88</f>
        <v>432.72158824439123</v>
      </c>
      <c r="BB214" s="290">
        <f>+OHI!BB88</f>
        <v>442.58496432471748</v>
      </c>
      <c r="BC214" s="290">
        <f>+OHI!BC88</f>
        <v>452.56033431605442</v>
      </c>
      <c r="BD214" s="290">
        <f>+OHI!BD88</f>
        <v>462.64845885825395</v>
      </c>
      <c r="BE214" s="290">
        <f>+OHI!BE88</f>
        <v>472.84965042140482</v>
      </c>
      <c r="BF214" s="290">
        <f>+OHI!BF88</f>
        <v>483.16377908487243</v>
      </c>
      <c r="BG214" s="290">
        <f>+OHI!BG88</f>
        <v>493.59027708337186</v>
      </c>
      <c r="BH214" s="290">
        <f>+OHI!BH88</f>
        <v>504.12814203053216</v>
      </c>
      <c r="BI214" s="290">
        <f>+OHI!BI88</f>
        <v>504.12814203053216</v>
      </c>
    </row>
    <row r="215" spans="1:61" s="289" customFormat="1" ht="14.4">
      <c r="A215" s="289" t="s">
        <v>224</v>
      </c>
      <c r="B215" s="290">
        <f>+OthAsia!B88</f>
        <v>2.0903240446814104</v>
      </c>
      <c r="C215" s="290">
        <f>+OthAsia!C88</f>
        <v>2.7906196302380772</v>
      </c>
      <c r="D215" s="290">
        <f>+OthAsia!D88</f>
        <v>4.1811455956072354</v>
      </c>
      <c r="E215" s="290">
        <f>+OthAsia!E88</f>
        <v>5.9586046109785462</v>
      </c>
      <c r="F215" s="290">
        <f>+OthAsia!F88</f>
        <v>8.1947376920733745</v>
      </c>
      <c r="G215" s="290">
        <f>+OthAsia!G88</f>
        <v>10.825652318765824</v>
      </c>
      <c r="H215" s="290">
        <f>+OthAsia!H88</f>
        <v>13.882594066658907</v>
      </c>
      <c r="I215" s="290">
        <f>+OthAsia!I88</f>
        <v>17.476278897347452</v>
      </c>
      <c r="J215" s="290">
        <f>+OthAsia!J88</f>
        <v>21.585061770692249</v>
      </c>
      <c r="K215" s="290">
        <f>+OthAsia!K88</f>
        <v>26.248348527451832</v>
      </c>
      <c r="L215" s="290">
        <f>+OthAsia!L88</f>
        <v>31.07914680371227</v>
      </c>
      <c r="M215" s="290">
        <f>+OthAsia!M88</f>
        <v>36.515642433898492</v>
      </c>
      <c r="N215" s="290">
        <f>+OthAsia!N88</f>
        <v>41.876644850140011</v>
      </c>
      <c r="O215" s="290">
        <f>+OthAsia!O88</f>
        <v>47.608160425816642</v>
      </c>
      <c r="P215" s="290">
        <f>+OthAsia!P88</f>
        <v>53.614534568056129</v>
      </c>
      <c r="Q215" s="290">
        <f>+OthAsia!Q88</f>
        <v>59.811703690714097</v>
      </c>
      <c r="R215" s="290">
        <f>+OthAsia!R88</f>
        <v>66.122933315579814</v>
      </c>
      <c r="S215" s="290">
        <f>+OthAsia!S88</f>
        <v>72.47646332992052</v>
      </c>
      <c r="T215" s="290">
        <f>+OthAsia!T88</f>
        <v>78.804270217547824</v>
      </c>
      <c r="U215" s="290">
        <f>+OthAsia!U88</f>
        <v>85.041547288281663</v>
      </c>
      <c r="V215" s="290">
        <f>+OthAsia!V88</f>
        <v>91.126672884018603</v>
      </c>
      <c r="W215" s="290">
        <f>+OthAsia!W88</f>
        <v>97.001556034953609</v>
      </c>
      <c r="X215" s="290">
        <f>+OthAsia!X88</f>
        <v>102.61231229052504</v>
      </c>
      <c r="Y215" s="290">
        <f>+OthAsia!Y88</f>
        <v>107.91022148595381</v>
      </c>
      <c r="Z215" s="290">
        <f>+OthAsia!Z88</f>
        <v>112.85285093586781</v>
      </c>
      <c r="AA215" s="290">
        <f>+OthAsia!AA88</f>
        <v>117.42191182987315</v>
      </c>
      <c r="AB215" s="290">
        <f>+OthAsia!AB88</f>
        <v>121.61721140205516</v>
      </c>
      <c r="AC215" s="290">
        <f>+OthAsia!AC88</f>
        <v>125.87519308734016</v>
      </c>
      <c r="AD215" s="290">
        <f>+OthAsia!AD88</f>
        <v>129.95646887815997</v>
      </c>
      <c r="AE215" s="290">
        <f>+OthAsia!AE88</f>
        <v>133.79564947533274</v>
      </c>
      <c r="AF215" s="290">
        <f>+OthAsia!AF88</f>
        <v>137.3371248892384</v>
      </c>
      <c r="AG215" s="290">
        <f>+OthAsia!AG88</f>
        <v>140.53565263740109</v>
      </c>
      <c r="AH215" s="290">
        <f>+OthAsia!AH88</f>
        <v>143.35623053461867</v>
      </c>
      <c r="AI215" s="290">
        <f>+OthAsia!AI88</f>
        <v>145.7727194625482</v>
      </c>
      <c r="AJ215" s="290">
        <f>+OthAsia!AJ88</f>
        <v>147.76605511169086</v>
      </c>
      <c r="AK215" s="290">
        <f>+OthAsia!AK88</f>
        <v>149.32252351003231</v>
      </c>
      <c r="AL215" s="290">
        <f>+OthAsia!AL88</f>
        <v>150.43232055649736</v>
      </c>
      <c r="AM215" s="290">
        <f>+OthAsia!AM88</f>
        <v>151.08846775023181</v>
      </c>
      <c r="AN215" s="290">
        <f>+OthAsia!AN88</f>
        <v>151.28608183166298</v>
      </c>
      <c r="AO215" s="290">
        <f>+OthAsia!AO88</f>
        <v>151.02196742163233</v>
      </c>
      <c r="AP215" s="290">
        <f>+OthAsia!AP88</f>
        <v>150.29449946261454</v>
      </c>
      <c r="AQ215" s="290">
        <f>+OthAsia!AQ88</f>
        <v>149.10377401299985</v>
      </c>
      <c r="AR215" s="290">
        <f>+OthAsia!AR88</f>
        <v>147.45202455717893</v>
      </c>
      <c r="AS215" s="290">
        <f>+OthAsia!AS88</f>
        <v>145.34432249078222</v>
      </c>
      <c r="AT215" s="290">
        <f>+OthAsia!AT88</f>
        <v>142.78960243056551</v>
      </c>
      <c r="AU215" s="290">
        <f>+OthAsia!AU88</f>
        <v>139.80207347584562</v>
      </c>
      <c r="AV215" s="290">
        <f>+OthAsia!AV88</f>
        <v>136.40309404703544</v>
      </c>
      <c r="AW215" s="290">
        <f>+OthAsia!AW88</f>
        <v>132.62359710531513</v>
      </c>
      <c r="AX215" s="290">
        <f>+OthAsia!AX88</f>
        <v>128.50715052611994</v>
      </c>
      <c r="AY215" s="290">
        <f>+OthAsia!AY88</f>
        <v>124.11372149537233</v>
      </c>
      <c r="AZ215" s="290">
        <f>+OthAsia!AZ88</f>
        <v>119.52418703471268</v>
      </c>
      <c r="BA215" s="290">
        <f>+OthAsia!BA88</f>
        <v>114.84561265007112</v>
      </c>
      <c r="BB215" s="290">
        <f>+OthAsia!BB88</f>
        <v>110.21735445921728</v>
      </c>
      <c r="BC215" s="290">
        <f>+OthAsia!BC88</f>
        <v>105.81822399627671</v>
      </c>
      <c r="BD215" s="290">
        <f>+OthAsia!BD88</f>
        <v>101.87545916470182</v>
      </c>
      <c r="BE215" s="290">
        <f>+OthAsia!BE88</f>
        <v>98.677325479576865</v>
      </c>
      <c r="BF215" s="290">
        <f>+OthAsia!BF88</f>
        <v>96.59315275334599</v>
      </c>
      <c r="BG215" s="290">
        <f>+OthAsia!BG88</f>
        <v>96.10779864158475</v>
      </c>
      <c r="BH215" s="290">
        <f>+OthAsia!BH88</f>
        <v>97.881952070804942</v>
      </c>
      <c r="BI215" s="290">
        <f>+OthAsia!BI88</f>
        <v>97.881952070804942</v>
      </c>
    </row>
    <row r="216" spans="1:61" s="291" customFormat="1" ht="14.4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4.4">
      <c r="A217" s="293" t="s">
        <v>780</v>
      </c>
      <c r="C217" s="294">
        <f>+SUM(B220:N231)</f>
        <v>45132.336433929042</v>
      </c>
      <c r="D217" s="294">
        <f>+SUM(B234:N245)</f>
        <v>45390.491657211169</v>
      </c>
      <c r="E217" s="294">
        <f>+C217-D217</f>
        <v>-258.15522328212683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3.8">
      <c r="A218" s="295" t="s">
        <v>274</v>
      </c>
    </row>
    <row r="219" spans="1:61" s="296" customFormat="1" ht="14.4">
      <c r="B219" s="297" t="s">
        <v>218</v>
      </c>
    </row>
    <row r="220" spans="1:61" s="309" customFormat="1" ht="14.4">
      <c r="A220" s="307" t="s">
        <v>104</v>
      </c>
      <c r="B220" s="308">
        <f>+(B204)^US!$B$18</f>
        <v>199.65021946728385</v>
      </c>
      <c r="C220" s="308">
        <f>+(C204)^US!$B$18</f>
        <v>244.99556570455741</v>
      </c>
      <c r="D220" s="308">
        <f>+(D204)^US!$B$18</f>
        <v>323.63406005949253</v>
      </c>
      <c r="E220" s="308">
        <f>+(E204)^US!$B$18</f>
        <v>407.85166538072775</v>
      </c>
      <c r="F220" s="308">
        <f>+(F204)^US!$B$18</f>
        <v>500.19632872932976</v>
      </c>
      <c r="G220" s="308">
        <f>+(G204)^US!$B$18</f>
        <v>598.85973821779896</v>
      </c>
      <c r="H220" s="308">
        <f>+(H204)^US!$B$18</f>
        <v>703.19365389334928</v>
      </c>
      <c r="I220" s="308">
        <f>+(I204)^US!$B$18</f>
        <v>818.40597148299503</v>
      </c>
      <c r="J220" s="308">
        <f>+(J204)^US!$B$18</f>
        <v>944.80956183291187</v>
      </c>
      <c r="K220" s="308">
        <f>+(K204)^US!$B$18</f>
        <v>1082.9972174436559</v>
      </c>
      <c r="L220" s="308">
        <f>+(L204)^US!$B$18</f>
        <v>1239.510091219687</v>
      </c>
      <c r="M220" s="308">
        <f>+(M204)^US!$B$18</f>
        <v>1368.0525950061376</v>
      </c>
      <c r="N220" s="308">
        <f>+(N204)^US!$B$18</f>
        <v>1559.939474349967</v>
      </c>
      <c r="O220" s="308">
        <f>+(O204)^US!$B$18</f>
        <v>1745.8453278512427</v>
      </c>
      <c r="P220" s="308">
        <f>+(P204)^US!$B$18</f>
        <v>1930.5823713480497</v>
      </c>
      <c r="Q220" s="308">
        <f>+(Q204)^US!$B$18</f>
        <v>2116.9133201459408</v>
      </c>
      <c r="R220" s="308">
        <f>+(R204)^US!$B$18</f>
        <v>2306.3793547642508</v>
      </c>
      <c r="S220" s="308">
        <f>+(S204)^US!$B$18</f>
        <v>2499.8104039560681</v>
      </c>
      <c r="T220" s="308">
        <f>+(T204)^US!$B$18</f>
        <v>2697.6369595422802</v>
      </c>
      <c r="U220" s="308">
        <f>+(U204)^US!$B$18</f>
        <v>2900.0811196082318</v>
      </c>
      <c r="V220" s="308">
        <f>+(V204)^US!$B$18</f>
        <v>3107.2768615760247</v>
      </c>
      <c r="W220" s="308">
        <f>+(W204)^US!$B$18</f>
        <v>3319.3511672851519</v>
      </c>
      <c r="X220" s="308">
        <f>+(X204)^US!$B$18</f>
        <v>3536.4853700223844</v>
      </c>
      <c r="Y220" s="308">
        <f>+(Y204)^US!$B$18</f>
        <v>3758.9669623166756</v>
      </c>
      <c r="Z220" s="308">
        <f>+(Z204)^US!$B$18</f>
        <v>3987.2340320669159</v>
      </c>
      <c r="AA220" s="308">
        <f>+(AA204)^US!$B$18</f>
        <v>4222.5017563379379</v>
      </c>
      <c r="AB220" s="308">
        <f>+(AB204)^US!$B$18</f>
        <v>4468.0284098036245</v>
      </c>
      <c r="AC220" s="308">
        <f>+(AC204)^US!$B$18</f>
        <v>4738.0787294647098</v>
      </c>
      <c r="AD220" s="308">
        <f>+(AD204)^US!$B$18</f>
        <v>5026.6304271650224</v>
      </c>
      <c r="AE220" s="308">
        <f>+(AE204)^US!$B$18</f>
        <v>5332.1723002674044</v>
      </c>
      <c r="AF220" s="308">
        <f>+(AF204)^US!$B$18</f>
        <v>5653.2893687468204</v>
      </c>
      <c r="AG220" s="308">
        <f>+(AG204)^US!$B$18</f>
        <v>5988.8402228383629</v>
      </c>
      <c r="AH220" s="308">
        <f>+(AH204)^US!$B$18</f>
        <v>6338.0130946683366</v>
      </c>
      <c r="AI220" s="308">
        <f>+(AI204)^US!$B$18</f>
        <v>6700.3160189240361</v>
      </c>
      <c r="AJ220" s="308">
        <f>+(AJ204)^US!$B$18</f>
        <v>7075.5374952809852</v>
      </c>
      <c r="AK220" s="308">
        <f>+(AK204)^US!$B$18</f>
        <v>7463.6979824624805</v>
      </c>
      <c r="AL220" s="308">
        <f>+(AL204)^US!$B$18</f>
        <v>7865.0026602898652</v>
      </c>
      <c r="AM220" s="308">
        <f>+(AM204)^US!$B$18</f>
        <v>8279.800094430977</v>
      </c>
      <c r="AN220" s="308">
        <f>+(AN204)^US!$B$18</f>
        <v>8708.5482351502451</v>
      </c>
      <c r="AO220" s="308">
        <f>+(AO204)^US!$B$18</f>
        <v>9151.7875585908023</v>
      </c>
      <c r="AP220" s="308">
        <f>+(AP204)^US!$B$18</f>
        <v>9610.1204506438735</v>
      </c>
      <c r="AQ220" s="308">
        <f>+(AQ204)^US!$B$18</f>
        <v>10084.195721395614</v>
      </c>
      <c r="AR220" s="308">
        <f>+(AR204)^US!$B$18</f>
        <v>10574.697172457072</v>
      </c>
      <c r="AS220" s="308">
        <f>+(AS204)^US!$B$18</f>
        <v>11082.33527833776</v>
      </c>
      <c r="AT220" s="308">
        <f>+(AT204)^US!$B$18</f>
        <v>11607.841211077219</v>
      </c>
      <c r="AU220" s="308">
        <f>+(AU204)^US!$B$18</f>
        <v>12151.96259818932</v>
      </c>
      <c r="AV220" s="308">
        <f>+(AV204)^US!$B$18</f>
        <v>12715.460542758507</v>
      </c>
      <c r="AW220" s="308">
        <f>+(AW204)^US!$B$18</f>
        <v>13299.107547584741</v>
      </c>
      <c r="AX220" s="308">
        <f>+(AX204)^US!$B$18</f>
        <v>13903.686074155787</v>
      </c>
      <c r="AY220" s="308">
        <f>+(AY204)^US!$B$18</f>
        <v>14529.98753550035</v>
      </c>
      <c r="AZ220" s="308">
        <f>+(AZ204)^US!$B$18</f>
        <v>15178.811573609859</v>
      </c>
      <c r="BA220" s="308">
        <f>+(BA204)^US!$B$18</f>
        <v>15850.96551075262</v>
      </c>
      <c r="BB220" s="308">
        <f>+(BB204)^US!$B$18</f>
        <v>16547.263892698094</v>
      </c>
      <c r="BC220" s="308">
        <f>+(BC204)^US!$B$18</f>
        <v>17268.528063060661</v>
      </c>
      <c r="BD220" s="308">
        <f>+(BD204)^US!$B$18</f>
        <v>18015.585723553766</v>
      </c>
      <c r="BE220" s="308">
        <f>+(BE204)^US!$B$18</f>
        <v>18789.27044634847</v>
      </c>
      <c r="BF220" s="308">
        <f>+(BF204)^US!$B$18</f>
        <v>19590.421113037835</v>
      </c>
      <c r="BG220" s="308">
        <f>+(BG204)^US!$B$18</f>
        <v>20419.881260721344</v>
      </c>
      <c r="BH220" s="308">
        <f>+(BH204)^US!$B$18</f>
        <v>21278.498320039522</v>
      </c>
      <c r="BI220" s="308">
        <f>+(BI204)^US!$B$18</f>
        <v>21278.498320039522</v>
      </c>
    </row>
    <row r="221" spans="1:61" s="309" customFormat="1" ht="14.4">
      <c r="A221" s="307" t="s">
        <v>105</v>
      </c>
      <c r="B221" s="308">
        <f>+(B205)^EU!$B$18</f>
        <v>101.10373372224532</v>
      </c>
      <c r="C221" s="308">
        <f>+(C205)^EU!$B$18</f>
        <v>130.12175154179269</v>
      </c>
      <c r="D221" s="308">
        <f>+(D205)^EU!$B$18</f>
        <v>181.08074609684522</v>
      </c>
      <c r="E221" s="308">
        <f>+(E205)^EU!$B$18</f>
        <v>238.85201482242888</v>
      </c>
      <c r="F221" s="308">
        <f>+(F205)^EU!$B$18</f>
        <v>304.83235293160004</v>
      </c>
      <c r="G221" s="308">
        <f>+(G205)^EU!$B$18</f>
        <v>378.85907060148764</v>
      </c>
      <c r="H221" s="308">
        <f>+(H205)^EU!$B$18</f>
        <v>461.45467195065442</v>
      </c>
      <c r="I221" s="308">
        <f>+(I205)^EU!$B$18</f>
        <v>552.12169150801822</v>
      </c>
      <c r="J221" s="308">
        <f>+(J205)^EU!$B$18</f>
        <v>650.12850389483037</v>
      </c>
      <c r="K221" s="308">
        <f>+(K205)^EU!$B$18</f>
        <v>749.39042252604384</v>
      </c>
      <c r="L221" s="308">
        <f>+(L205)^EU!$B$18</f>
        <v>861.02392116974511</v>
      </c>
      <c r="M221" s="308">
        <f>+(M205)^EU!$B$18</f>
        <v>973.22360993509051</v>
      </c>
      <c r="N221" s="308">
        <f>+(N205)^EU!$B$18</f>
        <v>1119.1054412627534</v>
      </c>
      <c r="O221" s="308">
        <f>+(O205)^EU!$B$18</f>
        <v>1263.6315216284072</v>
      </c>
      <c r="P221" s="308">
        <f>+(P205)^EU!$B$18</f>
        <v>1408.8810464939961</v>
      </c>
      <c r="Q221" s="308">
        <f>+(Q205)^EU!$B$18</f>
        <v>1555.8568851437772</v>
      </c>
      <c r="R221" s="308">
        <f>+(R205)^EU!$B$18</f>
        <v>1704.9462526841553</v>
      </c>
      <c r="S221" s="308">
        <f>+(S205)^EU!$B$18</f>
        <v>1856.1881937352894</v>
      </c>
      <c r="T221" s="308">
        <f>+(T205)^EU!$B$18</f>
        <v>2009.4423859783344</v>
      </c>
      <c r="U221" s="308">
        <f>+(U205)^EU!$B$18</f>
        <v>2164.4965474626015</v>
      </c>
      <c r="V221" s="308">
        <f>+(V205)^EU!$B$18</f>
        <v>2321.1377365985827</v>
      </c>
      <c r="W221" s="308">
        <f>+(W205)^EU!$B$18</f>
        <v>2479.2044628303829</v>
      </c>
      <c r="X221" s="308">
        <f>+(X205)^EU!$B$18</f>
        <v>2638.6305568483458</v>
      </c>
      <c r="Y221" s="308">
        <f>+(Y205)^EU!$B$18</f>
        <v>2799.486784436469</v>
      </c>
      <c r="Z221" s="308">
        <f>+(Z205)^EU!$B$18</f>
        <v>2962.0210597255932</v>
      </c>
      <c r="AA221" s="308">
        <f>+(AA205)^EU!$B$18</f>
        <v>3127.2696681071884</v>
      </c>
      <c r="AB221" s="308">
        <f>+(AB205)^EU!$B$18</f>
        <v>3297.4250159186763</v>
      </c>
      <c r="AC221" s="308">
        <f>+(AC205)^EU!$B$18</f>
        <v>3486.0251678328027</v>
      </c>
      <c r="AD221" s="308">
        <f>+(AD205)^EU!$B$18</f>
        <v>3687.4200427018977</v>
      </c>
      <c r="AE221" s="308">
        <f>+(AE205)^EU!$B$18</f>
        <v>3900.2598321137621</v>
      </c>
      <c r="AF221" s="308">
        <f>+(AF205)^EU!$B$18</f>
        <v>4123.27886017731</v>
      </c>
      <c r="AG221" s="308">
        <f>+(AG205)^EU!$B$18</f>
        <v>4355.4228373673968</v>
      </c>
      <c r="AH221" s="308">
        <f>+(AH205)^EU!$B$18</f>
        <v>4595.8999422256293</v>
      </c>
      <c r="AI221" s="308">
        <f>+(AI205)^EU!$B$18</f>
        <v>4844.1761644217231</v>
      </c>
      <c r="AJ221" s="308">
        <f>+(AJ205)^EU!$B$18</f>
        <v>5099.9449817749</v>
      </c>
      <c r="AK221" s="308">
        <f>+(AK205)^EU!$B$18</f>
        <v>5363.0885328470531</v>
      </c>
      <c r="AL221" s="308">
        <f>+(AL205)^EU!$B$18</f>
        <v>5633.639231973636</v>
      </c>
      <c r="AM221" s="308">
        <f>+(AM205)^EU!$B$18</f>
        <v>5911.7458900969514</v>
      </c>
      <c r="AN221" s="308">
        <f>+(AN205)^EU!$B$18</f>
        <v>6197.6456774516328</v>
      </c>
      <c r="AO221" s="308">
        <f>+(AO205)^EU!$B$18</f>
        <v>6491.6418657391514</v>
      </c>
      <c r="AP221" s="308">
        <f>+(AP205)^EU!$B$18</f>
        <v>6794.0866651453834</v>
      </c>
      <c r="AQ221" s="308">
        <f>+(AQ205)^EU!$B$18</f>
        <v>7105.3682740703453</v>
      </c>
      <c r="AR221" s="308">
        <f>+(AR205)^EU!$B$18</f>
        <v>7425.9012746554745</v>
      </c>
      <c r="AS221" s="308">
        <f>+(AS205)^EU!$B$18</f>
        <v>7756.1196140546563</v>
      </c>
      <c r="AT221" s="308">
        <f>+(AT205)^EU!$B$18</f>
        <v>8096.4715453032622</v>
      </c>
      <c r="AU221" s="308">
        <f>+(AU205)^EU!$B$18</f>
        <v>8447.4160312099175</v>
      </c>
      <c r="AV221" s="308">
        <f>+(AV205)^EU!$B$18</f>
        <v>8809.420227003664</v>
      </c>
      <c r="AW221" s="308">
        <f>+(AW205)^EU!$B$18</f>
        <v>9182.9577491525652</v>
      </c>
      <c r="AX221" s="308">
        <f>+(AX205)^EU!$B$18</f>
        <v>9568.5075099488549</v>
      </c>
      <c r="AY221" s="308">
        <f>+(AY205)^EU!$B$18</f>
        <v>9966.552952979946</v>
      </c>
      <c r="AZ221" s="308">
        <f>+(AZ205)^EU!$B$18</f>
        <v>10377.581566687266</v>
      </c>
      <c r="BA221" s="308">
        <f>+(BA205)^EU!$B$18</f>
        <v>10802.084584800388</v>
      </c>
      <c r="BB221" s="308">
        <f>+(BB205)^EU!$B$18</f>
        <v>11240.556805999648</v>
      </c>
      <c r="BC221" s="308">
        <f>+(BC205)^EU!$B$18</f>
        <v>11693.496482670225</v>
      </c>
      <c r="BD221" s="308">
        <f>+(BD205)^EU!$B$18</f>
        <v>12161.405241588089</v>
      </c>
      <c r="BE221" s="308">
        <f>+(BE205)^EU!$B$18</f>
        <v>12644.788008973581</v>
      </c>
      <c r="BF221" s="308">
        <f>+(BF205)^EU!$B$18</f>
        <v>13144.152919427672</v>
      </c>
      <c r="BG221" s="308">
        <f>+(BG205)^EU!$B$18</f>
        <v>13660.011193471086</v>
      </c>
      <c r="BH221" s="308">
        <f>+(BH205)^EU!$B$18</f>
        <v>14192.876972220361</v>
      </c>
      <c r="BI221" s="308">
        <f>+(BI205)^EU!$B$18</f>
        <v>14192.876972220361</v>
      </c>
    </row>
    <row r="222" spans="1:61" s="309" customFormat="1" ht="14.4">
      <c r="A222" s="307" t="s">
        <v>51</v>
      </c>
      <c r="B222" s="308">
        <f>+(B206)^Japan!$B$18</f>
        <v>128.92853772173953</v>
      </c>
      <c r="C222" s="308">
        <f>+(C206)^Japan!$B$18</f>
        <v>154.34204834710857</v>
      </c>
      <c r="D222" s="308">
        <f>+(D206)^Japan!$B$18</f>
        <v>210.29992502510953</v>
      </c>
      <c r="E222" s="308">
        <f>+(E206)^Japan!$B$18</f>
        <v>275.55619559436707</v>
      </c>
      <c r="F222" s="308">
        <f>+(F206)^Japan!$B$18</f>
        <v>329.33570592258695</v>
      </c>
      <c r="G222" s="308">
        <f>+(G206)^Japan!$B$18</f>
        <v>402.75097003134863</v>
      </c>
      <c r="H222" s="308">
        <f>+(H206)^Japan!$B$18</f>
        <v>494.00270412341393</v>
      </c>
      <c r="I222" s="308">
        <f>+(I206)^Japan!$B$18</f>
        <v>592.8351124112487</v>
      </c>
      <c r="J222" s="308">
        <f>+(J206)^Japan!$B$18</f>
        <v>694.45562334219483</v>
      </c>
      <c r="K222" s="308">
        <f>+(K206)^Japan!$B$18</f>
        <v>790.85175203092433</v>
      </c>
      <c r="L222" s="308">
        <f>+(L206)^Japan!$B$18</f>
        <v>897.37725936733921</v>
      </c>
      <c r="M222" s="308">
        <f>+(M206)^Japan!$B$18</f>
        <v>999.06901952622945</v>
      </c>
      <c r="N222" s="308">
        <f>+(N206)^Japan!$B$18</f>
        <v>1148.3216922359486</v>
      </c>
      <c r="O222" s="308">
        <f>+(O206)^Japan!$B$18</f>
        <v>1296.1726387450606</v>
      </c>
      <c r="P222" s="308">
        <f>+(P206)^Japan!$B$18</f>
        <v>1445.3116139309345</v>
      </c>
      <c r="Q222" s="308">
        <f>+(Q206)^Japan!$B$18</f>
        <v>1597.2439609707599</v>
      </c>
      <c r="R222" s="308">
        <f>+(R206)^Japan!$B$18</f>
        <v>1752.7730511870761</v>
      </c>
      <c r="S222" s="308">
        <f>+(S206)^Japan!$B$18</f>
        <v>1912.3017758637145</v>
      </c>
      <c r="T222" s="308">
        <f>+(T206)^Japan!$B$18</f>
        <v>2076.0212647030517</v>
      </c>
      <c r="U222" s="308">
        <f>+(U206)^Japan!$B$18</f>
        <v>2244.030022572209</v>
      </c>
      <c r="V222" s="308">
        <f>+(V206)^Japan!$B$18</f>
        <v>2416.4123357332278</v>
      </c>
      <c r="W222" s="308">
        <f>+(W206)^Japan!$B$18</f>
        <v>2593.2949411950976</v>
      </c>
      <c r="X222" s="308">
        <f>+(X206)^Japan!$B$18</f>
        <v>2774.8940987129599</v>
      </c>
      <c r="Y222" s="308">
        <f>+(Y206)^Japan!$B$18</f>
        <v>2961.5596952638712</v>
      </c>
      <c r="Z222" s="308">
        <f>+(Z206)^Japan!$B$18</f>
        <v>3153.8175047111076</v>
      </c>
      <c r="AA222" s="308">
        <f>+(AA206)^Japan!$B$18</f>
        <v>3352.9974027628987</v>
      </c>
      <c r="AB222" s="308">
        <f>+(AB206)^Japan!$B$18</f>
        <v>3561.3117808913298</v>
      </c>
      <c r="AC222" s="308">
        <f>+(AC206)^Japan!$B$18</f>
        <v>3793.7571729676956</v>
      </c>
      <c r="AD222" s="308">
        <f>+(AD206)^Japan!$B$18</f>
        <v>4044.1130743202639</v>
      </c>
      <c r="AE222" s="308">
        <f>+(AE206)^Japan!$B$18</f>
        <v>4311.1156519082388</v>
      </c>
      <c r="AF222" s="308">
        <f>+(AF206)^Japan!$B$18</f>
        <v>4593.5815671634737</v>
      </c>
      <c r="AG222" s="308">
        <f>+(AG206)^Japan!$B$18</f>
        <v>4890.5710488309933</v>
      </c>
      <c r="AH222" s="308">
        <f>+(AH206)^Japan!$B$18</f>
        <v>5201.4460716395788</v>
      </c>
      <c r="AI222" s="308">
        <f>+(AI206)^Japan!$B$18</f>
        <v>5525.8694354417303</v>
      </c>
      <c r="AJ222" s="308">
        <f>+(AJ206)^Japan!$B$18</f>
        <v>5863.7757193960715</v>
      </c>
      <c r="AK222" s="308">
        <f>+(AK206)^Japan!$B$18</f>
        <v>6215.3320967170985</v>
      </c>
      <c r="AL222" s="308">
        <f>+(AL206)^Japan!$B$18</f>
        <v>6580.8986947228341</v>
      </c>
      <c r="AM222" s="308">
        <f>+(AM206)^Japan!$B$18</f>
        <v>6960.9931299851551</v>
      </c>
      <c r="AN222" s="308">
        <f>+(AN206)^Japan!$B$18</f>
        <v>7356.2609402305534</v>
      </c>
      <c r="AO222" s="308">
        <f>+(AO206)^Japan!$B$18</f>
        <v>7767.452083278904</v>
      </c>
      <c r="AP222" s="308">
        <f>+(AP206)^Japan!$B$18</f>
        <v>8195.4029374190377</v>
      </c>
      <c r="AQ222" s="308">
        <f>+(AQ206)^Japan!$B$18</f>
        <v>8641.0229637987923</v>
      </c>
      <c r="AR222" s="308">
        <f>+(AR206)^Japan!$B$18</f>
        <v>9105.2851601034254</v>
      </c>
      <c r="AS222" s="308">
        <f>+(AS206)^Japan!$B$18</f>
        <v>9589.2195166152014</v>
      </c>
      <c r="AT222" s="308">
        <f>+(AT206)^Japan!$B$18</f>
        <v>10093.908808855876</v>
      </c>
      <c r="AU222" s="308">
        <f>+(AU206)^Japan!$B$18</f>
        <v>10620.486188516094</v>
      </c>
      <c r="AV222" s="308">
        <f>+(AV206)^Japan!$B$18</f>
        <v>11170.134149489979</v>
      </c>
      <c r="AW222" s="308">
        <f>+(AW206)^Japan!$B$18</f>
        <v>11744.084542675218</v>
      </c>
      <c r="AX222" s="308">
        <f>+(AX206)^Japan!$B$18</f>
        <v>12343.619391346812</v>
      </c>
      <c r="AY222" s="308">
        <f>+(AY206)^Japan!$B$18</f>
        <v>12970.072320341978</v>
      </c>
      <c r="AZ222" s="308">
        <f>+(AZ206)^Japan!$B$18</f>
        <v>13624.830459770757</v>
      </c>
      <c r="BA222" s="308">
        <f>+(BA206)^Japan!$B$18</f>
        <v>14309.336720256659</v>
      </c>
      <c r="BB222" s="308">
        <f>+(BB206)^Japan!$B$18</f>
        <v>15025.092364255946</v>
      </c>
      <c r="BC222" s="308">
        <f>+(BC206)^Japan!$B$18</f>
        <v>15773.659818814009</v>
      </c>
      <c r="BD222" s="308">
        <f>+(BD206)^Japan!$B$18</f>
        <v>16556.665690796621</v>
      </c>
      <c r="BE222" s="308">
        <f>+(BE206)^Japan!$B$18</f>
        <v>17375.803957424749</v>
      </c>
      <c r="BF222" s="308">
        <f>+(BF206)^Japan!$B$18</f>
        <v>18232.839313796751</v>
      </c>
      <c r="BG222" s="308">
        <f>+(BG206)^Japan!$B$18</f>
        <v>19129.610665725042</v>
      </c>
      <c r="BH222" s="308">
        <f>+(BH206)^Japan!$B$18</f>
        <v>20068.034761194078</v>
      </c>
      <c r="BI222" s="308">
        <f>+(BI206)^Japan!$B$18</f>
        <v>20068.034761194078</v>
      </c>
    </row>
    <row r="223" spans="1:61" s="309" customFormat="1" ht="14.4">
      <c r="A223" s="307" t="s">
        <v>52</v>
      </c>
      <c r="B223" s="308">
        <f>+(B207)^Russia!$B$18</f>
        <v>29.441726916213401</v>
      </c>
      <c r="C223" s="308">
        <f>+(C207)^Russia!$B$18</f>
        <v>47.292601525725182</v>
      </c>
      <c r="D223" s="308">
        <f>+(D207)^Russia!$B$18</f>
        <v>68.522937084270495</v>
      </c>
      <c r="E223" s="308">
        <f>+(E207)^Russia!$B$18</f>
        <v>94.205303146996002</v>
      </c>
      <c r="F223" s="308">
        <f>+(F207)^Russia!$B$18</f>
        <v>124.43517000289792</v>
      </c>
      <c r="G223" s="308">
        <f>+(G207)^Russia!$B$18</f>
        <v>159.99690283935075</v>
      </c>
      <c r="H223" s="308">
        <f>+(H207)^Russia!$B$18</f>
        <v>202.38070074542824</v>
      </c>
      <c r="I223" s="308">
        <f>+(I207)^Russia!$B$18</f>
        <v>249.7864882812905</v>
      </c>
      <c r="J223" s="308">
        <f>+(J207)^Russia!$B$18</f>
        <v>300.96018057205833</v>
      </c>
      <c r="K223" s="308">
        <f>+(K207)^Russia!$B$18</f>
        <v>352.65963240092833</v>
      </c>
      <c r="L223" s="308">
        <f>+(L207)^Russia!$B$18</f>
        <v>415.14106773802814</v>
      </c>
      <c r="M223" s="308">
        <f>+(M207)^Russia!$B$18</f>
        <v>484.67713325818619</v>
      </c>
      <c r="N223" s="308">
        <f>+(N207)^Russia!$B$18</f>
        <v>573.01282926125805</v>
      </c>
      <c r="O223" s="308">
        <f>+(O207)^Russia!$B$18</f>
        <v>662.96363005513774</v>
      </c>
      <c r="P223" s="308">
        <f>+(P207)^Russia!$B$18</f>
        <v>755.79066404571711</v>
      </c>
      <c r="Q223" s="308">
        <f>+(Q207)^Russia!$B$18</f>
        <v>852.19106053554026</v>
      </c>
      <c r="R223" s="308">
        <f>+(R207)^Russia!$B$18</f>
        <v>952.51347337556479</v>
      </c>
      <c r="S223" s="308">
        <f>+(S207)^Russia!$B$18</f>
        <v>1056.902638863658</v>
      </c>
      <c r="T223" s="308">
        <f>+(T207)^Russia!$B$18</f>
        <v>1165.3942868259878</v>
      </c>
      <c r="U223" s="308">
        <f>+(U207)^Russia!$B$18</f>
        <v>1277.9773790163929</v>
      </c>
      <c r="V223" s="308">
        <f>+(V207)^Russia!$B$18</f>
        <v>1394.6358907905587</v>
      </c>
      <c r="W223" s="308">
        <f>+(W207)^Russia!$B$18</f>
        <v>1515.3784592924405</v>
      </c>
      <c r="X223" s="308">
        <f>+(X207)^Russia!$B$18</f>
        <v>1640.2609432389293</v>
      </c>
      <c r="Y223" s="308">
        <f>+(Y207)^Russia!$B$18</f>
        <v>1769.403599077483</v>
      </c>
      <c r="Z223" s="308">
        <f>+(Z207)^Russia!$B$18</f>
        <v>1903.0008822196644</v>
      </c>
      <c r="AA223" s="308">
        <f>+(AA207)^Russia!$B$18</f>
        <v>2041.4547428139083</v>
      </c>
      <c r="AB223" s="308">
        <f>+(AB207)^Russia!$B$18</f>
        <v>2185.938871168149</v>
      </c>
      <c r="AC223" s="308">
        <f>+(AC207)^Russia!$B$18</f>
        <v>2343.4856588275561</v>
      </c>
      <c r="AD223" s="308">
        <f>+(AD207)^Russia!$B$18</f>
        <v>2511.0297727686184</v>
      </c>
      <c r="AE223" s="308">
        <f>+(AE207)^Russia!$B$18</f>
        <v>2688.1439213180684</v>
      </c>
      <c r="AF223" s="308">
        <f>+(AF207)^Russia!$B$18</f>
        <v>2874.4419398034333</v>
      </c>
      <c r="AG223" s="308">
        <f>+(AG207)^Russia!$B$18</f>
        <v>3069.6451838996245</v>
      </c>
      <c r="AH223" s="308">
        <f>+(AH207)^Russia!$B$18</f>
        <v>3273.6086019868308</v>
      </c>
      <c r="AI223" s="308">
        <f>+(AI207)^Russia!$B$18</f>
        <v>3486.3228497315486</v>
      </c>
      <c r="AJ223" s="308">
        <f>+(AJ207)^Russia!$B$18</f>
        <v>3707.904136655462</v>
      </c>
      <c r="AK223" s="308">
        <f>+(AK207)^Russia!$B$18</f>
        <v>3938.5791170475991</v>
      </c>
      <c r="AL223" s="308">
        <f>+(AL207)^Russia!$B$18</f>
        <v>4178.6690038243432</v>
      </c>
      <c r="AM223" s="308">
        <f>+(AM207)^Russia!$B$18</f>
        <v>4428.5750364621454</v>
      </c>
      <c r="AN223" s="308">
        <f>+(AN207)^Russia!$B$18</f>
        <v>4688.7661939841746</v>
      </c>
      <c r="AO223" s="308">
        <f>+(AO207)^Russia!$B$18</f>
        <v>4959.7693501764625</v>
      </c>
      <c r="AP223" s="308">
        <f>+(AP207)^Russia!$B$18</f>
        <v>5242.1617185547893</v>
      </c>
      <c r="AQ223" s="308">
        <f>+(AQ207)^Russia!$B$18</f>
        <v>5536.5652878082947</v>
      </c>
      <c r="AR223" s="308">
        <f>+(AR207)^Russia!$B$18</f>
        <v>5843.6429127485671</v>
      </c>
      <c r="AS223" s="308">
        <f>+(AS207)^Russia!$B$18</f>
        <v>6164.0957451857676</v>
      </c>
      <c r="AT223" s="308">
        <f>+(AT207)^Russia!$B$18</f>
        <v>6498.66173147073</v>
      </c>
      <c r="AU223" s="308">
        <f>+(AU207)^Russia!$B$18</f>
        <v>6848.1149514616736</v>
      </c>
      <c r="AV223" s="308">
        <f>+(AV207)^Russia!$B$18</f>
        <v>7213.2656190346197</v>
      </c>
      <c r="AW223" s="308">
        <f>+(AW207)^Russia!$B$18</f>
        <v>7594.9606035543538</v>
      </c>
      <c r="AX223" s="308">
        <f>+(AX207)^Russia!$B$18</f>
        <v>7994.0843641497077</v>
      </c>
      <c r="AY223" s="308">
        <f>+(AY207)^Russia!$B$18</f>
        <v>8411.5602146085002</v>
      </c>
      <c r="AZ223" s="308">
        <f>+(AZ207)^Russia!$B$18</f>
        <v>8848.3518571234581</v>
      </c>
      <c r="BA223" s="308">
        <f>+(BA207)^Russia!$B$18</f>
        <v>9305.4651389803857</v>
      </c>
      <c r="BB223" s="308">
        <f>+(BB207)^Russia!$B$18</f>
        <v>9783.9499985140428</v>
      </c>
      <c r="BC223" s="308">
        <f>+(BC207)^Russia!$B$18</f>
        <v>10284.902576054592</v>
      </c>
      <c r="BD223" s="308">
        <f>+(BD207)^Russia!$B$18</f>
        <v>10809.467472794429</v>
      </c>
      <c r="BE223" s="308">
        <f>+(BE207)^Russia!$B$18</f>
        <v>11358.840146030345</v>
      </c>
      <c r="BF223" s="308">
        <f>+(BF207)^Russia!$B$18</f>
        <v>11934.269433475387</v>
      </c>
      <c r="BG223" s="308">
        <f>+(BG207)^Russia!$B$18</f>
        <v>12537.060202595378</v>
      </c>
      <c r="BH223" s="308">
        <f>+(BH207)^Russia!$B$18</f>
        <v>13168.576123439201</v>
      </c>
      <c r="BI223" s="308">
        <f>+(BI207)^Russia!$B$18</f>
        <v>13168.576123439201</v>
      </c>
    </row>
    <row r="224" spans="1:61" s="309" customFormat="1" ht="14.4">
      <c r="A224" s="307" t="s">
        <v>53</v>
      </c>
      <c r="B224" s="308">
        <f>+(B208)^Eurasia!$B$18</f>
        <v>8.3622214335865248</v>
      </c>
      <c r="C224" s="308">
        <f>+(C208)^Eurasia!$B$18</f>
        <v>12.198908145390758</v>
      </c>
      <c r="D224" s="308">
        <f>+(D208)^Eurasia!$B$18</f>
        <v>20.278357315794324</v>
      </c>
      <c r="E224" s="308">
        <f>+(E208)^Eurasia!$B$18</f>
        <v>31.512929153986946</v>
      </c>
      <c r="F224" s="308">
        <f>+(F208)^Eurasia!$B$18</f>
        <v>46.477542738073197</v>
      </c>
      <c r="G224" s="308">
        <f>+(G208)^Eurasia!$B$18</f>
        <v>65.907360088721063</v>
      </c>
      <c r="H224" s="308">
        <f>+(H208)^Eurasia!$B$18</f>
        <v>91.050859726350652</v>
      </c>
      <c r="I224" s="308">
        <f>+(I208)^Eurasia!$B$18</f>
        <v>122.08139699596838</v>
      </c>
      <c r="J224" s="308">
        <f>+(J208)^Eurasia!$B$18</f>
        <v>159.14139303351607</v>
      </c>
      <c r="K224" s="308">
        <f>+(K208)^Eurasia!$B$18</f>
        <v>200.9309583615142</v>
      </c>
      <c r="L224" s="308">
        <f>+(L208)^Eurasia!$B$18</f>
        <v>249.66151971838988</v>
      </c>
      <c r="M224" s="308">
        <f>+(M208)^Eurasia!$B$18</f>
        <v>304.59101013487106</v>
      </c>
      <c r="N224" s="308">
        <f>+(N208)^Eurasia!$B$18</f>
        <v>372.35803434440737</v>
      </c>
      <c r="O224" s="308">
        <f>+(O208)^Eurasia!$B$18</f>
        <v>446.18596813038454</v>
      </c>
      <c r="P224" s="308">
        <f>+(P208)^Eurasia!$B$18</f>
        <v>526.26006922177066</v>
      </c>
      <c r="Q224" s="308">
        <f>+(Q208)^Eurasia!$B$18</f>
        <v>612.58142532765794</v>
      </c>
      <c r="R224" s="308">
        <f>+(R208)^Eurasia!$B$18</f>
        <v>705.0268408822318</v>
      </c>
      <c r="S224" s="308">
        <f>+(S208)^Eurasia!$B$18</f>
        <v>803.39723728835475</v>
      </c>
      <c r="T224" s="308">
        <f>+(T208)^Eurasia!$B$18</f>
        <v>907.45631965433665</v>
      </c>
      <c r="U224" s="308">
        <f>+(U208)^Eurasia!$B$18</f>
        <v>1016.9617336108759</v>
      </c>
      <c r="V224" s="308">
        <f>+(V208)^Eurasia!$B$18</f>
        <v>1131.6910397696538</v>
      </c>
      <c r="W224" s="308">
        <f>+(W208)^Eurasia!$B$18</f>
        <v>1251.4646500816989</v>
      </c>
      <c r="X224" s="308">
        <f>+(X208)^Eurasia!$B$18</f>
        <v>1376.1673202536128</v>
      </c>
      <c r="Y224" s="308">
        <f>+(Y208)^Eurasia!$B$18</f>
        <v>1505.7685662599274</v>
      </c>
      <c r="Z224" s="308">
        <f>+(Z208)^Eurasia!$B$18</f>
        <v>1640.3402845198079</v>
      </c>
      <c r="AA224" s="308">
        <f>+(AA208)^Eurasia!$B$18</f>
        <v>1780.2631798713644</v>
      </c>
      <c r="AB224" s="308">
        <f>+(AB208)^Eurasia!$B$18</f>
        <v>1927.2691652105466</v>
      </c>
      <c r="AC224" s="308">
        <f>+(AC208)^Eurasia!$B$18</f>
        <v>2086.4615438081291</v>
      </c>
      <c r="AD224" s="308">
        <f>+(AD208)^Eurasia!$B$18</f>
        <v>2256.0872849922675</v>
      </c>
      <c r="AE224" s="308">
        <f>+(AE208)^Eurasia!$B$18</f>
        <v>2435.7387646507741</v>
      </c>
      <c r="AF224" s="308">
        <f>+(AF208)^Eurasia!$B$18</f>
        <v>2624.9935364027392</v>
      </c>
      <c r="AG224" s="308">
        <f>+(AG208)^Eurasia!$B$18</f>
        <v>2823.5125417187423</v>
      </c>
      <c r="AH224" s="308">
        <f>+(AH208)^Eurasia!$B$18</f>
        <v>3031.0836695673393</v>
      </c>
      <c r="AI224" s="308">
        <f>+(AI208)^Eurasia!$B$18</f>
        <v>3247.6336184004549</v>
      </c>
      <c r="AJ224" s="308">
        <f>+(AJ208)^Eurasia!$B$18</f>
        <v>3473.2229937378193</v>
      </c>
      <c r="AK224" s="308">
        <f>+(AK208)^Eurasia!$B$18</f>
        <v>3708.033761045564</v>
      </c>
      <c r="AL224" s="308">
        <f>+(AL208)^Eurasia!$B$18</f>
        <v>3952.3543116656856</v>
      </c>
      <c r="AM224" s="308">
        <f>+(AM208)^Eurasia!$B$18</f>
        <v>4206.5649455247749</v>
      </c>
      <c r="AN224" s="308">
        <f>+(AN208)^Eurasia!$B$18</f>
        <v>4471.1250880703219</v>
      </c>
      <c r="AO224" s="308">
        <f>+(AO208)^Eurasia!$B$18</f>
        <v>4746.5627081760895</v>
      </c>
      <c r="AP224" s="308">
        <f>+(AP208)^Eurasia!$B$18</f>
        <v>5033.4659516970087</v>
      </c>
      <c r="AQ224" s="308">
        <f>+(AQ208)^Eurasia!$B$18</f>
        <v>5332.4767914631975</v>
      </c>
      <c r="AR224" s="308">
        <f>+(AR208)^Eurasia!$B$18</f>
        <v>5644.2864152394868</v>
      </c>
      <c r="AS224" s="308">
        <f>+(AS208)^Eurasia!$B$18</f>
        <v>5969.6320647876692</v>
      </c>
      <c r="AT224" s="308">
        <f>+(AT208)^Eurasia!$B$18</f>
        <v>6309.2950642432197</v>
      </c>
      <c r="AU224" s="308">
        <f>+(AU208)^Eurasia!$B$18</f>
        <v>6664.0998137547595</v>
      </c>
      <c r="AV224" s="308">
        <f>+(AV208)^Eurasia!$B$18</f>
        <v>7034.9135639387441</v>
      </c>
      <c r="AW224" s="308">
        <f>+(AW208)^Eurasia!$B$18</f>
        <v>7422.6468231360732</v>
      </c>
      <c r="AX224" s="308">
        <f>+(AX208)^Eurasia!$B$18</f>
        <v>7828.254280820267</v>
      </c>
      <c r="AY224" s="308">
        <f>+(AY208)^Eurasia!$B$18</f>
        <v>8252.7361565019783</v>
      </c>
      <c r="AZ224" s="308">
        <f>+(AZ208)^Eurasia!$B$18</f>
        <v>8697.139904533482</v>
      </c>
      <c r="BA224" s="308">
        <f>+(BA208)^Eurasia!$B$18</f>
        <v>9162.5622220460991</v>
      </c>
      <c r="BB224" s="308">
        <f>+(BB208)^Eurasia!$B$18</f>
        <v>9650.1513205951924</v>
      </c>
      <c r="BC224" s="308">
        <f>+(BC208)^Eurasia!$B$18</f>
        <v>10161.10943262167</v>
      </c>
      <c r="BD224" s="308">
        <f>+(BD208)^Eurasia!$B$18</f>
        <v>10696.695532146643</v>
      </c>
      <c r="BE224" s="308">
        <f>+(BE208)^Eurasia!$B$18</f>
        <v>11258.22825567078</v>
      </c>
      <c r="BF224" s="308">
        <f>+(BF208)^Eurasia!$B$18</f>
        <v>11847.089014437004</v>
      </c>
      <c r="BG224" s="308">
        <f>+(BG208)^Eurasia!$B$18</f>
        <v>12464.725293333924</v>
      </c>
      <c r="BH224" s="308">
        <f>+(BH208)^Eurasia!$B$18</f>
        <v>13112.654135009161</v>
      </c>
      <c r="BI224" s="308">
        <f>+(BI208)^Eurasia!$B$18</f>
        <v>13112.654135009161</v>
      </c>
    </row>
    <row r="225" spans="1:122" s="309" customFormat="1" ht="14.4">
      <c r="A225" s="307" t="s">
        <v>54</v>
      </c>
      <c r="B225" s="308">
        <f>+(B209)^China!$B$18</f>
        <v>4.2030763754791538</v>
      </c>
      <c r="C225" s="308">
        <f>+(C209)^China!$B$18</f>
        <v>17.219996530097397</v>
      </c>
      <c r="D225" s="308">
        <f>+(D209)^China!$B$18</f>
        <v>27.795267801979243</v>
      </c>
      <c r="E225" s="308">
        <f>+(E209)^China!$B$18</f>
        <v>41.830259896383588</v>
      </c>
      <c r="F225" s="308">
        <f>+(F209)^China!$B$18</f>
        <v>59.807645864992089</v>
      </c>
      <c r="G225" s="308">
        <f>+(G209)^China!$B$18</f>
        <v>82.207360571604497</v>
      </c>
      <c r="H225" s="308">
        <f>+(H209)^China!$B$18</f>
        <v>110.77562569252555</v>
      </c>
      <c r="I225" s="308">
        <f>+(I209)^China!$B$18</f>
        <v>144.83855787321292</v>
      </c>
      <c r="J225" s="308">
        <f>+(J209)^China!$B$18</f>
        <v>184.60293912756487</v>
      </c>
      <c r="K225" s="308">
        <f>+(K209)^China!$B$18</f>
        <v>226.10667468411592</v>
      </c>
      <c r="L225" s="308">
        <f>+(L209)^China!$B$18</f>
        <v>268.67235687812581</v>
      </c>
      <c r="M225" s="308">
        <f>+(M209)^China!$B$18</f>
        <v>324.40334901310297</v>
      </c>
      <c r="N225" s="308">
        <f>+(N209)^China!$B$18</f>
        <v>378.64245193279896</v>
      </c>
      <c r="O225" s="308">
        <f>+(O209)^China!$B$18</f>
        <v>437.05413769097112</v>
      </c>
      <c r="P225" s="308">
        <f>+(P209)^China!$B$18</f>
        <v>498.56533335416458</v>
      </c>
      <c r="Q225" s="308">
        <f>+(Q209)^China!$B$18</f>
        <v>562.18318658793453</v>
      </c>
      <c r="R225" s="308">
        <f>+(R209)^China!$B$18</f>
        <v>626.96139039719469</v>
      </c>
      <c r="S225" s="308">
        <f>+(S209)^China!$B$18</f>
        <v>692.00031511221687</v>
      </c>
      <c r="T225" s="308">
        <f>+(T209)^China!$B$18</f>
        <v>756.45253575148365</v>
      </c>
      <c r="U225" s="308">
        <f>+(U209)^China!$B$18</f>
        <v>819.53139066227607</v>
      </c>
      <c r="V225" s="308">
        <f>+(V209)^China!$B$18</f>
        <v>880.52136099291135</v>
      </c>
      <c r="W225" s="308">
        <f>+(W209)^China!$B$18</f>
        <v>938.78978218751445</v>
      </c>
      <c r="X225" s="308">
        <f>+(X209)^China!$B$18</f>
        <v>993.79961896324153</v>
      </c>
      <c r="Y225" s="308">
        <f>+(Y209)^China!$B$18</f>
        <v>1045.1225298188951</v>
      </c>
      <c r="Z225" s="308">
        <f>+(Z209)^China!$B$18</f>
        <v>1092.4501937092914</v>
      </c>
      <c r="AA225" s="308">
        <f>+(AA209)^China!$B$18</f>
        <v>1135.7608549723841</v>
      </c>
      <c r="AB225" s="308">
        <f>+(AB209)^China!$B$18</f>
        <v>1175.8807097355491</v>
      </c>
      <c r="AC225" s="308">
        <f>+(AC209)^China!$B$18</f>
        <v>1217.1544023845004</v>
      </c>
      <c r="AD225" s="308">
        <f>+(AD209)^China!$B$18</f>
        <v>1257.8141838076385</v>
      </c>
      <c r="AE225" s="308">
        <f>+(AE209)^China!$B$18</f>
        <v>1297.4466682561817</v>
      </c>
      <c r="AF225" s="308">
        <f>+(AF209)^China!$B$18</f>
        <v>1335.6728595402485</v>
      </c>
      <c r="AG225" s="308">
        <f>+(AG209)^China!$B$18</f>
        <v>1372.1589974411208</v>
      </c>
      <c r="AH225" s="308">
        <f>+(AH209)^China!$B$18</f>
        <v>1406.6321985443419</v>
      </c>
      <c r="AI225" s="308">
        <f>+(AI209)^China!$B$18</f>
        <v>1438.8800516917916</v>
      </c>
      <c r="AJ225" s="308">
        <f>+(AJ209)^China!$B$18</f>
        <v>1468.7425779014523</v>
      </c>
      <c r="AK225" s="308">
        <f>+(AK209)^China!$B$18</f>
        <v>1496.1019314145672</v>
      </c>
      <c r="AL225" s="308">
        <f>+(AL209)^China!$B$18</f>
        <v>1520.8725899673707</v>
      </c>
      <c r="AM225" s="308">
        <f>+(AM209)^China!$B$18</f>
        <v>1542.9931983318118</v>
      </c>
      <c r="AN225" s="308">
        <f>+(AN209)^China!$B$18</f>
        <v>1562.4203731412356</v>
      </c>
      <c r="AO225" s="308">
        <f>+(AO209)^China!$B$18</f>
        <v>1579.1243694658201</v>
      </c>
      <c r="AP225" s="308">
        <f>+(AP209)^China!$B$18</f>
        <v>1593.086354968767</v>
      </c>
      <c r="AQ225" s="308">
        <f>+(AQ209)^China!$B$18</f>
        <v>1604.2970120580528</v>
      </c>
      <c r="AR225" s="308">
        <f>+(AR209)^China!$B$18</f>
        <v>1612.7562200842226</v>
      </c>
      <c r="AS225" s="308">
        <f>+(AS209)^China!$B$18</f>
        <v>1618.4736195262087</v>
      </c>
      <c r="AT225" s="308">
        <f>+(AT209)^China!$B$18</f>
        <v>1621.4699094245323</v>
      </c>
      <c r="AU225" s="308">
        <f>+(AU209)^China!$B$18</f>
        <v>1621.7787703489737</v>
      </c>
      <c r="AV225" s="308">
        <f>+(AV209)^China!$B$18</f>
        <v>1619.449335946045</v>
      </c>
      <c r="AW225" s="308">
        <f>+(AW209)^China!$B$18</f>
        <v>1614.5491573489771</v>
      </c>
      <c r="AX225" s="308">
        <f>+(AX209)^China!$B$18</f>
        <v>1607.1676184042879</v>
      </c>
      <c r="AY225" s="308">
        <f>+(AY209)^China!$B$18</f>
        <v>1597.4197683051111</v>
      </c>
      <c r="AZ225" s="308">
        <f>+(AZ209)^China!$B$18</f>
        <v>1585.4505447995398</v>
      </c>
      <c r="BA225" s="308">
        <f>+(BA209)^China!$B$18</f>
        <v>1571.4393692397248</v>
      </c>
      <c r="BB225" s="308">
        <f>+(BB209)^China!$B$18</f>
        <v>1555.6051088431968</v>
      </c>
      <c r="BC225" s="308">
        <f>+(BC209)^China!$B$18</f>
        <v>1538.2114274601138</v>
      </c>
      <c r="BD225" s="308">
        <f>+(BD209)^China!$B$18</f>
        <v>1519.5725915018679</v>
      </c>
      <c r="BE225" s="308">
        <f>+(BE209)^China!$B$18</f>
        <v>1500.0598725292796</v>
      </c>
      <c r="BF225" s="308">
        <f>+(BF209)^China!$B$18</f>
        <v>1480.1088055827424</v>
      </c>
      <c r="BG225" s="308">
        <f>+(BG209)^China!$B$18</f>
        <v>1460.2277403113856</v>
      </c>
      <c r="BH225" s="308">
        <f>+(BH209)^China!$B$18</f>
        <v>1441.0083842256736</v>
      </c>
      <c r="BI225" s="308">
        <f>+(BI209)^China!$B$18</f>
        <v>1441.0083842256736</v>
      </c>
    </row>
    <row r="226" spans="1:122" s="309" customFormat="1" ht="14.4">
      <c r="A226" s="307" t="s">
        <v>55</v>
      </c>
      <c r="B226" s="308">
        <f>+(B210)^India!$B$18</f>
        <v>1.8954763231718501</v>
      </c>
      <c r="C226" s="308">
        <f>+(C210)^India!$B$18</f>
        <v>4.3548695212341251</v>
      </c>
      <c r="D226" s="308">
        <f>+(D210)^India!$B$18</f>
        <v>7.8375950129288672</v>
      </c>
      <c r="E226" s="308">
        <f>+(E210)^India!$B$18</f>
        <v>12.967151693779382</v>
      </c>
      <c r="F226" s="308">
        <f>+(F210)^India!$B$18</f>
        <v>20.462529078291087</v>
      </c>
      <c r="G226" s="308">
        <f>+(G210)^India!$B$18</f>
        <v>30.507066238787388</v>
      </c>
      <c r="H226" s="308">
        <f>+(H210)^India!$B$18</f>
        <v>43.679265372804366</v>
      </c>
      <c r="I226" s="308">
        <f>+(I210)^India!$B$18</f>
        <v>60.950181769361528</v>
      </c>
      <c r="J226" s="308">
        <f>+(J210)^India!$B$18</f>
        <v>82.74110536508563</v>
      </c>
      <c r="K226" s="308">
        <f>+(K210)^India!$B$18</f>
        <v>109.34928090689606</v>
      </c>
      <c r="L226" s="308">
        <f>+(L210)^India!$B$18</f>
        <v>140.07373264086769</v>
      </c>
      <c r="M226" s="308">
        <f>+(M210)^India!$B$18</f>
        <v>174.35919379950187</v>
      </c>
      <c r="N226" s="308">
        <f>+(N210)^India!$B$18</f>
        <v>215.2620141074726</v>
      </c>
      <c r="O226" s="308">
        <f>+(O210)^India!$B$18</f>
        <v>261.13968914626395</v>
      </c>
      <c r="P226" s="308">
        <f>+(P210)^India!$B$18</f>
        <v>311.86354123302766</v>
      </c>
      <c r="Q226" s="308">
        <f>+(Q210)^India!$B$18</f>
        <v>367.21958029737073</v>
      </c>
      <c r="R226" s="308">
        <f>+(R210)^India!$B$18</f>
        <v>426.92634318830926</v>
      </c>
      <c r="S226" s="308">
        <f>+(S210)^India!$B$18</f>
        <v>490.65307163270376</v>
      </c>
      <c r="T226" s="308">
        <f>+(T210)^India!$B$18</f>
        <v>558.03769157028466</v>
      </c>
      <c r="U226" s="308">
        <f>+(U210)^India!$B$18</f>
        <v>628.70443994036032</v>
      </c>
      <c r="V226" s="308">
        <f>+(V210)^India!$B$18</f>
        <v>702.28145941804667</v>
      </c>
      <c r="W226" s="308">
        <f>+(W210)^India!$B$18</f>
        <v>778.41904480667142</v>
      </c>
      <c r="X226" s="308">
        <f>+(X210)^India!$B$18</f>
        <v>856.8093083307474</v>
      </c>
      <c r="Y226" s="308">
        <f>+(Y210)^India!$B$18</f>
        <v>937.20755832966881</v>
      </c>
      <c r="Z226" s="308">
        <f>+(Z210)^India!$B$18</f>
        <v>1019.4543891155088</v>
      </c>
      <c r="AA226" s="308">
        <f>+(AA210)^India!$B$18</f>
        <v>1103.7452931704672</v>
      </c>
      <c r="AB226" s="308">
        <f>+(AB210)^India!$B$18</f>
        <v>1191.1480229755409</v>
      </c>
      <c r="AC226" s="308">
        <f>+(AC210)^India!$B$18</f>
        <v>1287.0781837852314</v>
      </c>
      <c r="AD226" s="308">
        <f>+(AD210)^India!$B$18</f>
        <v>1389.3305468425835</v>
      </c>
      <c r="AE226" s="308">
        <f>+(AE210)^India!$B$18</f>
        <v>1497.2231888372824</v>
      </c>
      <c r="AF226" s="308">
        <f>+(AF210)^India!$B$18</f>
        <v>1610.0485709508278</v>
      </c>
      <c r="AG226" s="308">
        <f>+(AG210)^India!$B$18</f>
        <v>1727.1616483233004</v>
      </c>
      <c r="AH226" s="308">
        <f>+(AH210)^India!$B$18</f>
        <v>1848.020889514238</v>
      </c>
      <c r="AI226" s="308">
        <f>+(AI210)^India!$B$18</f>
        <v>1972.1992101180481</v>
      </c>
      <c r="AJ226" s="308">
        <f>+(AJ210)^India!$B$18</f>
        <v>2099.3784958309002</v>
      </c>
      <c r="AK226" s="308">
        <f>+(AK210)^India!$B$18</f>
        <v>2229.3362981693331</v>
      </c>
      <c r="AL226" s="308">
        <f>+(AL210)^India!$B$18</f>
        <v>2361.929813029295</v>
      </c>
      <c r="AM226" s="308">
        <f>+(AM210)^India!$B$18</f>
        <v>2497.0799685852112</v>
      </c>
      <c r="AN226" s="308">
        <f>+(AN210)^India!$B$18</f>
        <v>2634.7570135687665</v>
      </c>
      <c r="AO226" s="308">
        <f>+(AO210)^India!$B$18</f>
        <v>2774.9681434349091</v>
      </c>
      <c r="AP226" s="308">
        <f>+(AP210)^India!$B$18</f>
        <v>2917.7472293474366</v>
      </c>
      <c r="AQ226" s="308">
        <f>+(AQ210)^India!$B$18</f>
        <v>3063.14647931121</v>
      </c>
      <c r="AR226" s="308">
        <f>+(AR210)^India!$B$18</f>
        <v>3211.2297644909468</v>
      </c>
      <c r="AS226" s="308">
        <f>+(AS210)^India!$B$18</f>
        <v>3362.0673239909111</v>
      </c>
      <c r="AT226" s="308">
        <f>+(AT210)^India!$B$18</f>
        <v>3515.7315797890546</v>
      </c>
      <c r="AU226" s="308">
        <f>+(AU210)^India!$B$18</f>
        <v>3672.2938279623845</v>
      </c>
      <c r="AV226" s="308">
        <f>+(AV210)^India!$B$18</f>
        <v>3831.8216107979047</v>
      </c>
      <c r="AW226" s="308">
        <f>+(AW210)^India!$B$18</f>
        <v>3994.3766109012136</v>
      </c>
      <c r="AX226" s="308">
        <f>+(AX210)^India!$B$18</f>
        <v>4160.0129404778536</v>
      </c>
      <c r="AY226" s="308">
        <f>+(AY210)^India!$B$18</f>
        <v>4328.7757258849979</v>
      </c>
      <c r="AZ226" s="308">
        <f>+(AZ210)^India!$B$18</f>
        <v>4500.6999095473475</v>
      </c>
      <c r="BA226" s="308">
        <f>+(BA210)^India!$B$18</f>
        <v>4675.8092089918564</v>
      </c>
      <c r="BB226" s="308">
        <f>+(BB210)^India!$B$18</f>
        <v>4854.1151867810877</v>
      </c>
      <c r="BC226" s="308">
        <f>+(BC210)^India!$B$18</f>
        <v>5035.6163961857274</v>
      </c>
      <c r="BD226" s="308">
        <f>+(BD210)^India!$B$18</f>
        <v>5220.2975761292082</v>
      </c>
      <c r="BE226" s="308">
        <f>+(BE210)^India!$B$18</f>
        <v>5408.1288757615175</v>
      </c>
      <c r="BF226" s="308">
        <f>+(BF210)^India!$B$18</f>
        <v>5599.0650943825331</v>
      </c>
      <c r="BG226" s="308">
        <f>+(BG210)^India!$B$18</f>
        <v>5793.04492667053</v>
      </c>
      <c r="BH226" s="308">
        <f>+(BH210)^India!$B$18</f>
        <v>5989.9902065390934</v>
      </c>
      <c r="BI226" s="308">
        <f>+(BI210)^India!$B$18</f>
        <v>5989.9902065390934</v>
      </c>
    </row>
    <row r="227" spans="1:122" s="309" customFormat="1" ht="14.4">
      <c r="A227" s="307" t="s">
        <v>56</v>
      </c>
      <c r="B227" s="308">
        <f>+(B211)^MidEast!$B$18</f>
        <v>14.854110073071521</v>
      </c>
      <c r="C227" s="308">
        <f>+(C211)^MidEast!$B$18</f>
        <v>25.242383155599693</v>
      </c>
      <c r="D227" s="308">
        <f>+(D211)^MidEast!$B$18</f>
        <v>38.377426471460453</v>
      </c>
      <c r="E227" s="308">
        <f>+(E211)^MidEast!$B$18</f>
        <v>54.800846441686119</v>
      </c>
      <c r="F227" s="308">
        <f>+(F211)^MidEast!$B$18</f>
        <v>75.209867085099788</v>
      </c>
      <c r="G227" s="308">
        <f>+(G211)^MidEast!$B$18</f>
        <v>98.733576884304583</v>
      </c>
      <c r="H227" s="308">
        <f>+(H211)^MidEast!$B$18</f>
        <v>126.47890822084862</v>
      </c>
      <c r="I227" s="308">
        <f>+(I211)^MidEast!$B$18</f>
        <v>159.59590702453795</v>
      </c>
      <c r="J227" s="308">
        <f>+(J211)^MidEast!$B$18</f>
        <v>197.72641880502124</v>
      </c>
      <c r="K227" s="308">
        <f>+(K211)^MidEast!$B$18</f>
        <v>244.04403217523031</v>
      </c>
      <c r="L227" s="308">
        <f>+(L211)^MidEast!$B$18</f>
        <v>294.6500731884388</v>
      </c>
      <c r="M227" s="308">
        <f>+(M211)^MidEast!$B$18</f>
        <v>337.23957853699119</v>
      </c>
      <c r="N227" s="308">
        <f>+(N211)^MidEast!$B$18</f>
        <v>394.86762307025646</v>
      </c>
      <c r="O227" s="308">
        <f>+(O211)^MidEast!$B$18</f>
        <v>455.11848853662576</v>
      </c>
      <c r="P227" s="308">
        <f>+(P211)^MidEast!$B$18</f>
        <v>518.12868071528692</v>
      </c>
      <c r="Q227" s="308">
        <f>+(Q211)^MidEast!$B$18</f>
        <v>583.86819585055878</v>
      </c>
      <c r="R227" s="308">
        <f>+(R211)^MidEast!$B$18</f>
        <v>652.21370684452779</v>
      </c>
      <c r="S227" s="308">
        <f>+(S211)^MidEast!$B$18</f>
        <v>722.99536502339561</v>
      </c>
      <c r="T227" s="308">
        <f>+(T211)^MidEast!$B$18</f>
        <v>796.02939244363904</v>
      </c>
      <c r="U227" s="308">
        <f>+(U211)^MidEast!$B$18</f>
        <v>871.1415346788267</v>
      </c>
      <c r="V227" s="308">
        <f>+(V211)^MidEast!$B$18</f>
        <v>948.18532649629606</v>
      </c>
      <c r="W227" s="308">
        <f>+(W211)^MidEast!$B$18</f>
        <v>1027.058194943605</v>
      </c>
      <c r="X227" s="308">
        <f>+(X211)^MidEast!$B$18</f>
        <v>1107.7174737582407</v>
      </c>
      <c r="Y227" s="308">
        <f>+(Y211)^MidEast!$B$18</f>
        <v>1190.1970694727024</v>
      </c>
      <c r="Z227" s="308">
        <f>+(Z211)^MidEast!$B$18</f>
        <v>1274.6235370547968</v>
      </c>
      <c r="AA227" s="308">
        <f>+(AA211)^MidEast!$B$18</f>
        <v>1361.4805267151148</v>
      </c>
      <c r="AB227" s="308">
        <f>+(AB211)^MidEast!$B$18</f>
        <v>1451.815516172672</v>
      </c>
      <c r="AC227" s="308">
        <f>+(AC211)^MidEast!$B$18</f>
        <v>1552.6204687526929</v>
      </c>
      <c r="AD227" s="308">
        <f>+(AD211)^MidEast!$B$18</f>
        <v>1660.9701266829418</v>
      </c>
      <c r="AE227" s="308">
        <f>+(AE211)^MidEast!$B$18</f>
        <v>1776.2609546788808</v>
      </c>
      <c r="AF227" s="308">
        <f>+(AF211)^MidEast!$B$18</f>
        <v>1897.9127965889159</v>
      </c>
      <c r="AG227" s="308">
        <f>+(AG211)^MidEast!$B$18</f>
        <v>2025.4413084870657</v>
      </c>
      <c r="AH227" s="308">
        <f>+(AH211)^MidEast!$B$18</f>
        <v>2158.489042303293</v>
      </c>
      <c r="AI227" s="308">
        <f>+(AI211)^MidEast!$B$18</f>
        <v>2296.8292267794027</v>
      </c>
      <c r="AJ227" s="308">
        <f>+(AJ211)^MidEast!$B$18</f>
        <v>2440.3556605724211</v>
      </c>
      <c r="AK227" s="308">
        <f>+(AK211)^MidEast!$B$18</f>
        <v>2589.0668480705272</v>
      </c>
      <c r="AL227" s="308">
        <f>+(AL211)^MidEast!$B$18</f>
        <v>2743.0489751923114</v>
      </c>
      <c r="AM227" s="308">
        <f>+(AM211)^MidEast!$B$18</f>
        <v>2902.4600831131352</v>
      </c>
      <c r="AN227" s="308">
        <f>+(AN211)^MidEast!$B$18</f>
        <v>3067.5164540317123</v>
      </c>
      <c r="AO227" s="308">
        <f>+(AO211)^MidEast!$B$18</f>
        <v>3238.4814687293092</v>
      </c>
      <c r="AP227" s="308">
        <f>+(AP211)^MidEast!$B$18</f>
        <v>3415.6568098584717</v>
      </c>
      <c r="AQ227" s="308">
        <f>+(AQ211)^MidEast!$B$18</f>
        <v>3599.3757169783366</v>
      </c>
      <c r="AR227" s="308">
        <f>+(AR211)^MidEast!$B$18</f>
        <v>3789.9979520228494</v>
      </c>
      <c r="AS227" s="308">
        <f>+(AS211)^MidEast!$B$18</f>
        <v>3987.9061475482813</v>
      </c>
      <c r="AT227" s="308">
        <f>+(AT211)^MidEast!$B$18</f>
        <v>4193.5032502276326</v>
      </c>
      <c r="AU227" s="308">
        <f>+(AU211)^MidEast!$B$18</f>
        <v>4407.2108198890792</v>
      </c>
      <c r="AV227" s="308">
        <f>+(AV211)^MidEast!$B$18</f>
        <v>4629.4679906122119</v>
      </c>
      <c r="AW227" s="308">
        <f>+(AW211)^MidEast!$B$18</f>
        <v>4860.730941013313</v>
      </c>
      <c r="AX227" s="308">
        <f>+(AX211)^MidEast!$B$18</f>
        <v>5101.472754722703</v>
      </c>
      <c r="AY227" s="308">
        <f>+(AY211)^MidEast!$B$18</f>
        <v>5352.183579414922</v>
      </c>
      <c r="AZ227" s="308">
        <f>+(AZ211)^MidEast!$B$18</f>
        <v>5613.3710144024162</v>
      </c>
      <c r="BA227" s="308">
        <f>+(BA211)^MidEast!$B$18</f>
        <v>5885.5606737092639</v>
      </c>
      <c r="BB227" s="308">
        <f>+(BB211)^MidEast!$B$18</f>
        <v>6169.2968846264048</v>
      </c>
      <c r="BC227" s="308">
        <f>+(BC211)^MidEast!$B$18</f>
        <v>6465.1434918147461</v>
      </c>
      <c r="BD227" s="308">
        <f>+(BD211)^MidEast!$B$18</f>
        <v>6773.6847447332366</v>
      </c>
      <c r="BE227" s="308">
        <f>+(BE211)^MidEast!$B$18</f>
        <v>7095.5262520534116</v>
      </c>
      <c r="BF227" s="308">
        <f>+(BF211)^MidEast!$B$18</f>
        <v>7431.2959912019051</v>
      </c>
      <c r="BG227" s="308">
        <f>+(BG211)^MidEast!$B$18</f>
        <v>7781.645364570415</v>
      </c>
      <c r="BH227" s="308">
        <f>+(BH211)^MidEast!$B$18</f>
        <v>8147.2502965038784</v>
      </c>
      <c r="BI227" s="308">
        <f>+(BI211)^MidEast!$B$18</f>
        <v>8147.2502965038784</v>
      </c>
    </row>
    <row r="228" spans="1:122" s="309" customFormat="1" ht="14.4">
      <c r="A228" s="307" t="s">
        <v>57</v>
      </c>
      <c r="B228" s="308">
        <f>+(B212)^Africa!$B$18</f>
        <v>1.2880451694982302</v>
      </c>
      <c r="C228" s="308">
        <f>+(C212)^Africa!$B$18</f>
        <v>2.3590026696712969</v>
      </c>
      <c r="D228" s="308">
        <f>+(D212)^Africa!$B$18</f>
        <v>4.2688164852521204</v>
      </c>
      <c r="E228" s="308">
        <f>+(E212)^Africa!$B$18</f>
        <v>7.1736914272475847</v>
      </c>
      <c r="F228" s="308">
        <f>+(F212)^Africa!$B$18</f>
        <v>11.616844734575935</v>
      </c>
      <c r="G228" s="308">
        <f>+(G212)^Africa!$B$18</f>
        <v>17.569598391347661</v>
      </c>
      <c r="H228" s="308">
        <f>+(H212)^Africa!$B$18</f>
        <v>25.166219629795069</v>
      </c>
      <c r="I228" s="308">
        <f>+(I212)^Africa!$B$18</f>
        <v>35.38572752623255</v>
      </c>
      <c r="J228" s="308">
        <f>+(J212)^Africa!$B$18</f>
        <v>48.584764593133379</v>
      </c>
      <c r="K228" s="308">
        <f>+(K212)^Africa!$B$18</f>
        <v>66.1284265734716</v>
      </c>
      <c r="L228" s="308">
        <f>+(L212)^Africa!$B$18</f>
        <v>87.724597017369632</v>
      </c>
      <c r="M228" s="308">
        <f>+(M212)^Africa!$B$18</f>
        <v>112.19197631679835</v>
      </c>
      <c r="N228" s="308">
        <f>+(N212)^Africa!$B$18</f>
        <v>139.06535727960195</v>
      </c>
      <c r="O228" s="308">
        <f>+(O212)^Africa!$B$18</f>
        <v>168.72449819828267</v>
      </c>
      <c r="P228" s="308">
        <f>+(P212)^Africa!$B$18</f>
        <v>200.9820086099827</v>
      </c>
      <c r="Q228" s="308">
        <f>+(Q212)^Africa!$B$18</f>
        <v>235.56682858864622</v>
      </c>
      <c r="R228" s="308">
        <f>+(R212)^Africa!$B$18</f>
        <v>272.14518030891941</v>
      </c>
      <c r="S228" s="308">
        <f>+(S212)^Africa!$B$18</f>
        <v>310.34208859773366</v>
      </c>
      <c r="T228" s="308">
        <f>+(T212)^Africa!$B$18</f>
        <v>349.76164099757125</v>
      </c>
      <c r="U228" s="308">
        <f>+(U212)^Africa!$B$18</f>
        <v>390.00573677151169</v>
      </c>
      <c r="V228" s="308">
        <f>+(V212)^Africa!$B$18</f>
        <v>430.69154961978387</v>
      </c>
      <c r="W228" s="308">
        <f>+(W212)^Africa!$B$18</f>
        <v>471.46825855338619</v>
      </c>
      <c r="X228" s="308">
        <f>+(X212)^Africa!$B$18</f>
        <v>512.03370201589189</v>
      </c>
      <c r="Y228" s="308">
        <f>+(Y212)^Africa!$B$18</f>
        <v>552.15131999784046</v>
      </c>
      <c r="Z228" s="308">
        <f>+(Z212)^Africa!$B$18</f>
        <v>591.66688835460764</v>
      </c>
      <c r="AA228" s="308">
        <f>+(AA212)^Africa!$B$18</f>
        <v>630.7101197260148</v>
      </c>
      <c r="AB228" s="308">
        <f>+(AB212)^Africa!$B$18</f>
        <v>670.41357914156242</v>
      </c>
      <c r="AC228" s="308">
        <f>+(AC212)^Africa!$B$18</f>
        <v>713.61528997818732</v>
      </c>
      <c r="AD228" s="308">
        <f>+(AD212)^Africa!$B$18</f>
        <v>759.3405587992537</v>
      </c>
      <c r="AE228" s="308">
        <f>+(AE212)^Africa!$B$18</f>
        <v>807.11703320139566</v>
      </c>
      <c r="AF228" s="308">
        <f>+(AF212)^Africa!$B$18</f>
        <v>856.45700523878384</v>
      </c>
      <c r="AG228" s="308">
        <f>+(AG212)^Africa!$B$18</f>
        <v>906.91723069236912</v>
      </c>
      <c r="AH228" s="308">
        <f>+(AH212)^Africa!$B$18</f>
        <v>958.12657231260232</v>
      </c>
      <c r="AI228" s="308">
        <f>+(AI212)^Africa!$B$18</f>
        <v>1009.791350862822</v>
      </c>
      <c r="AJ228" s="308">
        <f>+(AJ212)^Africa!$B$18</f>
        <v>1061.6894932381749</v>
      </c>
      <c r="AK228" s="308">
        <f>+(AK212)^Africa!$B$18</f>
        <v>1113.6599657349645</v>
      </c>
      <c r="AL228" s="308">
        <f>+(AL212)^Africa!$B$18</f>
        <v>1165.5910628945817</v>
      </c>
      <c r="AM228" s="308">
        <f>+(AM212)^Africa!$B$18</f>
        <v>1217.4093556480977</v>
      </c>
      <c r="AN228" s="308">
        <f>+(AN212)^Africa!$B$18</f>
        <v>1269.0700735188923</v>
      </c>
      <c r="AO228" s="308">
        <f>+(AO212)^Africa!$B$18</f>
        <v>1320.5491303027466</v>
      </c>
      <c r="AP228" s="308">
        <f>+(AP212)^Africa!$B$18</f>
        <v>1371.8367184009333</v>
      </c>
      <c r="AQ228" s="308">
        <f>+(AQ212)^Africa!$B$18</f>
        <v>1422.9322750435433</v>
      </c>
      <c r="AR228" s="308">
        <f>+(AR212)^Africa!$B$18</f>
        <v>1473.8405896471206</v>
      </c>
      <c r="AS228" s="308">
        <f>+(AS212)^Africa!$B$18</f>
        <v>1524.5688310799285</v>
      </c>
      <c r="AT228" s="308">
        <f>+(AT212)^Africa!$B$18</f>
        <v>1575.1243015138214</v>
      </c>
      <c r="AU228" s="308">
        <f>+(AU212)^Africa!$B$18</f>
        <v>1625.512756499304</v>
      </c>
      <c r="AV228" s="308">
        <f>+(AV212)^Africa!$B$18</f>
        <v>1675.7371624799573</v>
      </c>
      <c r="AW228" s="308">
        <f>+(AW212)^Africa!$B$18</f>
        <v>1725.7967905376379</v>
      </c>
      <c r="AX228" s="308">
        <f>+(AX212)^Africa!$B$18</f>
        <v>1775.6865680658584</v>
      </c>
      <c r="AY228" s="308">
        <f>+(AY212)^Africa!$B$18</f>
        <v>1825.3966285564054</v>
      </c>
      <c r="AZ228" s="308">
        <f>+(AZ212)^Africa!$B$18</f>
        <v>1874.9120143618666</v>
      </c>
      <c r="BA228" s="308">
        <f>+(BA212)^Africa!$B$18</f>
        <v>1924.2124988483424</v>
      </c>
      <c r="BB228" s="308">
        <f>+(BB212)^Africa!$B$18</f>
        <v>1973.2725034150706</v>
      </c>
      <c r="BC228" s="308">
        <f>+(BC212)^Africa!$B$18</f>
        <v>2022.0610919722144</v>
      </c>
      <c r="BD228" s="308">
        <f>+(BD212)^Africa!$B$18</f>
        <v>2070.5420310771278</v>
      </c>
      <c r="BE228" s="308">
        <f>+(BE212)^Africa!$B$18</f>
        <v>2118.6739083818807</v>
      </c>
      <c r="BF228" s="308">
        <f>+(BF212)^Africa!$B$18</f>
        <v>2166.4103056148906</v>
      </c>
      <c r="BG228" s="308">
        <f>+(BG212)^Africa!$B$18</f>
        <v>2213.7000252178941</v>
      </c>
      <c r="BH228" s="308">
        <f>+(BH212)^Africa!$B$18</f>
        <v>2260.4873721488252</v>
      </c>
      <c r="BI228" s="308">
        <f>+(BI212)^Africa!$B$18</f>
        <v>2260.4873721488252</v>
      </c>
    </row>
    <row r="229" spans="1:122" s="309" customFormat="1" ht="14.4">
      <c r="A229" s="307" t="s">
        <v>58</v>
      </c>
      <c r="B229" s="308">
        <f>+(B213)^LatAm!$B$18</f>
        <v>15.391725849443461</v>
      </c>
      <c r="C229" s="308">
        <f>+(C213)^LatAm!$B$18</f>
        <v>25.923401216851794</v>
      </c>
      <c r="D229" s="308">
        <f>+(D213)^LatAm!$B$18</f>
        <v>40.846460406248596</v>
      </c>
      <c r="E229" s="308">
        <f>+(E213)^LatAm!$B$18</f>
        <v>60.742127060735875</v>
      </c>
      <c r="F229" s="308">
        <f>+(F213)^LatAm!$B$18</f>
        <v>86.289586515118174</v>
      </c>
      <c r="G229" s="308">
        <f>+(G213)^LatAm!$B$18</f>
        <v>117.57566016863908</v>
      </c>
      <c r="H229" s="308">
        <f>+(H213)^LatAm!$B$18</f>
        <v>156.39988371574</v>
      </c>
      <c r="I229" s="308">
        <f>+(I213)^LatAm!$B$18</f>
        <v>204.00591040548915</v>
      </c>
      <c r="J229" s="308">
        <f>+(J213)^LatAm!$B$18</f>
        <v>260.5531069489943</v>
      </c>
      <c r="K229" s="308">
        <f>+(K213)^LatAm!$B$18</f>
        <v>325.71754613065031</v>
      </c>
      <c r="L229" s="308">
        <f>+(L213)^LatAm!$B$18</f>
        <v>397.1991563822798</v>
      </c>
      <c r="M229" s="308">
        <f>+(M213)^LatAm!$B$18</f>
        <v>466.30771279012981</v>
      </c>
      <c r="N229" s="308">
        <f>+(N213)^LatAm!$B$18</f>
        <v>557.2341963553398</v>
      </c>
      <c r="O229" s="308">
        <f>+(O213)^LatAm!$B$18</f>
        <v>654.78457531385845</v>
      </c>
      <c r="P229" s="308">
        <f>+(P213)^LatAm!$B$18</f>
        <v>759.11403653078571</v>
      </c>
      <c r="Q229" s="308">
        <f>+(Q213)^LatAm!$B$18</f>
        <v>870.16527269222684</v>
      </c>
      <c r="R229" s="308">
        <f>+(R213)^LatAm!$B$18</f>
        <v>987.74835375597195</v>
      </c>
      <c r="S229" s="308">
        <f>+(S213)^LatAm!$B$18</f>
        <v>1111.6004192178282</v>
      </c>
      <c r="T229" s="308">
        <f>+(T213)^LatAm!$B$18</f>
        <v>1241.4303270642754</v>
      </c>
      <c r="U229" s="308">
        <f>+(U213)^LatAm!$B$18</f>
        <v>1376.9528440932934</v>
      </c>
      <c r="V229" s="308">
        <f>+(V213)^LatAm!$B$18</f>
        <v>1517.9164010592806</v>
      </c>
      <c r="W229" s="308">
        <f>+(W213)^LatAm!$B$18</f>
        <v>1664.1278398608408</v>
      </c>
      <c r="X229" s="308">
        <f>+(X213)^LatAm!$B$18</f>
        <v>1815.4768090413556</v>
      </c>
      <c r="Y229" s="308">
        <f>+(Y213)^LatAm!$B$18</f>
        <v>1971.9611418646953</v>
      </c>
      <c r="Z229" s="308">
        <f>+(Z213)^LatAm!$B$18</f>
        <v>2133.7123037967381</v>
      </c>
      <c r="AA229" s="308">
        <f>+(AA213)^LatAm!$B$18</f>
        <v>2301.3501715538337</v>
      </c>
      <c r="AB229" s="308">
        <f>+(AB213)^LatAm!$B$18</f>
        <v>2475.7620456003792</v>
      </c>
      <c r="AC229" s="308">
        <f>+(AC213)^LatAm!$B$18</f>
        <v>2666.6782226224518</v>
      </c>
      <c r="AD229" s="308">
        <f>+(AD213)^LatAm!$B$18</f>
        <v>2870.0995925068746</v>
      </c>
      <c r="AE229" s="308">
        <f>+(AE213)^LatAm!$B$18</f>
        <v>3085.3421085468981</v>
      </c>
      <c r="AF229" s="308">
        <f>+(AF213)^LatAm!$B$18</f>
        <v>3311.7465619078243</v>
      </c>
      <c r="AG229" s="308">
        <f>+(AG213)^LatAm!$B$18</f>
        <v>3548.7818261013863</v>
      </c>
      <c r="AH229" s="308">
        <f>+(AH213)^LatAm!$B$18</f>
        <v>3796.0887836623665</v>
      </c>
      <c r="AI229" s="308">
        <f>+(AI213)^LatAm!$B$18</f>
        <v>4053.4882410469108</v>
      </c>
      <c r="AJ229" s="308">
        <f>+(AJ213)^LatAm!$B$18</f>
        <v>4320.969793815043</v>
      </c>
      <c r="AK229" s="308">
        <f>+(AK213)^LatAm!$B$18</f>
        <v>4598.6723237328079</v>
      </c>
      <c r="AL229" s="308">
        <f>+(AL213)^LatAm!$B$18</f>
        <v>4886.8623605520552</v>
      </c>
      <c r="AM229" s="308">
        <f>+(AM213)^LatAm!$B$18</f>
        <v>5185.9136127662514</v>
      </c>
      <c r="AN229" s="308">
        <f>+(AN213)^LatAm!$B$18</f>
        <v>5496.2891658541021</v>
      </c>
      <c r="AO229" s="308">
        <f>+(AO213)^LatAm!$B$18</f>
        <v>5818.5268078483568</v>
      </c>
      <c r="AP229" s="308">
        <f>+(AP213)^LatAm!$B$18</f>
        <v>6153.2273951168099</v>
      </c>
      <c r="AQ229" s="308">
        <f>+(AQ213)^LatAm!$B$18</f>
        <v>6501.0459209942874</v>
      </c>
      <c r="AR229" s="308">
        <f>+(AR213)^LatAm!$B$18</f>
        <v>6862.6848673353497</v>
      </c>
      <c r="AS229" s="308">
        <f>+(AS213)^LatAm!$B$18</f>
        <v>7238.8894236863225</v>
      </c>
      <c r="AT229" s="308">
        <f>+(AT213)^LatAm!$B$18</f>
        <v>7630.4442031567232</v>
      </c>
      <c r="AU229" s="308">
        <f>+(AU213)^LatAm!$B$18</f>
        <v>8038.1711419248968</v>
      </c>
      <c r="AV229" s="308">
        <f>+(AV213)^LatAm!$B$18</f>
        <v>8462.928327205922</v>
      </c>
      <c r="AW229" s="308">
        <f>+(AW213)^LatAm!$B$18</f>
        <v>8905.6095503927518</v>
      </c>
      <c r="AX229" s="308">
        <f>+(AX213)^LatAm!$B$18</f>
        <v>9367.1444259186137</v>
      </c>
      <c r="AY229" s="308">
        <f>+(AY213)^LatAm!$B$18</f>
        <v>9848.4989521443549</v>
      </c>
      <c r="AZ229" s="308">
        <f>+(AZ213)^LatAm!$B$18</f>
        <v>10350.676419101554</v>
      </c>
      <c r="BA229" s="308">
        <f>+(BA213)^LatAm!$B$18</f>
        <v>10874.718590358867</v>
      </c>
      <c r="BB229" s="308">
        <f>+(BB213)^LatAm!$B$18</f>
        <v>11421.707103762592</v>
      </c>
      <c r="BC229" s="308">
        <f>+(BC213)^LatAm!$B$18</f>
        <v>11992.765049342943</v>
      </c>
      <c r="BD229" s="308">
        <f>+(BD213)^LatAm!$B$18</f>
        <v>12589.058693121333</v>
      </c>
      <c r="BE229" s="308">
        <f>+(BE213)^LatAm!$B$18</f>
        <v>13211.79932358254</v>
      </c>
      <c r="BF229" s="308">
        <f>+(BF213)^LatAm!$B$18</f>
        <v>13862.245203736629</v>
      </c>
      <c r="BG229" s="308">
        <f>+(BG213)^LatAm!$B$18</f>
        <v>14541.703616405694</v>
      </c>
      <c r="BH229" s="308">
        <f>+(BH213)^LatAm!$B$18</f>
        <v>15251.532993968127</v>
      </c>
      <c r="BI229" s="308">
        <f>+(BI213)^LatAm!$B$18</f>
        <v>15251.532993968127</v>
      </c>
    </row>
    <row r="230" spans="1:122" s="309" customFormat="1" ht="14.4">
      <c r="A230" s="307" t="s">
        <v>114</v>
      </c>
      <c r="B230" s="308">
        <f>+(B214)^OHI!$B$18</f>
        <v>123.04931553868632</v>
      </c>
      <c r="C230" s="308">
        <f>+(C214)^OHI!$B$18</f>
        <v>160.0520810004204</v>
      </c>
      <c r="D230" s="308">
        <f>+(D214)^OHI!$B$18</f>
        <v>214.61954522683595</v>
      </c>
      <c r="E230" s="308">
        <f>+(E214)^OHI!$B$18</f>
        <v>277.33917924415726</v>
      </c>
      <c r="F230" s="308">
        <f>+(F214)^OHI!$B$18</f>
        <v>348.16633360074366</v>
      </c>
      <c r="G230" s="308">
        <f>+(G214)^OHI!$B$18</f>
        <v>425.8314202647698</v>
      </c>
      <c r="H230" s="308">
        <f>+(H214)^OHI!$B$18</f>
        <v>510.39618797893149</v>
      </c>
      <c r="I230" s="308">
        <f>+(I214)^OHI!$B$18</f>
        <v>603.95828221756744</v>
      </c>
      <c r="J230" s="308">
        <f>+(J214)^OHI!$B$18</f>
        <v>705.62960176234401</v>
      </c>
      <c r="K230" s="308">
        <f>+(K214)^OHI!$B$18</f>
        <v>805.82973398063336</v>
      </c>
      <c r="L230" s="308">
        <f>+(L214)^OHI!$B$18</f>
        <v>918.88821974810674</v>
      </c>
      <c r="M230" s="308">
        <f>+(M214)^OHI!$B$18</f>
        <v>1034.4536579571279</v>
      </c>
      <c r="N230" s="308">
        <f>+(N214)^OHI!$B$18</f>
        <v>1181.1465260686866</v>
      </c>
      <c r="O230" s="308">
        <f>+(O214)^OHI!$B$18</f>
        <v>1323.5681251845481</v>
      </c>
      <c r="P230" s="308">
        <f>+(P214)^OHI!$B$18</f>
        <v>1464.4132572044662</v>
      </c>
      <c r="Q230" s="308">
        <f>+(Q214)^OHI!$B$18</f>
        <v>1605.0205350794813</v>
      </c>
      <c r="R230" s="308">
        <f>+(R214)^OHI!$B$18</f>
        <v>1745.9607862550204</v>
      </c>
      <c r="S230" s="308">
        <f>+(S214)^OHI!$B$18</f>
        <v>1887.3674511493023</v>
      </c>
      <c r="T230" s="308">
        <f>+(T214)^OHI!$B$18</f>
        <v>2029.1414403546787</v>
      </c>
      <c r="U230" s="308">
        <f>+(U214)^OHI!$B$18</f>
        <v>2171.0788106343371</v>
      </c>
      <c r="V230" s="308">
        <f>+(V214)^OHI!$B$18</f>
        <v>2312.9531505655227</v>
      </c>
      <c r="W230" s="308">
        <f>+(W214)^OHI!$B$18</f>
        <v>2454.5733770206102</v>
      </c>
      <c r="X230" s="308">
        <f>+(X214)^OHI!$B$18</f>
        <v>2595.8298702665711</v>
      </c>
      <c r="Y230" s="308">
        <f>+(Y214)^OHI!$B$18</f>
        <v>2736.735703883121</v>
      </c>
      <c r="Z230" s="308">
        <f>+(Z214)^OHI!$B$18</f>
        <v>2877.4638409159511</v>
      </c>
      <c r="AA230" s="308">
        <f>+(AA214)^OHI!$B$18</f>
        <v>3018.9069362552009</v>
      </c>
      <c r="AB230" s="308">
        <f>+(AB214)^OHI!$B$18</f>
        <v>3163.1966507917114</v>
      </c>
      <c r="AC230" s="308">
        <f>+(AC214)^OHI!$B$18</f>
        <v>3323.4497153422021</v>
      </c>
      <c r="AD230" s="308">
        <f>+(AD214)^OHI!$B$18</f>
        <v>3493.9923007213552</v>
      </c>
      <c r="AE230" s="308">
        <f>+(AE214)^OHI!$B$18</f>
        <v>3673.4537833126342</v>
      </c>
      <c r="AF230" s="308">
        <f>+(AF214)^OHI!$B$18</f>
        <v>3860.5666062722821</v>
      </c>
      <c r="AG230" s="308">
        <f>+(AG214)^OHI!$B$18</f>
        <v>4054.2650157717776</v>
      </c>
      <c r="AH230" s="308">
        <f>+(AH214)^OHI!$B$18</f>
        <v>4253.7272743632584</v>
      </c>
      <c r="AI230" s="308">
        <f>+(AI214)^OHI!$B$18</f>
        <v>4458.3668228005236</v>
      </c>
      <c r="AJ230" s="308">
        <f>+(AJ214)^OHI!$B$18</f>
        <v>4667.8006213010449</v>
      </c>
      <c r="AK230" s="308">
        <f>+(AK214)^OHI!$B$18</f>
        <v>4881.8106903912303</v>
      </c>
      <c r="AL230" s="308">
        <f>+(AL214)^OHI!$B$18</f>
        <v>5100.3070017834279</v>
      </c>
      <c r="AM230" s="308">
        <f>+(AM214)^OHI!$B$18</f>
        <v>5323.2952498799659</v>
      </c>
      <c r="AN230" s="308">
        <f>+(AN214)^OHI!$B$18</f>
        <v>5550.8505067739779</v>
      </c>
      <c r="AO230" s="308">
        <f>+(AO214)^OHI!$B$18</f>
        <v>5783.0965086678434</v>
      </c>
      <c r="AP230" s="308">
        <f>+(AP214)^OHI!$B$18</f>
        <v>6020.1897963549327</v>
      </c>
      <c r="AQ230" s="308">
        <f>+(AQ214)^OHI!$B$18</f>
        <v>6262.3077962981788</v>
      </c>
      <c r="AR230" s="308">
        <f>+(AR214)^OHI!$B$18</f>
        <v>6509.6399799518604</v>
      </c>
      <c r="AS230" s="308">
        <f>+(AS214)^OHI!$B$18</f>
        <v>6762.381364634366</v>
      </c>
      <c r="AT230" s="308">
        <f>+(AT214)^OHI!$B$18</f>
        <v>7020.7277611797163</v>
      </c>
      <c r="AU230" s="308">
        <f>+(AU214)^OHI!$B$18</f>
        <v>7284.8723048162883</v>
      </c>
      <c r="AV230" s="308">
        <f>+(AV214)^OHI!$B$18</f>
        <v>7555.0029162468572</v>
      </c>
      <c r="AW230" s="308">
        <f>+(AW214)^OHI!$B$18</f>
        <v>7831.3004282083893</v>
      </c>
      <c r="AX230" s="308">
        <f>+(AX214)^OHI!$B$18</f>
        <v>8113.9371810794182</v>
      </c>
      <c r="AY230" s="308">
        <f>+(AY214)^OHI!$B$18</f>
        <v>8403.0759428289457</v>
      </c>
      <c r="AZ230" s="308">
        <f>+(AZ214)^OHI!$B$18</f>
        <v>8698.8690472668641</v>
      </c>
      <c r="BA230" s="308">
        <f>+(BA214)^OHI!$B$18</f>
        <v>9001.4576732327987</v>
      </c>
      <c r="BB230" s="308">
        <f>+(BB214)^OHI!$B$18</f>
        <v>9310.9712085352094</v>
      </c>
      <c r="BC230" s="308">
        <f>+(BC214)^OHI!$B$18</f>
        <v>9627.5266580641819</v>
      </c>
      <c r="BD230" s="308">
        <f>+(BD214)^OHI!$B$18</f>
        <v>9951.2280670157743</v>
      </c>
      <c r="BE230" s="308">
        <f>+(BE214)^OHI!$B$18</f>
        <v>10282.165938676624</v>
      </c>
      <c r="BF230" s="308">
        <f>+(BF214)^OHI!$B$18</f>
        <v>10620.416632532135</v>
      </c>
      <c r="BG230" s="308">
        <f>+(BG214)^OHI!$B$18</f>
        <v>10966.041733176249</v>
      </c>
      <c r="BH230" s="308">
        <f>+(BH214)^OHI!$B$18</f>
        <v>11319.087384051842</v>
      </c>
      <c r="BI230" s="308">
        <f>+(BI214)^OHI!$B$18</f>
        <v>11319.087384051842</v>
      </c>
    </row>
    <row r="231" spans="1:122" s="309" customFormat="1" ht="14.4">
      <c r="A231" s="307" t="s">
        <v>224</v>
      </c>
      <c r="B231" s="308">
        <f>+(B215)^OthAsia!$B$18</f>
        <v>3.0221806757925149</v>
      </c>
      <c r="C231" s="308">
        <f>+(C215)^OthAsia!$B$18</f>
        <v>4.6617713377039429</v>
      </c>
      <c r="D231" s="308">
        <f>+(D215)^OthAsia!$B$18</f>
        <v>8.5495436938428941</v>
      </c>
      <c r="E231" s="308">
        <f>+(E215)^OthAsia!$B$18</f>
        <v>14.54510472494529</v>
      </c>
      <c r="F231" s="308">
        <f>+(F215)^OthAsia!$B$18</f>
        <v>23.458626735588805</v>
      </c>
      <c r="G231" s="308">
        <f>+(G215)^OthAsia!$B$18</f>
        <v>35.618949967763903</v>
      </c>
      <c r="H231" s="308">
        <f>+(H215)^OthAsia!$B$18</f>
        <v>51.725647673932357</v>
      </c>
      <c r="I231" s="308">
        <f>+(I215)^OthAsia!$B$18</f>
        <v>73.058954036125243</v>
      </c>
      <c r="J231" s="308">
        <f>+(J215)^OthAsia!$B$18</f>
        <v>100.28360641717103</v>
      </c>
      <c r="K231" s="308">
        <f>+(K215)^OthAsia!$B$18</f>
        <v>134.47853708442503</v>
      </c>
      <c r="L231" s="308">
        <f>+(L215)^OthAsia!$B$18</f>
        <v>173.26212310552242</v>
      </c>
      <c r="M231" s="308">
        <f>+(M215)^OthAsia!$B$18</f>
        <v>220.65736039071905</v>
      </c>
      <c r="N231" s="308">
        <f>+(N215)^OthAsia!$B$18</f>
        <v>270.99284113796404</v>
      </c>
      <c r="O231" s="308">
        <f>+(O215)^OthAsia!$B$18</f>
        <v>328.48996059111818</v>
      </c>
      <c r="P231" s="308">
        <f>+(P215)^OthAsia!$B$18</f>
        <v>392.57605845312077</v>
      </c>
      <c r="Q231" s="308">
        <f>+(Q215)^OthAsia!$B$18</f>
        <v>462.57191351571311</v>
      </c>
      <c r="R231" s="308">
        <f>+(R215)^OthAsia!$B$18</f>
        <v>537.68530454221491</v>
      </c>
      <c r="S231" s="308">
        <f>+(S215)^OthAsia!$B$18</f>
        <v>617.01466887763104</v>
      </c>
      <c r="T231" s="308">
        <f>+(T215)^OthAsia!$B$18</f>
        <v>699.55944943208726</v>
      </c>
      <c r="U231" s="308">
        <f>+(U215)^OthAsia!$B$18</f>
        <v>784.23591968259097</v>
      </c>
      <c r="V231" s="308">
        <f>+(V215)^OthAsia!$B$18</f>
        <v>869.89787737044446</v>
      </c>
      <c r="W231" s="308">
        <f>+(W215)^OthAsia!$B$18</f>
        <v>955.36219461690143</v>
      </c>
      <c r="X231" s="308">
        <f>+(X215)^OthAsia!$B$18</f>
        <v>1039.4394875336702</v>
      </c>
      <c r="Y231" s="308">
        <f>+(Y215)^OthAsia!$B$18</f>
        <v>1120.9697056618877</v>
      </c>
      <c r="Z231" s="308">
        <f>+(Z215)^OthAsia!$B$18</f>
        <v>1198.8609168411706</v>
      </c>
      <c r="AA231" s="308">
        <f>+(AA215)^OthAsia!$B$18</f>
        <v>1272.4001766695146</v>
      </c>
      <c r="AB231" s="308">
        <f>+(AB215)^OthAsia!$B$18</f>
        <v>1341.1969640430082</v>
      </c>
      <c r="AC231" s="308">
        <f>+(AC215)^OthAsia!$B$18</f>
        <v>1412.2455814896675</v>
      </c>
      <c r="AD231" s="308">
        <f>+(AD215)^OthAsia!$B$18</f>
        <v>1481.4836182266968</v>
      </c>
      <c r="AE231" s="308">
        <f>+(AE215)^OthAsia!$B$18</f>
        <v>1547.6152055910964</v>
      </c>
      <c r="AF231" s="308">
        <f>+(AF215)^OthAsia!$B$18</f>
        <v>1609.4664460358103</v>
      </c>
      <c r="AG231" s="308">
        <f>+(AG215)^OthAsia!$B$18</f>
        <v>1666.0183182500691</v>
      </c>
      <c r="AH231" s="308">
        <f>+(AH215)^OthAsia!$B$18</f>
        <v>1716.4251105119936</v>
      </c>
      <c r="AI231" s="308">
        <f>+(AI215)^OthAsia!$B$18</f>
        <v>1760.0069539557028</v>
      </c>
      <c r="AJ231" s="308">
        <f>+(AJ215)^OthAsia!$B$18</f>
        <v>1796.2303028590613</v>
      </c>
      <c r="AK231" s="308">
        <f>+(AK215)^OthAsia!$B$18</f>
        <v>1824.6853329986297</v>
      </c>
      <c r="AL231" s="308">
        <f>+(AL215)^OthAsia!$B$18</f>
        <v>1845.0652627599259</v>
      </c>
      <c r="AM231" s="308">
        <f>+(AM215)^OthAsia!$B$18</f>
        <v>1857.1499685365754</v>
      </c>
      <c r="AN231" s="308">
        <f>+(AN215)^OthAsia!$B$18</f>
        <v>1860.7947102622354</v>
      </c>
      <c r="AO231" s="308">
        <f>+(AO215)^OthAsia!$B$18</f>
        <v>1855.9239898647918</v>
      </c>
      <c r="AP231" s="308">
        <f>+(AP215)^OthAsia!$B$18</f>
        <v>1842.5302623670716</v>
      </c>
      <c r="AQ231" s="308">
        <f>+(AQ215)^OthAsia!$B$18</f>
        <v>1820.677202435631</v>
      </c>
      <c r="AR231" s="308">
        <f>+(AR215)^OthAsia!$B$18</f>
        <v>1790.5073571987991</v>
      </c>
      <c r="AS231" s="308">
        <f>+(AS215)^OthAsia!$B$18</f>
        <v>1752.2541923615272</v>
      </c>
      <c r="AT231" s="308">
        <f>+(AT215)^OthAsia!$B$18</f>
        <v>1706.2586912880699</v>
      </c>
      <c r="AU231" s="308">
        <f>+(AU215)^OthAsia!$B$18</f>
        <v>1652.9907338178671</v>
      </c>
      <c r="AV231" s="308">
        <f>+(AV215)^OthAsia!$B$18</f>
        <v>1593.0754036709466</v>
      </c>
      <c r="AW231" s="308">
        <f>+(AW215)^OthAsia!$B$18</f>
        <v>1527.3240992781571</v>
      </c>
      <c r="AX231" s="308">
        <f>+(AX215)^OthAsia!$B$18</f>
        <v>1456.7698371862871</v>
      </c>
      <c r="AY231" s="308">
        <f>+(AY215)^OthAsia!$B$18</f>
        <v>1382.705520900402</v>
      </c>
      <c r="AZ231" s="308">
        <f>+(AZ215)^OthAsia!$B$18</f>
        <v>1306.723488519493</v>
      </c>
      <c r="BA231" s="308">
        <f>+(BA215)^OthAsia!$B$18</f>
        <v>1230.7550127638101</v>
      </c>
      <c r="BB231" s="308">
        <f>+(BB215)^OthAsia!$B$18</f>
        <v>1157.110870796384</v>
      </c>
      <c r="BC231" s="308">
        <f>+(BC215)^OthAsia!$B$18</f>
        <v>1088.5307510493669</v>
      </c>
      <c r="BD231" s="308">
        <f>+(BD215)^OthAsia!$B$18</f>
        <v>1028.263378568646</v>
      </c>
      <c r="BE231" s="308">
        <f>+(BE215)^OthAsia!$B$18</f>
        <v>980.22563258506966</v>
      </c>
      <c r="BF231" s="308">
        <f>+(BF215)^OthAsia!$B$18</f>
        <v>949.33504259978201</v>
      </c>
      <c r="BG231" s="308">
        <f>+(BG215)^OthAsia!$B$18</f>
        <v>942.1888159030475</v>
      </c>
      <c r="BH231" s="308">
        <f>+(BH215)^OthAsia!$B$18</f>
        <v>968.39810945767204</v>
      </c>
      <c r="BI231" s="308">
        <f>+(BI215)^OthAsia!$B$18</f>
        <v>968.39810945767204</v>
      </c>
    </row>
    <row r="232" spans="1:122" s="296" customFormat="1" ht="14.4">
      <c r="A232" s="298" t="s">
        <v>275</v>
      </c>
      <c r="DR232" s="297">
        <f>+(DQ168)^US!$B$18</f>
        <v>0</v>
      </c>
    </row>
    <row r="233" spans="1:122" s="296" customFormat="1" ht="14.4">
      <c r="B233" s="296" t="s">
        <v>218</v>
      </c>
      <c r="C233" s="294"/>
      <c r="D233" s="299"/>
      <c r="DR233" s="297"/>
    </row>
    <row r="234" spans="1:122" s="310" customFormat="1" ht="14.4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4.4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4.4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4.4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4.4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4.4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4.4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4.4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4.4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4.4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4.4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4.4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4.4">
      <c r="DR246" s="297"/>
    </row>
    <row r="247" spans="1:122" s="296" customFormat="1" ht="14.4">
      <c r="A247" s="296" t="s">
        <v>269</v>
      </c>
      <c r="DR247" s="297"/>
    </row>
    <row r="248" spans="1:122" s="296" customFormat="1" ht="14.4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4.4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4.4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4.4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4.4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4.4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4.4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4.4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4.4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4.4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4.4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4.4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4.4">
      <c r="DR260" s="302"/>
    </row>
    <row r="261" spans="1:122" s="301" customFormat="1" ht="14.4">
      <c r="A261" s="300" t="s">
        <v>785</v>
      </c>
      <c r="DR261" s="302"/>
    </row>
    <row r="262" spans="1:122" s="301" customFormat="1" ht="14.4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4.4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4.4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0.90221042767284987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4.4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4.4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4.4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4.4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4.4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4.4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4.4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4.4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4.4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4.4">
      <c r="DR274" s="302"/>
    </row>
    <row r="275" spans="1:122" s="301" customFormat="1" ht="14.4">
      <c r="A275" s="300" t="s">
        <v>781</v>
      </c>
      <c r="DR275" s="302"/>
    </row>
    <row r="276" spans="1:122" s="303" customFormat="1" ht="14.4">
      <c r="A276" s="303" t="s">
        <v>104</v>
      </c>
      <c r="B276" s="303">
        <f>+US!B74</f>
        <v>22.851099741812224</v>
      </c>
      <c r="C276" s="303">
        <f>+US!C74</f>
        <v>30.255611369148106</v>
      </c>
      <c r="D276" s="303">
        <f>+US!D74</f>
        <v>42.941949658613304</v>
      </c>
      <c r="E276" s="303">
        <f>+US!E74</f>
        <v>55.874953589329849</v>
      </c>
      <c r="F276" s="303">
        <f>+US!F74</f>
        <v>69.308311491654919</v>
      </c>
      <c r="G276" s="303">
        <f>+US!G74</f>
        <v>83.272703656816262</v>
      </c>
      <c r="H276" s="303">
        <f>+US!H74</f>
        <v>98.34831815377062</v>
      </c>
      <c r="I276" s="303">
        <f>+US!I74</f>
        <v>115.47229940902645</v>
      </c>
      <c r="J276" s="303">
        <f>+US!J74</f>
        <v>134.519192424881</v>
      </c>
      <c r="K276" s="303">
        <f>+US!K74</f>
        <v>155.24880870155619</v>
      </c>
      <c r="L276" s="303">
        <f>+US!L74</f>
        <v>176.97774922276756</v>
      </c>
      <c r="M276" s="303">
        <f>+US!M74</f>
        <v>197.34503693396397</v>
      </c>
      <c r="N276" s="303">
        <f>+US!N74</f>
        <v>225.73256669414832</v>
      </c>
      <c r="O276" s="303">
        <f>+US!O74</f>
        <v>249.98104469917837</v>
      </c>
      <c r="P276" s="303">
        <f>+US!P74</f>
        <v>271.78671982258606</v>
      </c>
      <c r="Q276" s="303">
        <f>+US!Q74</f>
        <v>292.19438015149478</v>
      </c>
      <c r="R276" s="303">
        <f>+US!R74</f>
        <v>311.81729295099609</v>
      </c>
      <c r="S276" s="303">
        <f>+US!S74</f>
        <v>331.00589091699396</v>
      </c>
      <c r="T276" s="303">
        <f>+US!T74</f>
        <v>349.95719838167872</v>
      </c>
      <c r="U276" s="303">
        <f>+US!U74</f>
        <v>368.78133254005792</v>
      </c>
      <c r="V276" s="303">
        <f>+US!V74</f>
        <v>387.54077077442014</v>
      </c>
      <c r="W276" s="303">
        <f>+US!W74</f>
        <v>406.27337194303152</v>
      </c>
      <c r="X276" s="303">
        <f>+US!X74</f>
        <v>425.00609189201612</v>
      </c>
      <c r="Y276" s="303">
        <f>+US!Y74</f>
        <v>443.76355382919132</v>
      </c>
      <c r="Z276" s="303">
        <f>+US!Z74</f>
        <v>462.57381328036467</v>
      </c>
      <c r="AA276" s="303">
        <f>+US!AA74</f>
        <v>481.4724178886471</v>
      </c>
      <c r="AB276" s="303">
        <f>+US!AB74</f>
        <v>500.53621341488895</v>
      </c>
      <c r="AC276" s="303">
        <f>+US!AC74</f>
        <v>519.95688862417774</v>
      </c>
      <c r="AD276" s="303">
        <f>+US!AD74</f>
        <v>540.51058174072307</v>
      </c>
      <c r="AE276" s="303">
        <f>+US!AE74</f>
        <v>562.11722785291522</v>
      </c>
      <c r="AF276" s="303">
        <f>+US!AF74</f>
        <v>584.64317316695474</v>
      </c>
      <c r="AG276" s="303">
        <f>+US!AG74</f>
        <v>607.94838672315166</v>
      </c>
      <c r="AH276" s="303">
        <f>+US!AH74</f>
        <v>631.91033331406311</v>
      </c>
      <c r="AI276" s="303">
        <f>+US!AI74</f>
        <v>656.43316118344137</v>
      </c>
      <c r="AJ276" s="303">
        <f>+US!AJ74</f>
        <v>681.44861728978037</v>
      </c>
      <c r="AK276" s="303">
        <f>+US!AK74</f>
        <v>706.91298455945366</v>
      </c>
      <c r="AL276" s="303">
        <f>+US!AL74</f>
        <v>732.80258424851513</v>
      </c>
      <c r="AM276" s="303">
        <f>+US!AM74</f>
        <v>759.10919163062181</v>
      </c>
      <c r="AN276" s="303">
        <f>+US!AN74</f>
        <v>785.83598168975595</v>
      </c>
      <c r="AO276" s="303">
        <f>+US!AO74</f>
        <v>812.99421152423497</v>
      </c>
      <c r="AP276" s="303">
        <f>+US!AP74</f>
        <v>840.60063805193909</v>
      </c>
      <c r="AQ276" s="303">
        <f>+US!AQ74</f>
        <v>868.67557883522022</v>
      </c>
      <c r="AR276" s="303">
        <f>+US!AR74</f>
        <v>897.24149625681332</v>
      </c>
      <c r="AS276" s="303">
        <f>+US!AS74</f>
        <v>926.32198853387217</v>
      </c>
      <c r="AT276" s="303">
        <f>+US!AT74</f>
        <v>955.94108705993267</v>
      </c>
      <c r="AU276" s="303">
        <f>+US!AU74</f>
        <v>986.12277890760652</v>
      </c>
      <c r="AV276" s="303">
        <f>+US!AV74</f>
        <v>1016.8906915997964</v>
      </c>
      <c r="AW276" s="303">
        <f>+US!AW74</f>
        <v>1048.2678927610477</v>
      </c>
      <c r="AX276" s="303">
        <f>+US!AX74</f>
        <v>1080.2767696483111</v>
      </c>
      <c r="AY276" s="303">
        <f>+US!AY74</f>
        <v>1112.9389630943306</v>
      </c>
      <c r="AZ276" s="303">
        <f>+US!AZ74</f>
        <v>1146.2753375538773</v>
      </c>
      <c r="BA276" s="303">
        <f>+US!BA74</f>
        <v>1180.3059742236705</v>
      </c>
      <c r="BB276" s="303">
        <f>+US!BB74</f>
        <v>1215.0501780551704</v>
      </c>
      <c r="BC276" s="303">
        <f>+US!BC74</f>
        <v>1250.5264922582314</v>
      </c>
      <c r="BD276" s="303">
        <f>+US!BD74</f>
        <v>1286.7527158855617</v>
      </c>
      <c r="BE276" s="303">
        <f>+US!BE74</f>
        <v>1323.7459215066833</v>
      </c>
      <c r="BF276" s="303">
        <f>+US!BF74</f>
        <v>1361.5224709842696</v>
      </c>
      <c r="BG276" s="303">
        <f>+US!BG74</f>
        <v>1400.0980280713889</v>
      </c>
      <c r="BH276" s="303">
        <f>+US!BH74</f>
        <v>1439.4875670397928</v>
      </c>
      <c r="BI276" s="303">
        <f>+US!BI74</f>
        <v>1479.7053768879368</v>
      </c>
      <c r="DR276" s="304"/>
    </row>
    <row r="277" spans="1:122" s="303" customFormat="1" ht="14.4">
      <c r="A277" s="303" t="s">
        <v>105</v>
      </c>
      <c r="B277" s="304">
        <f>+EU!B74</f>
        <v>23.302275318288661</v>
      </c>
      <c r="C277" s="304">
        <f>+EU!C74</f>
        <v>31.397592478208566</v>
      </c>
      <c r="D277" s="304">
        <f>+EU!D74</f>
        <v>43.730361287168208</v>
      </c>
      <c r="E277" s="304">
        <f>+EU!E74</f>
        <v>55.700760919889305</v>
      </c>
      <c r="F277" s="304">
        <f>+EU!F74</f>
        <v>67.555993465740556</v>
      </c>
      <c r="G277" s="304">
        <f>+EU!G74</f>
        <v>79.310724290938879</v>
      </c>
      <c r="H277" s="304">
        <f>+EU!H74</f>
        <v>91.28041586254966</v>
      </c>
      <c r="I277" s="304">
        <f>+EU!I74</f>
        <v>103.69046441056153</v>
      </c>
      <c r="J277" s="304">
        <f>+EU!J74</f>
        <v>116.72220616364103</v>
      </c>
      <c r="K277" s="304">
        <f>+EU!K74</f>
        <v>130.6500203731365</v>
      </c>
      <c r="L277" s="304">
        <f>+EU!L74</f>
        <v>147.71758776218442</v>
      </c>
      <c r="M277" s="304">
        <f>+EU!M74</f>
        <v>166.99251587447719</v>
      </c>
      <c r="N277" s="304">
        <f>+EU!N74</f>
        <v>190.85474555033716</v>
      </c>
      <c r="O277" s="304">
        <f>+EU!O74</f>
        <v>212.11775108811889</v>
      </c>
      <c r="P277" s="304">
        <f>+EU!P74</f>
        <v>231.80944229412108</v>
      </c>
      <c r="Q277" s="304">
        <f>+EU!Q74</f>
        <v>250.55093044595372</v>
      </c>
      <c r="R277" s="304">
        <f>+EU!R74</f>
        <v>268.69327239781535</v>
      </c>
      <c r="S277" s="304">
        <f>+EU!S74</f>
        <v>286.42559204559069</v>
      </c>
      <c r="T277" s="304">
        <f>+EU!T74</f>
        <v>303.8445084658199</v>
      </c>
      <c r="U277" s="304">
        <f>+EU!U74</f>
        <v>320.99629262413407</v>
      </c>
      <c r="V277" s="304">
        <f>+EU!V74</f>
        <v>337.90183594909672</v>
      </c>
      <c r="W277" s="304">
        <f>+EU!W74</f>
        <v>354.57141051662802</v>
      </c>
      <c r="X277" s="304">
        <f>+EU!X74</f>
        <v>371.0136601490201</v>
      </c>
      <c r="Y277" s="304">
        <f>+EU!Y74</f>
        <v>387.24152031443924</v>
      </c>
      <c r="Z277" s="304">
        <f>+EU!Z74</f>
        <v>403.27659617692859</v>
      </c>
      <c r="AA277" s="304">
        <f>+EU!AA74</f>
        <v>419.15267993657301</v>
      </c>
      <c r="AB277" s="304">
        <f>+EU!AB74</f>
        <v>434.9539434710656</v>
      </c>
      <c r="AC277" s="304">
        <f>+EU!AC74</f>
        <v>450.84666771572176</v>
      </c>
      <c r="AD277" s="304">
        <f>+EU!AD74</f>
        <v>467.69030315851086</v>
      </c>
      <c r="AE277" s="304">
        <f>+EU!AE74</f>
        <v>485.40945678193793</v>
      </c>
      <c r="AF277" s="304">
        <f>+EU!AF74</f>
        <v>503.87497940002197</v>
      </c>
      <c r="AG277" s="304">
        <f>+EU!AG74</f>
        <v>522.95089298500466</v>
      </c>
      <c r="AH277" s="304">
        <f>+EU!AH74</f>
        <v>542.51694743418227</v>
      </c>
      <c r="AI277" s="304">
        <f>+EU!AI74</f>
        <v>562.47774362895029</v>
      </c>
      <c r="AJ277" s="304">
        <f>+EU!AJ74</f>
        <v>582.76399465424174</v>
      </c>
      <c r="AK277" s="304">
        <f>+EU!AK74</f>
        <v>603.32987420314555</v>
      </c>
      <c r="AL277" s="304">
        <f>+EU!AL74</f>
        <v>624.14887605841</v>
      </c>
      <c r="AM277" s="304">
        <f>+EU!AM74</f>
        <v>645.20950491499741</v>
      </c>
      <c r="AN277" s="304">
        <f>+EU!AN74</f>
        <v>666.51142048556278</v>
      </c>
      <c r="AO277" s="304">
        <f>+EU!AO74</f>
        <v>688.06225633671067</v>
      </c>
      <c r="AP277" s="304">
        <f>+EU!AP74</f>
        <v>709.87512733328253</v>
      </c>
      <c r="AQ277" s="304">
        <f>+EU!AQ74</f>
        <v>731.96674650807972</v>
      </c>
      <c r="AR277" s="304">
        <f>+EU!AR74</f>
        <v>754.35604179951906</v>
      </c>
      <c r="AS277" s="304">
        <f>+EU!AS74</f>
        <v>777.06316385180253</v>
      </c>
      <c r="AT277" s="304">
        <f>+EU!AT74</f>
        <v>800.10879004154856</v>
      </c>
      <c r="AU277" s="304">
        <f>+EU!AU74</f>
        <v>823.51364765662015</v>
      </c>
      <c r="AV277" s="304">
        <f>+EU!AV74</f>
        <v>847.29819622540094</v>
      </c>
      <c r="AW277" s="304">
        <f>+EU!AW74</f>
        <v>871.48242359812855</v>
      </c>
      <c r="AX277" s="304">
        <f>+EU!AX74</f>
        <v>896.08572210486011</v>
      </c>
      <c r="AY277" s="304">
        <f>+EU!AY74</f>
        <v>921.12682016601786</v>
      </c>
      <c r="AZ277" s="304">
        <f>+EU!AZ74</f>
        <v>946.6237515449742</v>
      </c>
      <c r="BA277" s="304">
        <f>+EU!BA74</f>
        <v>972.59384947440572</v>
      </c>
      <c r="BB277" s="304">
        <f>+EU!BB74</f>
        <v>999.05375657626223</v>
      </c>
      <c r="BC277" s="304">
        <f>+EU!BC74</f>
        <v>1026.0194441710471</v>
      </c>
      <c r="BD277" s="304">
        <f>+EU!BD74</f>
        <v>1053.506236502031</v>
      </c>
      <c r="BE277" s="304">
        <f>+EU!BE74</f>
        <v>1081.5288367854973</v>
      </c>
      <c r="BF277" s="304">
        <f>+EU!BF74</f>
        <v>1110.1013529884665</v>
      </c>
      <c r="BG277" s="304">
        <f>+EU!BG74</f>
        <v>1139.2373219400004</v>
      </c>
      <c r="BH277" s="304">
        <f>+EU!BH74</f>
        <v>1168.9497308806972</v>
      </c>
      <c r="BI277" s="304">
        <f>+EU!BI74</f>
        <v>1199.2510359050293</v>
      </c>
      <c r="DR277" s="304"/>
    </row>
    <row r="278" spans="1:122" s="303" customFormat="1" ht="14.4">
      <c r="A278" s="303" t="s">
        <v>51</v>
      </c>
      <c r="B278" s="304">
        <f>+Japan!B74</f>
        <v>7.1334854586257519</v>
      </c>
      <c r="C278" s="304">
        <f>+Japan!C74</f>
        <v>8.4213043877377025</v>
      </c>
      <c r="D278" s="304">
        <f>+Japan!D74</f>
        <v>10.94646726184672</v>
      </c>
      <c r="E278" s="304">
        <f>+Japan!E74</f>
        <v>13.070511666746519</v>
      </c>
      <c r="F278" s="304">
        <f>+Japan!F74</f>
        <v>14.591978718177344</v>
      </c>
      <c r="G278" s="304">
        <f>+Japan!G74</f>
        <v>16.607880538381018</v>
      </c>
      <c r="H278" s="304">
        <f>+Japan!H74</f>
        <v>18.906599797826793</v>
      </c>
      <c r="I278" s="304">
        <f>+Japan!I74</f>
        <v>20.894440141379196</v>
      </c>
      <c r="J278" s="304">
        <f>+Japan!J74</f>
        <v>22.637316422401266</v>
      </c>
      <c r="K278" s="304">
        <f>+Japan!K74</f>
        <v>24.368446143843247</v>
      </c>
      <c r="L278" s="304">
        <f>+Japan!L74</f>
        <v>26.807494055415564</v>
      </c>
      <c r="M278" s="304">
        <f>+Japan!M74</f>
        <v>29.839349720278936</v>
      </c>
      <c r="N278" s="304">
        <f>+Japan!N74</f>
        <v>34.160335419548034</v>
      </c>
      <c r="O278" s="304">
        <f>+Japan!O74</f>
        <v>37.977628565982599</v>
      </c>
      <c r="P278" s="304">
        <f>+Japan!P74</f>
        <v>41.500636723873114</v>
      </c>
      <c r="Q278" s="304">
        <f>+Japan!Q74</f>
        <v>44.857105250042167</v>
      </c>
      <c r="R278" s="304">
        <f>+Japan!R74</f>
        <v>48.121285767769045</v>
      </c>
      <c r="S278" s="304">
        <f>+Japan!S74</f>
        <v>51.335114985081589</v>
      </c>
      <c r="T278" s="304">
        <f>+Japan!T74</f>
        <v>54.521883802549468</v>
      </c>
      <c r="U278" s="304">
        <f>+Japan!U74</f>
        <v>57.694554936450274</v>
      </c>
      <c r="V278" s="304">
        <f>+Japan!V74</f>
        <v>60.860696232212931</v>
      </c>
      <c r="W278" s="304">
        <f>+Japan!W74</f>
        <v>64.025399097369416</v>
      </c>
      <c r="X278" s="304">
        <f>+Japan!X74</f>
        <v>67.193051861016528</v>
      </c>
      <c r="Y278" s="304">
        <f>+Japan!Y74</f>
        <v>70.368494693744566</v>
      </c>
      <c r="Z278" s="304">
        <f>+Japan!Z74</f>
        <v>73.557854082005065</v>
      </c>
      <c r="AA278" s="304">
        <f>+Japan!AA74</f>
        <v>76.769191850192144</v>
      </c>
      <c r="AB278" s="304">
        <f>+Japan!AB74</f>
        <v>80.019250875680441</v>
      </c>
      <c r="AC278" s="304">
        <f>+Japan!AC74</f>
        <v>83.335845724989525</v>
      </c>
      <c r="AD278" s="304">
        <f>+Japan!AD74</f>
        <v>86.878904987495503</v>
      </c>
      <c r="AE278" s="304">
        <f>+Japan!AE74</f>
        <v>90.630925047025073</v>
      </c>
      <c r="AF278" s="304">
        <f>+Japan!AF74</f>
        <v>94.566559576626631</v>
      </c>
      <c r="AG278" s="304">
        <f>+Japan!AG74</f>
        <v>98.659988290299083</v>
      </c>
      <c r="AH278" s="304">
        <f>+Japan!AH74</f>
        <v>102.88884852761724</v>
      </c>
      <c r="AI278" s="304">
        <f>+Japan!AI74</f>
        <v>107.23580812707942</v>
      </c>
      <c r="AJ278" s="304">
        <f>+Japan!AJ74</f>
        <v>111.68874002938495</v>
      </c>
      <c r="AK278" s="304">
        <f>+Japan!AK74</f>
        <v>116.24019547581386</v>
      </c>
      <c r="AL278" s="304">
        <f>+Japan!AL74</f>
        <v>120.88660892732352</v>
      </c>
      <c r="AM278" s="304">
        <f>+Japan!AM74</f>
        <v>125.6274735556907</v>
      </c>
      <c r="AN278" s="304">
        <f>+Japan!AN74</f>
        <v>130.4646015479955</v>
      </c>
      <c r="AO278" s="304">
        <f>+Japan!AO74</f>
        <v>135.40151101067499</v>
      </c>
      <c r="AP278" s="304">
        <f>+Japan!AP74</f>
        <v>140.44294308103582</v>
      </c>
      <c r="AQ278" s="304">
        <f>+Japan!AQ74</f>
        <v>145.59449531604892</v>
      </c>
      <c r="AR278" s="304">
        <f>+Japan!AR74</f>
        <v>150.86235137782515</v>
      </c>
      <c r="AS278" s="304">
        <f>+Japan!AS74</f>
        <v>156.25308681568362</v>
      </c>
      <c r="AT278" s="304">
        <f>+Japan!AT74</f>
        <v>161.77353309285797</v>
      </c>
      <c r="AU278" s="304">
        <f>+Japan!AU74</f>
        <v>167.43068516919658</v>
      </c>
      <c r="AV278" s="304">
        <f>+Japan!AV74</f>
        <v>173.23164107192659</v>
      </c>
      <c r="AW278" s="304">
        <f>+Japan!AW74</f>
        <v>179.18356460526144</v>
      </c>
      <c r="AX278" s="304">
        <f>+Japan!AX74</f>
        <v>185.29366456576184</v>
      </c>
      <c r="AY278" s="304">
        <f>+Japan!AY74</f>
        <v>191.56918556519361</v>
      </c>
      <c r="AZ278" s="304">
        <f>+Japan!AZ74</f>
        <v>198.01740688537544</v>
      </c>
      <c r="BA278" s="304">
        <f>+Japan!BA74</f>
        <v>204.64564678024237</v>
      </c>
      <c r="BB278" s="304">
        <f>+Japan!BB74</f>
        <v>211.46127037325803</v>
      </c>
      <c r="BC278" s="304">
        <f>+Japan!BC74</f>
        <v>218.47169983568952</v>
      </c>
      <c r="BD278" s="304">
        <f>+Japan!BD74</f>
        <v>225.68442592264427</v>
      </c>
      <c r="BE278" s="304">
        <f>+Japan!BE74</f>
        <v>233.10702022726184</v>
      </c>
      <c r="BF278" s="304">
        <f>+Japan!BF74</f>
        <v>240.7471477177418</v>
      </c>
      <c r="BG278" s="304">
        <f>+Japan!BG74</f>
        <v>248.61257926830405</v>
      </c>
      <c r="BH278" s="304">
        <f>+Japan!BH74</f>
        <v>256.71120399943629</v>
      </c>
      <c r="BI278" s="304">
        <f>+Japan!BI74</f>
        <v>265.05104131640621</v>
      </c>
      <c r="DR278" s="304"/>
    </row>
    <row r="279" spans="1:122" s="303" customFormat="1" ht="14.4">
      <c r="A279" s="303" t="s">
        <v>52</v>
      </c>
      <c r="B279" s="304">
        <f>+Russia!B74</f>
        <v>2.7871074321283404</v>
      </c>
      <c r="C279" s="304">
        <f>+Russia!C74</f>
        <v>4.2562333255287088</v>
      </c>
      <c r="D279" s="304">
        <f>+Russia!D74</f>
        <v>5.8570681843915056</v>
      </c>
      <c r="E279" s="304">
        <f>+Russia!E74</f>
        <v>7.4142904298505758</v>
      </c>
      <c r="F279" s="304">
        <f>+Russia!F74</f>
        <v>8.985247493072702</v>
      </c>
      <c r="G279" s="304">
        <f>+Russia!G74</f>
        <v>10.66263527117054</v>
      </c>
      <c r="H279" s="304">
        <f>+Russia!H74</f>
        <v>12.467487434780692</v>
      </c>
      <c r="I279" s="304">
        <f>+Russia!I74</f>
        <v>14.296589770440242</v>
      </c>
      <c r="J279" s="304">
        <f>+Russia!J74</f>
        <v>16.218769187596592</v>
      </c>
      <c r="K279" s="304">
        <f>+Russia!K74</f>
        <v>18.386064623279097</v>
      </c>
      <c r="L279" s="304">
        <f>+Russia!L74</f>
        <v>21.417645037256406</v>
      </c>
      <c r="M279" s="304">
        <f>+Russia!M74</f>
        <v>25.095663320211536</v>
      </c>
      <c r="N279" s="304">
        <f>+Russia!N74</f>
        <v>29.456255766229077</v>
      </c>
      <c r="O279" s="304">
        <f>+Russia!O74</f>
        <v>33.421746343348474</v>
      </c>
      <c r="P279" s="304">
        <f>+Russia!P74</f>
        <v>37.167902294146856</v>
      </c>
      <c r="Q279" s="304">
        <f>+Russia!Q74</f>
        <v>40.803387649408435</v>
      </c>
      <c r="R279" s="304">
        <f>+Russia!R74</f>
        <v>44.390957885175823</v>
      </c>
      <c r="S279" s="304">
        <f>+Russia!S74</f>
        <v>47.964999425860313</v>
      </c>
      <c r="T279" s="304">
        <f>+Russia!T74</f>
        <v>51.543382926906716</v>
      </c>
      <c r="U279" s="304">
        <f>+Russia!U74</f>
        <v>55.134872531199598</v>
      </c>
      <c r="V279" s="304">
        <f>+Russia!V74</f>
        <v>58.743590830599338</v>
      </c>
      <c r="W279" s="304">
        <f>+Russia!W74</f>
        <v>62.371669536553277</v>
      </c>
      <c r="X279" s="304">
        <f>+Russia!X74</f>
        <v>66.02082962194001</v>
      </c>
      <c r="Y279" s="304">
        <f>+Russia!Y74</f>
        <v>69.693343251172493</v>
      </c>
      <c r="Z279" s="304">
        <f>+Russia!Z74</f>
        <v>73.392617733658213</v>
      </c>
      <c r="AA279" s="304">
        <f>+Russia!AA74</f>
        <v>77.123480167457785</v>
      </c>
      <c r="AB279" s="304">
        <f>+Russia!AB74</f>
        <v>80.894526229328562</v>
      </c>
      <c r="AC279" s="304">
        <f>+Russia!AC74</f>
        <v>84.728315829292512</v>
      </c>
      <c r="AD279" s="304">
        <f>+Russia!AD74</f>
        <v>88.749262784065792</v>
      </c>
      <c r="AE279" s="304">
        <f>+Russia!AE74</f>
        <v>92.940595099368394</v>
      </c>
      <c r="AF279" s="304">
        <f>+Russia!AF74</f>
        <v>97.284003520837985</v>
      </c>
      <c r="AG279" s="304">
        <f>+Russia!AG74</f>
        <v>101.76235999623485</v>
      </c>
      <c r="AH279" s="304">
        <f>+Russia!AH74</f>
        <v>106.3615228739568</v>
      </c>
      <c r="AI279" s="304">
        <f>+Russia!AI74</f>
        <v>111.07109500530873</v>
      </c>
      <c r="AJ279" s="304">
        <f>+Russia!AJ74</f>
        <v>115.88444097116275</v>
      </c>
      <c r="AK279" s="304">
        <f>+Russia!AK74</f>
        <v>120.7982966908948</v>
      </c>
      <c r="AL279" s="304">
        <f>+Russia!AL74</f>
        <v>125.81221388087476</v>
      </c>
      <c r="AM279" s="304">
        <f>+Russia!AM74</f>
        <v>130.92798551574575</v>
      </c>
      <c r="AN279" s="304">
        <f>+Russia!AN74</f>
        <v>136.14912689316631</v>
      </c>
      <c r="AO279" s="304">
        <f>+Russia!AO74</f>
        <v>141.48044166560592</v>
      </c>
      <c r="AP279" s="304">
        <f>+Russia!AP74</f>
        <v>146.92767689115539</v>
      </c>
      <c r="AQ279" s="304">
        <f>+Russia!AQ74</f>
        <v>152.49725884019739</v>
      </c>
      <c r="AR279" s="304">
        <f>+Russia!AR74</f>
        <v>158.19609662724537</v>
      </c>
      <c r="AS279" s="304">
        <f>+Russia!AS74</f>
        <v>164.03144014475717</v>
      </c>
      <c r="AT279" s="304">
        <f>+Russia!AT74</f>
        <v>170.01078008596477</v>
      </c>
      <c r="AU279" s="304">
        <f>+Russia!AU74</f>
        <v>176.14177983868967</v>
      </c>
      <c r="AV279" s="304">
        <f>+Russia!AV74</f>
        <v>182.43223108802439</v>
      </c>
      <c r="AW279" s="304">
        <f>+Russia!AW74</f>
        <v>188.89002680346942</v>
      </c>
      <c r="AX279" s="304">
        <f>+Russia!AX74</f>
        <v>195.52314681228933</v>
      </c>
      <c r="AY279" s="304">
        <f>+Russia!AY74</f>
        <v>202.33965237383325</v>
      </c>
      <c r="AZ279" s="304">
        <f>+Russia!AZ74</f>
        <v>209.34768710679344</v>
      </c>
      <c r="BA279" s="304">
        <f>+Russia!BA74</f>
        <v>216.5554823319878</v>
      </c>
      <c r="BB279" s="304">
        <f>+Russia!BB74</f>
        <v>223.97136542512359</v>
      </c>
      <c r="BC279" s="304">
        <f>+Russia!BC74</f>
        <v>231.60377016847946</v>
      </c>
      <c r="BD279" s="304">
        <f>+Russia!BD74</f>
        <v>239.46124838109745</v>
      </c>
      <c r="BE279" s="304">
        <f>+Russia!BE74</f>
        <v>247.55248232012036</v>
      </c>
      <c r="BF279" s="304">
        <f>+Russia!BF74</f>
        <v>255.88629750136568</v>
      </c>
      <c r="BG279" s="304">
        <f>+Russia!BG74</f>
        <v>264.47167570014267</v>
      </c>
      <c r="BH279" s="304">
        <f>+Russia!BH74</f>
        <v>273.31776797491796</v>
      </c>
      <c r="BI279" s="304">
        <f>+Russia!BI74</f>
        <v>282.43390761502536</v>
      </c>
      <c r="DR279" s="304"/>
    </row>
    <row r="280" spans="1:122" s="303" customFormat="1" ht="14.4">
      <c r="A280" s="303" t="s">
        <v>53</v>
      </c>
      <c r="B280" s="304">
        <f>+Eurasia!B74</f>
        <v>1.3624722059165122</v>
      </c>
      <c r="C280" s="304">
        <f>+Eurasia!C74</f>
        <v>2.0874575115157721</v>
      </c>
      <c r="D280" s="304">
        <f>+Eurasia!D74</f>
        <v>3.3072860592648547</v>
      </c>
      <c r="E280" s="304">
        <f>+Eurasia!E74</f>
        <v>4.7313229491180397</v>
      </c>
      <c r="F280" s="304">
        <f>+Eurasia!F74</f>
        <v>6.3591640835830194</v>
      </c>
      <c r="G280" s="304">
        <f>+Eurasia!G74</f>
        <v>8.2195386655676472</v>
      </c>
      <c r="H280" s="304">
        <f>+Eurasia!H74</f>
        <v>10.345359905509518</v>
      </c>
      <c r="I280" s="304">
        <f>+Eurasia!I74</f>
        <v>12.656352204238061</v>
      </c>
      <c r="J280" s="304">
        <f>+Eurasia!J74</f>
        <v>15.138405291768144</v>
      </c>
      <c r="K280" s="304">
        <f>+Eurasia!K74</f>
        <v>17.821995820481771</v>
      </c>
      <c r="L280" s="304">
        <f>+Eurasia!L74</f>
        <v>21.050778144123448</v>
      </c>
      <c r="M280" s="304">
        <f>+Eurasia!M74</f>
        <v>24.856728745027532</v>
      </c>
      <c r="N280" s="304">
        <f>+Eurasia!N74</f>
        <v>29.38547190438949</v>
      </c>
      <c r="O280" s="304">
        <f>+Eurasia!O74</f>
        <v>33.933624796611589</v>
      </c>
      <c r="P280" s="304">
        <f>+Eurasia!P74</f>
        <v>38.555227772689179</v>
      </c>
      <c r="Q280" s="304">
        <f>+Eurasia!Q74</f>
        <v>43.275202341418655</v>
      </c>
      <c r="R280" s="304">
        <f>+Eurasia!R74</f>
        <v>48.099883427101311</v>
      </c>
      <c r="S280" s="304">
        <f>+Eurasia!S74</f>
        <v>53.024896222875078</v>
      </c>
      <c r="T280" s="304">
        <f>+Eurasia!T74</f>
        <v>58.040455373274789</v>
      </c>
      <c r="U280" s="304">
        <f>+Eurasia!U74</f>
        <v>63.134763498448237</v>
      </c>
      <c r="V280" s="304">
        <f>+Eurasia!V74</f>
        <v>68.296140399976906</v>
      </c>
      <c r="W280" s="304">
        <f>+Eurasia!W74</f>
        <v>73.514354843853226</v>
      </c>
      <c r="X280" s="304">
        <f>+Eurasia!X74</f>
        <v>78.781484683249545</v>
      </c>
      <c r="Y280" s="304">
        <f>+Eurasia!Y74</f>
        <v>84.092514476499531</v>
      </c>
      <c r="Z280" s="304">
        <f>+Eurasia!Z74</f>
        <v>89.445778164138972</v>
      </c>
      <c r="AA280" s="304">
        <f>+Eurasia!AA74</f>
        <v>94.84325382664332</v>
      </c>
      <c r="AB280" s="304">
        <f>+Eurasia!AB74</f>
        <v>100.29555353052459</v>
      </c>
      <c r="AC280" s="304">
        <f>+Eurasia!AC74</f>
        <v>105.84830109609177</v>
      </c>
      <c r="AD280" s="304">
        <f>+Eurasia!AD74</f>
        <v>111.63555689894415</v>
      </c>
      <c r="AE280" s="304">
        <f>+Eurasia!AE74</f>
        <v>117.65066399276688</v>
      </c>
      <c r="AF280" s="304">
        <f>+Eurasia!AF74</f>
        <v>123.8736831754172</v>
      </c>
      <c r="AG280" s="304">
        <f>+Eurasia!AG74</f>
        <v>130.28143190318963</v>
      </c>
      <c r="AH280" s="304">
        <f>+Eurasia!AH74</f>
        <v>136.85295411139529</v>
      </c>
      <c r="AI280" s="304">
        <f>+Eurasia!AI74</f>
        <v>143.57195319240381</v>
      </c>
      <c r="AJ280" s="304">
        <f>+Eurasia!AJ74</f>
        <v>150.42743601073082</v>
      </c>
      <c r="AK280" s="304">
        <f>+Eurasia!AK74</f>
        <v>157.41342429664616</v>
      </c>
      <c r="AL280" s="304">
        <f>+Eurasia!AL74</f>
        <v>164.52826097927331</v>
      </c>
      <c r="AM280" s="304">
        <f>+Eurasia!AM74</f>
        <v>171.77380828174302</v>
      </c>
      <c r="AN280" s="304">
        <f>+Eurasia!AN74</f>
        <v>179.15468778820187</v>
      </c>
      <c r="AO280" s="304">
        <f>+Eurasia!AO74</f>
        <v>186.67762639149123</v>
      </c>
      <c r="AP280" s="304">
        <f>+Eurasia!AP74</f>
        <v>194.35092499707559</v>
      </c>
      <c r="AQ280" s="304">
        <f>+Eurasia!AQ74</f>
        <v>202.18404366733</v>
      </c>
      <c r="AR280" s="304">
        <f>+Eurasia!AR74</f>
        <v>210.18728728053873</v>
      </c>
      <c r="AS280" s="304">
        <f>+Eurasia!AS74</f>
        <v>218.37157337180119</v>
      </c>
      <c r="AT280" s="304">
        <f>+Eurasia!AT74</f>
        <v>226.74826487341096</v>
      </c>
      <c r="AU280" s="304">
        <f>+Eurasia!AU74</f>
        <v>235.32905290566487</v>
      </c>
      <c r="AV280" s="304">
        <f>+Eurasia!AV74</f>
        <v>244.12587751420091</v>
      </c>
      <c r="AW280" s="304">
        <f>+Eurasia!AW74</f>
        <v>253.15087680787875</v>
      </c>
      <c r="AX280" s="304">
        <f>+Eurasia!AX74</f>
        <v>262.41635713170098</v>
      </c>
      <c r="AY280" s="304">
        <f>+Eurasia!AY74</f>
        <v>271.93477867717127</v>
      </c>
      <c r="AZ280" s="304">
        <f>+Eurasia!AZ74</f>
        <v>281.7187523223547</v>
      </c>
      <c r="BA280" s="304">
        <f>+Eurasia!BA74</f>
        <v>291.78104456511488</v>
      </c>
      <c r="BB280" s="304">
        <f>+Eurasia!BB74</f>
        <v>302.13458822793598</v>
      </c>
      <c r="BC280" s="304">
        <f>+Eurasia!BC74</f>
        <v>312.79249722735534</v>
      </c>
      <c r="BD280" s="304">
        <f>+Eurasia!BD74</f>
        <v>323.76808416184991</v>
      </c>
      <c r="BE280" s="304">
        <f>+Eurasia!BE74</f>
        <v>335.07487981609961</v>
      </c>
      <c r="BF280" s="304">
        <f>+Eurasia!BF74</f>
        <v>346.72665393561414</v>
      </c>
      <c r="BG280" s="304">
        <f>+Eurasia!BG74</f>
        <v>358.73743681572665</v>
      </c>
      <c r="BH280" s="304">
        <f>+Eurasia!BH74</f>
        <v>371.12154138951911</v>
      </c>
      <c r="BI280" s="304">
        <f>+Eurasia!BI74</f>
        <v>383.89358560284074</v>
      </c>
      <c r="DR280" s="304"/>
    </row>
    <row r="281" spans="1:122" s="303" customFormat="1" ht="14.4">
      <c r="A281" s="303" t="s">
        <v>54</v>
      </c>
      <c r="B281" s="304">
        <f>+China!B74</f>
        <v>9.2609350350421433</v>
      </c>
      <c r="C281" s="304">
        <f>+China!C74</f>
        <v>22.587661534980043</v>
      </c>
      <c r="D281" s="304">
        <f>+China!D74</f>
        <v>34.785635698311125</v>
      </c>
      <c r="E281" s="304">
        <f>+China!E74</f>
        <v>47.72139185304583</v>
      </c>
      <c r="F281" s="304">
        <f>+China!F74</f>
        <v>61.086309117717576</v>
      </c>
      <c r="G281" s="304">
        <f>+China!G74</f>
        <v>74.939254035245227</v>
      </c>
      <c r="H281" s="304">
        <f>+China!H74</f>
        <v>89.758369524791163</v>
      </c>
      <c r="I281" s="304">
        <f>+China!I74</f>
        <v>104.13998000861127</v>
      </c>
      <c r="J281" s="304">
        <f>+China!J74</f>
        <v>117.94533364593207</v>
      </c>
      <c r="K281" s="304">
        <f>+China!K74</f>
        <v>130.98602764245021</v>
      </c>
      <c r="L281" s="304">
        <f>+China!L74</f>
        <v>146.62457680074675</v>
      </c>
      <c r="M281" s="304">
        <f>+China!M74</f>
        <v>168.06368401986558</v>
      </c>
      <c r="N281" s="304">
        <f>+China!N74</f>
        <v>187.12818697550168</v>
      </c>
      <c r="O281" s="304">
        <f>+China!O74</f>
        <v>207.72969872426935</v>
      </c>
      <c r="P281" s="304">
        <f>+China!P74</f>
        <v>229.2134089136764</v>
      </c>
      <c r="Q281" s="304">
        <f>+China!Q74</f>
        <v>251.08964979627598</v>
      </c>
      <c r="R281" s="304">
        <f>+China!R74</f>
        <v>272.98500415481305</v>
      </c>
      <c r="S281" s="304">
        <f>+China!S74</f>
        <v>294.60369265039151</v>
      </c>
      <c r="T281" s="304">
        <f>+China!T74</f>
        <v>315.70502032590326</v>
      </c>
      <c r="U281" s="304">
        <f>+China!U74</f>
        <v>336.09005953195248</v>
      </c>
      <c r="V281" s="304">
        <f>+China!V74</f>
        <v>355.59377341316866</v>
      </c>
      <c r="W281" s="304">
        <f>+China!W74</f>
        <v>374.08046243471307</v>
      </c>
      <c r="X281" s="304">
        <f>+China!X74</f>
        <v>391.44136758300669</v>
      </c>
      <c r="Y281" s="304">
        <f>+China!Y74</f>
        <v>407.59376744099973</v>
      </c>
      <c r="Z281" s="304">
        <f>+China!Z74</f>
        <v>422.48107314629829</v>
      </c>
      <c r="AA281" s="304">
        <f>+China!AA74</f>
        <v>436.07332655979963</v>
      </c>
      <c r="AB281" s="304">
        <f>+China!AB74</f>
        <v>448.39518823560388</v>
      </c>
      <c r="AC281" s="304">
        <f>+China!AC74</f>
        <v>459.62988908447102</v>
      </c>
      <c r="AD281" s="304">
        <f>+China!AD74</f>
        <v>470.60320194461576</v>
      </c>
      <c r="AE281" s="304">
        <f>+China!AE74</f>
        <v>481.30284116699931</v>
      </c>
      <c r="AF281" s="304">
        <f>+China!AF74</f>
        <v>491.66245593811442</v>
      </c>
      <c r="AG281" s="304">
        <f>+China!AG74</f>
        <v>501.6046330326343</v>
      </c>
      <c r="AH281" s="304">
        <f>+China!AH74</f>
        <v>511.05701796494895</v>
      </c>
      <c r="AI281" s="304">
        <f>+China!AI74</f>
        <v>519.95982188572793</v>
      </c>
      <c r="AJ281" s="304">
        <f>+China!AJ74</f>
        <v>528.26772350338388</v>
      </c>
      <c r="AK281" s="304">
        <f>+China!AK74</f>
        <v>535.94871937215066</v>
      </c>
      <c r="AL281" s="304">
        <f>+China!AL74</f>
        <v>542.98171032762707</v>
      </c>
      <c r="AM281" s="304">
        <f>+China!AM74</f>
        <v>549.35386687350388</v>
      </c>
      <c r="AN281" s="304">
        <f>+China!AN74</f>
        <v>555.05828592273747</v>
      </c>
      <c r="AO281" s="304">
        <f>+China!AO74</f>
        <v>560.092130805073</v>
      </c>
      <c r="AP281" s="304">
        <f>+China!AP74</f>
        <v>564.45527739277145</v>
      </c>
      <c r="AQ281" s="304">
        <f>+China!AQ74</f>
        <v>568.14941417101045</v>
      </c>
      <c r="AR281" s="304">
        <f>+China!AR74</f>
        <v>571.17752113249344</v>
      </c>
      <c r="AS281" s="304">
        <f>+China!AS74</f>
        <v>573.54365489395184</v>
      </c>
      <c r="AT281" s="304">
        <f>+China!AT74</f>
        <v>575.2529801723872</v>
      </c>
      <c r="AU281" s="304">
        <f>+China!AU74</f>
        <v>576.31200281515123</v>
      </c>
      <c r="AV281" s="304">
        <f>+China!AV74</f>
        <v>576.72897334796903</v>
      </c>
      <c r="AW281" s="304">
        <f>+China!AW74</f>
        <v>576.51444120488588</v>
      </c>
      <c r="AX281" s="304">
        <f>+China!AX74</f>
        <v>575.68194828760636</v>
      </c>
      <c r="AY281" s="304">
        <f>+China!AY74</f>
        <v>574.24885661757821</v>
      </c>
      <c r="AZ281" s="304">
        <f>+China!AZ74</f>
        <v>572.23730912565463</v>
      </c>
      <c r="BA281" s="304">
        <f>+China!BA74</f>
        <v>569.67532567050932</v>
      </c>
      <c r="BB281" s="304">
        <f>+China!BB74</f>
        <v>566.59803884348753</v>
      </c>
      <c r="BC281" s="304">
        <f>+China!BC74</f>
        <v>563.04907676483413</v>
      </c>
      <c r="BD281" s="304">
        <f>+China!BD74</f>
        <v>559.08210385444841</v>
      </c>
      <c r="BE281" s="304">
        <f>+China!BE74</f>
        <v>554.76253671635243</v>
      </c>
      <c r="BF281" s="304">
        <f>+China!BF74</f>
        <v>550.1694624798356</v>
      </c>
      <c r="BG281" s="304">
        <f>+China!BG74</f>
        <v>545.39780343171867</v>
      </c>
      <c r="BH281" s="304">
        <f>+China!BH74</f>
        <v>540.56079753872655</v>
      </c>
      <c r="BI281" s="304">
        <f>+China!BI74</f>
        <v>535.79290344779827</v>
      </c>
      <c r="DR281" s="304"/>
    </row>
    <row r="282" spans="1:122" s="303" customFormat="1" ht="14.4">
      <c r="A282" s="303" t="s">
        <v>55</v>
      </c>
      <c r="B282" s="304">
        <f>+India!B74</f>
        <v>4.1191882823091737</v>
      </c>
      <c r="C282" s="304">
        <f>+India!C74</f>
        <v>8.9674114895748325</v>
      </c>
      <c r="D282" s="304">
        <f>+India!D74</f>
        <v>15.970094794927444</v>
      </c>
      <c r="E282" s="304">
        <f>+India!E74</f>
        <v>25.176814769819355</v>
      </c>
      <c r="F282" s="304">
        <f>+India!F74</f>
        <v>36.935206555969351</v>
      </c>
      <c r="G282" s="304">
        <f>+India!G74</f>
        <v>50.740504949952552</v>
      </c>
      <c r="H282" s="304">
        <f>+India!H74</f>
        <v>67.122052577204286</v>
      </c>
      <c r="I282" s="304">
        <f>+India!I74</f>
        <v>86.615534356286645</v>
      </c>
      <c r="J282" s="304">
        <f>+India!J74</f>
        <v>108.58918708778288</v>
      </c>
      <c r="K282" s="304">
        <f>+India!K74</f>
        <v>132.46272656918887</v>
      </c>
      <c r="L282" s="304">
        <f>+India!L74</f>
        <v>157.77727196159387</v>
      </c>
      <c r="M282" s="304">
        <f>+India!M74</f>
        <v>185.52539131779622</v>
      </c>
      <c r="N282" s="304">
        <f>+India!N74</f>
        <v>217.84595286886761</v>
      </c>
      <c r="O282" s="304">
        <f>+India!O74</f>
        <v>252.21770899655263</v>
      </c>
      <c r="P282" s="304">
        <f>+India!P74</f>
        <v>288.43142823915542</v>
      </c>
      <c r="Q282" s="304">
        <f>+India!Q74</f>
        <v>326.24513634036668</v>
      </c>
      <c r="R282" s="304">
        <f>+India!R74</f>
        <v>365.40152020844965</v>
      </c>
      <c r="S282" s="304">
        <f>+India!S74</f>
        <v>405.64126342294685</v>
      </c>
      <c r="T282" s="304">
        <f>+India!T74</f>
        <v>446.71296211316962</v>
      </c>
      <c r="U282" s="304">
        <f>+India!U74</f>
        <v>488.38044360560809</v>
      </c>
      <c r="V282" s="304">
        <f>+India!V74</f>
        <v>530.42826721397898</v>
      </c>
      <c r="W282" s="304">
        <f>+India!W74</f>
        <v>572.66615071759941</v>
      </c>
      <c r="X282" s="304">
        <f>+India!X74</f>
        <v>614.93301640632353</v>
      </c>
      <c r="Y282" s="304">
        <f>+India!Y74</f>
        <v>657.10122845890214</v>
      </c>
      <c r="Z282" s="304">
        <f>+India!Z74</f>
        <v>699.08130369255821</v>
      </c>
      <c r="AA282" s="304">
        <f>+India!AA74</f>
        <v>740.82683206679485</v>
      </c>
      <c r="AB282" s="304">
        <f>+India!AB74</f>
        <v>782.41767142258846</v>
      </c>
      <c r="AC282" s="304">
        <f>+India!AC74</f>
        <v>824.23508995594602</v>
      </c>
      <c r="AD282" s="304">
        <f>+India!AD74</f>
        <v>868.03834014360109</v>
      </c>
      <c r="AE282" s="304">
        <f>+India!AE74</f>
        <v>913.67118001774475</v>
      </c>
      <c r="AF282" s="304">
        <f>+India!AF74</f>
        <v>960.81941460235885</v>
      </c>
      <c r="AG282" s="304">
        <f>+India!AG74</f>
        <v>1009.1314702495372</v>
      </c>
      <c r="AH282" s="304">
        <f>+India!AH74</f>
        <v>1058.2823747446632</v>
      </c>
      <c r="AI282" s="304">
        <f>+India!AI74</f>
        <v>1108.0021771538027</v>
      </c>
      <c r="AJ282" s="304">
        <f>+India!AJ74</f>
        <v>1158.0832789469041</v>
      </c>
      <c r="AK282" s="304">
        <f>+India!AK74</f>
        <v>1208.3766674302885</v>
      </c>
      <c r="AL282" s="304">
        <f>+India!AL74</f>
        <v>1258.7832708973392</v>
      </c>
      <c r="AM282" s="304">
        <f>+India!AM74</f>
        <v>1309.2439805135127</v>
      </c>
      <c r="AN282" s="304">
        <f>+India!AN74</f>
        <v>1359.7301607988443</v>
      </c>
      <c r="AO282" s="304">
        <f>+India!AO74</f>
        <v>1410.2354398747129</v>
      </c>
      <c r="AP282" s="304">
        <f>+India!AP74</f>
        <v>1460.7689989284968</v>
      </c>
      <c r="AQ282" s="304">
        <f>+India!AQ74</f>
        <v>1511.3502926517624</v>
      </c>
      <c r="AR282" s="304">
        <f>+India!AR74</f>
        <v>1562.0050096894258</v>
      </c>
      <c r="AS282" s="304">
        <f>+India!AS74</f>
        <v>1612.7620487345098</v>
      </c>
      <c r="AT282" s="304">
        <f>+India!AT74</f>
        <v>1663.6512964352546</v>
      </c>
      <c r="AU282" s="304">
        <f>+India!AU74</f>
        <v>1714.7020220724644</v>
      </c>
      <c r="AV282" s="304">
        <f>+India!AV74</f>
        <v>1765.9417374514051</v>
      </c>
      <c r="AW282" s="304">
        <f>+India!AW74</f>
        <v>1817.3954021333841</v>
      </c>
      <c r="AX282" s="304">
        <f>+India!AX74</f>
        <v>1869.0848814010351</v>
      </c>
      <c r="AY282" s="304">
        <f>+India!AY74</f>
        <v>1921.0285866074273</v>
      </c>
      <c r="AZ282" s="304">
        <f>+India!AZ74</f>
        <v>1973.2412451337766</v>
      </c>
      <c r="BA282" s="304">
        <f>+India!BA74</f>
        <v>2025.7337607613251</v>
      </c>
      <c r="BB282" s="304">
        <f>+India!BB74</f>
        <v>2078.5131356045727</v>
      </c>
      <c r="BC282" s="304">
        <f>+India!BC74</f>
        <v>2131.5824325482981</v>
      </c>
      <c r="BD282" s="304">
        <f>+India!BD74</f>
        <v>2184.9407629639563</v>
      </c>
      <c r="BE282" s="304">
        <f>+India!BE74</f>
        <v>2238.58328882249</v>
      </c>
      <c r="BF282" s="304">
        <f>+India!BF74</f>
        <v>2292.5012315382714</v>
      </c>
      <c r="BG282" s="304">
        <f>+India!BG74</f>
        <v>2346.6818822555069</v>
      </c>
      <c r="BH282" s="304">
        <f>+India!BH74</f>
        <v>2401.1086100389839</v>
      </c>
      <c r="BI282" s="304">
        <f>+India!BI74</f>
        <v>2455.760865717687</v>
      </c>
      <c r="DR282" s="304"/>
    </row>
    <row r="283" spans="1:122" s="303" customFormat="1" ht="14.4">
      <c r="A283" s="303" t="s">
        <v>56</v>
      </c>
      <c r="B283" s="304">
        <f>+MidEast!B74</f>
        <v>5.4160684888199055</v>
      </c>
      <c r="C283" s="304">
        <f>+MidEast!C74</f>
        <v>11.507074223838783</v>
      </c>
      <c r="D283" s="304">
        <f>+MidEast!D74</f>
        <v>19.37556908038589</v>
      </c>
      <c r="E283" s="304">
        <f>+MidEast!E74</f>
        <v>29.010490473917031</v>
      </c>
      <c r="F283" s="304">
        <f>+MidEast!F74</f>
        <v>40.359256769528031</v>
      </c>
      <c r="G283" s="304">
        <f>+MidEast!G74</f>
        <v>52.940361822621888</v>
      </c>
      <c r="H283" s="304">
        <f>+MidEast!H74</f>
        <v>67.534589098999533</v>
      </c>
      <c r="I283" s="304">
        <f>+MidEast!I74</f>
        <v>84.522523628187059</v>
      </c>
      <c r="J283" s="304">
        <f>+MidEast!J74</f>
        <v>103.36880452818343</v>
      </c>
      <c r="K283" s="304">
        <f>+MidEast!K74</f>
        <v>123.75959278098074</v>
      </c>
      <c r="L283" s="304">
        <f>+MidEast!L74</f>
        <v>142.15586341113084</v>
      </c>
      <c r="M283" s="304">
        <f>+MidEast!M74</f>
        <v>157.7787585802312</v>
      </c>
      <c r="N283" s="304">
        <f>+MidEast!N74</f>
        <v>180.16793310537969</v>
      </c>
      <c r="O283" s="304">
        <f>+MidEast!O74</f>
        <v>201.85423573930086</v>
      </c>
      <c r="P283" s="304">
        <f>+MidEast!P74</f>
        <v>223.22148872727428</v>
      </c>
      <c r="Q283" s="304">
        <f>+MidEast!Q74</f>
        <v>244.47167523427396</v>
      </c>
      <c r="R283" s="304">
        <f>+MidEast!R74</f>
        <v>265.69406261877492</v>
      </c>
      <c r="S283" s="304">
        <f>+MidEast!S74</f>
        <v>286.91455260977745</v>
      </c>
      <c r="T283" s="304">
        <f>+MidEast!T74</f>
        <v>308.12665296843102</v>
      </c>
      <c r="U283" s="304">
        <f>+MidEast!U74</f>
        <v>329.31024619177867</v>
      </c>
      <c r="V283" s="304">
        <f>+MidEast!V74</f>
        <v>350.44281916529201</v>
      </c>
      <c r="W283" s="304">
        <f>+MidEast!W74</f>
        <v>371.50630647224165</v>
      </c>
      <c r="X283" s="304">
        <f>+MidEast!X74</f>
        <v>392.49158269748904</v>
      </c>
      <c r="Y283" s="304">
        <f>+MidEast!Y74</f>
        <v>413.40185016692192</v>
      </c>
      <c r="Z283" s="304">
        <f>+MidEast!Z74</f>
        <v>434.25554851495758</v>
      </c>
      <c r="AA283" s="304">
        <f>+MidEast!AA74</f>
        <v>455.0888325559057</v>
      </c>
      <c r="AB283" s="304">
        <f>+MidEast!AB74</f>
        <v>475.99635856615834</v>
      </c>
      <c r="AC283" s="304">
        <f>+MidEast!AC74</f>
        <v>497.17164522595715</v>
      </c>
      <c r="AD283" s="304">
        <f>+MidEast!AD74</f>
        <v>519.71391571342861</v>
      </c>
      <c r="AE283" s="304">
        <f>+MidEast!AE74</f>
        <v>543.50595685385315</v>
      </c>
      <c r="AF283" s="304">
        <f>+MidEast!AF74</f>
        <v>568.37845468880937</v>
      </c>
      <c r="AG283" s="304">
        <f>+MidEast!AG74</f>
        <v>594.15786346151265</v>
      </c>
      <c r="AH283" s="304">
        <f>+MidEast!AH74</f>
        <v>620.69183491921729</v>
      </c>
      <c r="AI283" s="304">
        <f>+MidEast!AI74</f>
        <v>647.85999669325849</v>
      </c>
      <c r="AJ283" s="304">
        <f>+MidEast!AJ74</f>
        <v>675.57570726426638</v>
      </c>
      <c r="AK283" s="304">
        <f>+MidEast!AK74</f>
        <v>703.78309160444724</v>
      </c>
      <c r="AL283" s="304">
        <f>+MidEast!AL74</f>
        <v>732.4521327214477</v>
      </c>
      <c r="AM283" s="304">
        <f>+MidEast!AM74</f>
        <v>761.57340428077487</v>
      </c>
      <c r="AN283" s="304">
        <f>+MidEast!AN74</f>
        <v>791.15323803865169</v>
      </c>
      <c r="AO283" s="304">
        <f>+MidEast!AO74</f>
        <v>821.20964467305384</v>
      </c>
      <c r="AP283" s="304">
        <f>+MidEast!AP74</f>
        <v>851.76904711700649</v>
      </c>
      <c r="AQ283" s="304">
        <f>+MidEast!AQ74</f>
        <v>882.86375989697945</v>
      </c>
      <c r="AR283" s="304">
        <f>+MidEast!AR74</f>
        <v>914.53009922824197</v>
      </c>
      <c r="AS283" s="304">
        <f>+MidEast!AS74</f>
        <v>946.80700039621479</v>
      </c>
      <c r="AT283" s="304">
        <f>+MidEast!AT74</f>
        <v>979.73502970510344</v>
      </c>
      <c r="AU283" s="304">
        <f>+MidEast!AU74</f>
        <v>1013.3556960596973</v>
      </c>
      <c r="AV283" s="304">
        <f>+MidEast!AV74</f>
        <v>1047.7109859652194</v>
      </c>
      <c r="AW283" s="304">
        <f>+MidEast!AW74</f>
        <v>1082.8430626316847</v>
      </c>
      <c r="AX283" s="304">
        <f>+MidEast!AX74</f>
        <v>1118.7940839977923</v>
      </c>
      <c r="AY283" s="304">
        <f>+MidEast!AY74</f>
        <v>1155.606105776732</v>
      </c>
      <c r="AZ283" s="304">
        <f>+MidEast!AZ74</f>
        <v>1193.3210443876467</v>
      </c>
      <c r="BA283" s="304">
        <f>+MidEast!BA74</f>
        <v>1231.9806813080149</v>
      </c>
      <c r="BB283" s="304">
        <f>+MidEast!BB74</f>
        <v>1271.6266953961781</v>
      </c>
      <c r="BC283" s="304">
        <f>+MidEast!BC74</f>
        <v>1312.3007134666527</v>
      </c>
      <c r="BD283" s="304">
        <f>+MidEast!BD74</f>
        <v>1354.0443721617673</v>
      </c>
      <c r="BE283" s="304">
        <f>+MidEast!BE74</f>
        <v>1396.8993861936797</v>
      </c>
      <c r="BF283" s="304">
        <f>+MidEast!BF74</f>
        <v>1440.9076195168154</v>
      </c>
      <c r="BG283" s="304">
        <f>+MidEast!BG74</f>
        <v>1486.1111570727785</v>
      </c>
      <c r="BH283" s="304">
        <f>+MidEast!BH74</f>
        <v>1532.5523755331162</v>
      </c>
      <c r="BI283" s="304">
        <f>+MidEast!BI74</f>
        <v>1580.2740120284452</v>
      </c>
      <c r="DR283" s="304"/>
    </row>
    <row r="284" spans="1:122" s="303" customFormat="1" ht="14.4">
      <c r="A284" s="303" t="s">
        <v>57</v>
      </c>
      <c r="B284" s="304">
        <f>+Africa!B74</f>
        <v>2.1347524454330222</v>
      </c>
      <c r="C284" s="304">
        <f>+Africa!C74</f>
        <v>4.6567201214936009</v>
      </c>
      <c r="D284" s="304">
        <f>+Africa!D74</f>
        <v>9.3728000641892493</v>
      </c>
      <c r="E284" s="304">
        <f>+Africa!E74</f>
        <v>17.067668801571891</v>
      </c>
      <c r="F284" s="304">
        <f>+Africa!F74</f>
        <v>29.030623743602572</v>
      </c>
      <c r="G284" s="304">
        <f>+Africa!G74</f>
        <v>45.545586059022426</v>
      </c>
      <c r="H284" s="304">
        <f>+Africa!H74</f>
        <v>68.389880896641202</v>
      </c>
      <c r="I284" s="304">
        <f>+Africa!I74</f>
        <v>101.28805010412469</v>
      </c>
      <c r="J284" s="304">
        <f>+Africa!J74</f>
        <v>145.67815141075187</v>
      </c>
      <c r="K284" s="304">
        <f>+Africa!K74</f>
        <v>202.38469996341317</v>
      </c>
      <c r="L284" s="304">
        <f>+Africa!L74</f>
        <v>264.08103041404047</v>
      </c>
      <c r="M284" s="304">
        <f>+Africa!M74</f>
        <v>324.85045120259804</v>
      </c>
      <c r="N284" s="304">
        <f>+Africa!N74</f>
        <v>385.75923603166194</v>
      </c>
      <c r="O284" s="304">
        <f>+Africa!O74</f>
        <v>448.93552753232632</v>
      </c>
      <c r="P284" s="304">
        <f>+Africa!P74</f>
        <v>514.21542230072032</v>
      </c>
      <c r="Q284" s="304">
        <f>+Africa!Q74</f>
        <v>581.22442717771787</v>
      </c>
      <c r="R284" s="304">
        <f>+Africa!R74</f>
        <v>649.46767283079669</v>
      </c>
      <c r="S284" s="304">
        <f>+Africa!S74</f>
        <v>718.39433198829693</v>
      </c>
      <c r="T284" s="304">
        <f>+Africa!T74</f>
        <v>787.4436307070365</v>
      </c>
      <c r="U284" s="304">
        <f>+Africa!U74</f>
        <v>856.0769137599666</v>
      </c>
      <c r="V284" s="304">
        <f>+Africa!V74</f>
        <v>923.7999100216997</v>
      </c>
      <c r="W284" s="304">
        <f>+Africa!W74</f>
        <v>990.17867302395109</v>
      </c>
      <c r="X284" s="304">
        <f>+Africa!X74</f>
        <v>1054.8520223756057</v>
      </c>
      <c r="Y284" s="304">
        <f>+Africa!Y74</f>
        <v>1117.5426625765922</v>
      </c>
      <c r="Z284" s="304">
        <f>+Africa!Z74</f>
        <v>1178.0683185502307</v>
      </c>
      <c r="AA284" s="304">
        <f>+Africa!AA74</f>
        <v>1236.3529759417981</v>
      </c>
      <c r="AB284" s="304">
        <f>+Africa!AB74</f>
        <v>1292.6068894305115</v>
      </c>
      <c r="AC284" s="304">
        <f>+Africa!AC74</f>
        <v>1348.0075660231353</v>
      </c>
      <c r="AD284" s="304">
        <f>+Africa!AD74</f>
        <v>1405.470391714829</v>
      </c>
      <c r="AE284" s="304">
        <f>+Africa!AE74</f>
        <v>1465.051013430817</v>
      </c>
      <c r="AF284" s="304">
        <f>+Africa!AF74</f>
        <v>1526.3048864235368</v>
      </c>
      <c r="AG284" s="304">
        <f>+Africa!AG74</f>
        <v>1588.6368846207074</v>
      </c>
      <c r="AH284" s="304">
        <f>+Africa!AH74</f>
        <v>1651.4689806694446</v>
      </c>
      <c r="AI284" s="304">
        <f>+Africa!AI74</f>
        <v>1714.313293519886</v>
      </c>
      <c r="AJ284" s="304">
        <f>+Africa!AJ74</f>
        <v>1776.7931604450409</v>
      </c>
      <c r="AK284" s="304">
        <f>+Africa!AK74</f>
        <v>1838.6382615176244</v>
      </c>
      <c r="AL284" s="304">
        <f>+Africa!AL74</f>
        <v>1899.6687781644184</v>
      </c>
      <c r="AM284" s="304">
        <f>+Africa!AM74</f>
        <v>1959.776623308715</v>
      </c>
      <c r="AN284" s="304">
        <f>+Africa!AN74</f>
        <v>2018.9076551986145</v>
      </c>
      <c r="AO284" s="304">
        <f>+Africa!AO74</f>
        <v>2077.0464709264338</v>
      </c>
      <c r="AP284" s="304">
        <f>+Africa!AP74</f>
        <v>2134.204162074026</v>
      </c>
      <c r="AQ284" s="304">
        <f>+Africa!AQ74</f>
        <v>2190.408840660863</v>
      </c>
      <c r="AR284" s="304">
        <f>+Africa!AR74</f>
        <v>2245.6985199900819</v>
      </c>
      <c r="AS284" s="304">
        <f>+Africa!AS74</f>
        <v>2300.1158904373247</v>
      </c>
      <c r="AT284" s="304">
        <f>+Africa!AT74</f>
        <v>2353.7045675155578</v>
      </c>
      <c r="AU284" s="304">
        <f>+Africa!AU74</f>
        <v>2406.5064567102995</v>
      </c>
      <c r="AV284" s="304">
        <f>+Africa!AV74</f>
        <v>2458.55995088282</v>
      </c>
      <c r="AW284" s="304">
        <f>+Africa!AW74</f>
        <v>2509.8987402301427</v>
      </c>
      <c r="AX284" s="304">
        <f>+Africa!AX74</f>
        <v>2560.5510681371416</v>
      </c>
      <c r="AY284" s="304">
        <f>+Africa!AY74</f>
        <v>2610.5393086167123</v>
      </c>
      <c r="AZ284" s="304">
        <f>+Africa!AZ74</f>
        <v>2659.8797737511036</v>
      </c>
      <c r="BA284" s="304">
        <f>+Africa!BA74</f>
        <v>2708.5826843864006</v>
      </c>
      <c r="BB284" s="304">
        <f>+Africa!BB74</f>
        <v>2756.6522559967675</v>
      </c>
      <c r="BC284" s="304">
        <f>+Africa!BC74</f>
        <v>2804.0868655828317</v>
      </c>
      <c r="BD284" s="304">
        <f>+Africa!BD74</f>
        <v>2850.87927587076</v>
      </c>
      <c r="BE284" s="304">
        <f>+Africa!BE74</f>
        <v>2897.0169008433195</v>
      </c>
      <c r="BF284" s="304">
        <f>+Africa!BF74</f>
        <v>2942.4821024505345</v>
      </c>
      <c r="BG284" s="304">
        <f>+Africa!BG74</f>
        <v>2987.2525127319373</v>
      </c>
      <c r="BH284" s="304">
        <f>+Africa!BH74</f>
        <v>3031.3013789191164</v>
      </c>
      <c r="BI284" s="304">
        <f>+Africa!BI74</f>
        <v>3074.5979316613275</v>
      </c>
      <c r="DR284" s="304"/>
    </row>
    <row r="285" spans="1:122" s="303" customFormat="1" ht="14.4">
      <c r="A285" s="303" t="s">
        <v>58</v>
      </c>
      <c r="B285" s="304">
        <f>+LatAm!B74</f>
        <v>7.6929611347491704</v>
      </c>
      <c r="C285" s="304">
        <f>+LatAm!C74</f>
        <v>13.724057997435843</v>
      </c>
      <c r="D285" s="304">
        <f>+LatAm!D74</f>
        <v>22.133779235431799</v>
      </c>
      <c r="E285" s="304">
        <f>+LatAm!E74</f>
        <v>32.240546490585913</v>
      </c>
      <c r="F285" s="304">
        <f>+LatAm!F74</f>
        <v>43.747201255234302</v>
      </c>
      <c r="G285" s="304">
        <f>+LatAm!G74</f>
        <v>56.462423657147554</v>
      </c>
      <c r="H285" s="304">
        <f>+LatAm!H74</f>
        <v>70.949249486155608</v>
      </c>
      <c r="I285" s="304">
        <f>+LatAm!I74</f>
        <v>86.994949009443147</v>
      </c>
      <c r="J285" s="304">
        <f>+LatAm!J74</f>
        <v>103.8903896255666</v>
      </c>
      <c r="K285" s="304">
        <f>+LatAm!K74</f>
        <v>121.10849657589031</v>
      </c>
      <c r="L285" s="304">
        <f>+LatAm!L74</f>
        <v>138.50820476861981</v>
      </c>
      <c r="M285" s="304">
        <f>+LatAm!M74</f>
        <v>156.71595725259436</v>
      </c>
      <c r="N285" s="304">
        <f>+LatAm!N74</f>
        <v>181.42159185019275</v>
      </c>
      <c r="O285" s="304">
        <f>+LatAm!O74</f>
        <v>206.02257393439862</v>
      </c>
      <c r="P285" s="304">
        <f>+LatAm!P74</f>
        <v>230.81039374319192</v>
      </c>
      <c r="Q285" s="304">
        <f>+LatAm!Q74</f>
        <v>255.92074563979821</v>
      </c>
      <c r="R285" s="304">
        <f>+LatAm!R74</f>
        <v>281.39437243099911</v>
      </c>
      <c r="S285" s="304">
        <f>+LatAm!S74</f>
        <v>307.21907454668883</v>
      </c>
      <c r="T285" s="304">
        <f>+LatAm!T74</f>
        <v>333.35665895181762</v>
      </c>
      <c r="U285" s="304">
        <f>+LatAm!U74</f>
        <v>359.75960354385467</v>
      </c>
      <c r="V285" s="304">
        <f>+LatAm!V74</f>
        <v>386.38118791947005</v>
      </c>
      <c r="W285" s="304">
        <f>+LatAm!W74</f>
        <v>413.18170786651569</v>
      </c>
      <c r="X285" s="304">
        <f>+LatAm!X74</f>
        <v>440.13251952474013</v>
      </c>
      <c r="Y285" s="304">
        <f>+LatAm!Y74</f>
        <v>467.21902955798271</v>
      </c>
      <c r="Z285" s="304">
        <f>+LatAm!Z74</f>
        <v>494.44324612200137</v>
      </c>
      <c r="AA285" s="304">
        <f>+LatAm!AA74</f>
        <v>521.82602612908704</v>
      </c>
      <c r="AB285" s="304">
        <f>+LatAm!AB74</f>
        <v>549.44414462946224</v>
      </c>
      <c r="AC285" s="304">
        <f>+LatAm!AC74</f>
        <v>577.4145124352965</v>
      </c>
      <c r="AD285" s="304">
        <f>+LatAm!AD74</f>
        <v>606.75616347419361</v>
      </c>
      <c r="AE285" s="304">
        <f>+LatAm!AE74</f>
        <v>637.35123970316704</v>
      </c>
      <c r="AF285" s="304">
        <f>+LatAm!AF74</f>
        <v>669.04944494919266</v>
      </c>
      <c r="AG285" s="304">
        <f>+LatAm!AG74</f>
        <v>701.70152975150268</v>
      </c>
      <c r="AH285" s="304">
        <f>+LatAm!AH74</f>
        <v>735.17920761736434</v>
      </c>
      <c r="AI285" s="304">
        <f>+LatAm!AI74</f>
        <v>769.38378877945536</v>
      </c>
      <c r="AJ285" s="304">
        <f>+LatAm!AJ74</f>
        <v>804.24744408775541</v>
      </c>
      <c r="AK285" s="304">
        <f>+LatAm!AK74</f>
        <v>839.73047940857532</v>
      </c>
      <c r="AL285" s="304">
        <f>+LatAm!AL74</f>
        <v>875.81692398472092</v>
      </c>
      <c r="AM285" s="304">
        <f>+LatAm!AM74</f>
        <v>912.50979377294937</v>
      </c>
      <c r="AN285" s="304">
        <f>+LatAm!AN74</f>
        <v>949.82672930955255</v>
      </c>
      <c r="AO285" s="304">
        <f>+LatAm!AO74</f>
        <v>987.79629736737388</v>
      </c>
      <c r="AP285" s="304">
        <f>+LatAm!AP74</f>
        <v>1026.4550161025909</v>
      </c>
      <c r="AQ285" s="304">
        <f>+LatAm!AQ74</f>
        <v>1065.845049652075</v>
      </c>
      <c r="AR285" s="304">
        <f>+LatAm!AR74</f>
        <v>1106.0124724271059</v>
      </c>
      <c r="AS285" s="304">
        <f>+LatAm!AS74</f>
        <v>1147.0059942323626</v>
      </c>
      <c r="AT285" s="304">
        <f>+LatAm!AT74</f>
        <v>1188.8760457590329</v>
      </c>
      <c r="AU285" s="304">
        <f>+LatAm!AU74</f>
        <v>1231.6741392012627</v>
      </c>
      <c r="AV285" s="304">
        <f>+LatAm!AV74</f>
        <v>1275.4524351307628</v>
      </c>
      <c r="AW285" s="304">
        <f>+LatAm!AW74</f>
        <v>1320.2634617462431</v>
      </c>
      <c r="AX285" s="304">
        <f>+LatAm!AX74</f>
        <v>1366.1599452436128</v>
      </c>
      <c r="AY285" s="304">
        <f>+LatAm!AY74</f>
        <v>1413.1947202066749</v>
      </c>
      <c r="AZ285" s="304">
        <f>+LatAm!AZ74</f>
        <v>1461.4206968406265</v>
      </c>
      <c r="BA285" s="304">
        <f>+LatAm!BA74</f>
        <v>1510.8908679310487</v>
      </c>
      <c r="BB285" s="304">
        <f>+LatAm!BB74</f>
        <v>1561.6583429849697</v>
      </c>
      <c r="BC285" s="304">
        <f>+LatAm!BC74</f>
        <v>1613.7764004304177</v>
      </c>
      <c r="BD285" s="304">
        <f>+LatAm!BD74</f>
        <v>1667.298551290572</v>
      </c>
      <c r="BE285" s="304">
        <f>+LatAm!BE74</f>
        <v>1722.2786096249408</v>
      </c>
      <c r="BF285" s="304">
        <f>+LatAm!BF74</f>
        <v>1778.770766409923</v>
      </c>
      <c r="BG285" s="304">
        <f>+LatAm!BG74</f>
        <v>1836.8296645416503</v>
      </c>
      <c r="BH285" s="304">
        <f>+LatAm!BH74</f>
        <v>1896.5104733803141</v>
      </c>
      <c r="BI285" s="304">
        <f>+LatAm!BI74</f>
        <v>1957.8689617886052</v>
      </c>
      <c r="DR285" s="304"/>
    </row>
    <row r="286" spans="1:122" s="303" customFormat="1" ht="14.4">
      <c r="A286" s="303" t="s">
        <v>114</v>
      </c>
      <c r="B286" s="304">
        <f>+OHI!B74</f>
        <v>6.870394150413591</v>
      </c>
      <c r="C286" s="304">
        <f>+OHI!C74</f>
        <v>9.1823362405324467</v>
      </c>
      <c r="D286" s="304">
        <f>+OHI!D74</f>
        <v>12.832587979380305</v>
      </c>
      <c r="E286" s="304">
        <f>+OHI!E74</f>
        <v>16.661510115142729</v>
      </c>
      <c r="F286" s="304">
        <f>+OHI!F74</f>
        <v>20.524719458390734</v>
      </c>
      <c r="G286" s="304">
        <f>+OHI!G74</f>
        <v>24.378359931744015</v>
      </c>
      <c r="H286" s="304">
        <f>+OHI!H74</f>
        <v>28.355462009563162</v>
      </c>
      <c r="I286" s="304">
        <f>+OHI!I74</f>
        <v>32.628122659082415</v>
      </c>
      <c r="J286" s="304">
        <f>+OHI!J74</f>
        <v>37.139914940526282</v>
      </c>
      <c r="K286" s="304">
        <f>+OHI!K74</f>
        <v>41.865188695902447</v>
      </c>
      <c r="L286" s="304">
        <f>+OHI!L74</f>
        <v>47.629266056636084</v>
      </c>
      <c r="M286" s="304">
        <f>+OHI!M74</f>
        <v>54.072768115981589</v>
      </c>
      <c r="N286" s="304">
        <f>+OHI!N74</f>
        <v>61.692537360930032</v>
      </c>
      <c r="O286" s="304">
        <f>+OHI!O74</f>
        <v>68.309117799453816</v>
      </c>
      <c r="P286" s="304">
        <f>+OHI!P74</f>
        <v>74.306291159235883</v>
      </c>
      <c r="Q286" s="304">
        <f>+OHI!Q74</f>
        <v>79.918435375210024</v>
      </c>
      <c r="R286" s="304">
        <f>+OHI!R74</f>
        <v>85.279365562344267</v>
      </c>
      <c r="S286" s="304">
        <f>+OHI!S74</f>
        <v>90.462311856589722</v>
      </c>
      <c r="T286" s="304">
        <f>+OHI!T74</f>
        <v>95.505651239511863</v>
      </c>
      <c r="U286" s="304">
        <f>+OHI!U74</f>
        <v>100.42850817578169</v>
      </c>
      <c r="V286" s="304">
        <f>+OHI!V74</f>
        <v>105.23996490823899</v>
      </c>
      <c r="W286" s="304">
        <f>+OHI!W74</f>
        <v>109.94447681870452</v>
      </c>
      <c r="X286" s="304">
        <f>+OHI!X74</f>
        <v>114.54513535681239</v>
      </c>
      <c r="Y286" s="304">
        <f>+OHI!Y74</f>
        <v>119.04576781795356</v>
      </c>
      <c r="Z286" s="304">
        <f>+OHI!Z74</f>
        <v>123.4524287124582</v>
      </c>
      <c r="AA286" s="304">
        <f>+OHI!AA74</f>
        <v>127.77453026168448</v>
      </c>
      <c r="AB286" s="304">
        <f>+OHI!AB74</f>
        <v>132.03589632797363</v>
      </c>
      <c r="AC286" s="304">
        <f>+OHI!AC74</f>
        <v>136.28753833679372</v>
      </c>
      <c r="AD286" s="304">
        <f>+OHI!AD74</f>
        <v>140.79295031476022</v>
      </c>
      <c r="AE286" s="304">
        <f>+OHI!AE74</f>
        <v>145.52805023598842</v>
      </c>
      <c r="AF286" s="304">
        <f>+OHI!AF74</f>
        <v>150.45360925232774</v>
      </c>
      <c r="AG286" s="304">
        <f>+OHI!AG74</f>
        <v>155.52888856309377</v>
      </c>
      <c r="AH286" s="304">
        <f>+OHI!AH74</f>
        <v>160.71788274277148</v>
      </c>
      <c r="AI286" s="304">
        <f>+OHI!AI74</f>
        <v>165.99182694758431</v>
      </c>
      <c r="AJ286" s="304">
        <f>+OHI!AJ74</f>
        <v>171.32948344655244</v>
      </c>
      <c r="AK286" s="304">
        <f>+OHI!AK74</f>
        <v>176.71632117657032</v>
      </c>
      <c r="AL286" s="304">
        <f>+OHI!AL74</f>
        <v>182.14328263420165</v>
      </c>
      <c r="AM286" s="304">
        <f>+OHI!AM74</f>
        <v>187.6055170244299</v>
      </c>
      <c r="AN286" s="304">
        <f>+OHI!AN74</f>
        <v>193.10125635021768</v>
      </c>
      <c r="AO286" s="304">
        <f>+OHI!AO74</f>
        <v>198.63089496106494</v>
      </c>
      <c r="AP286" s="304">
        <f>+OHI!AP74</f>
        <v>204.19627331123107</v>
      </c>
      <c r="AQ286" s="304">
        <f>+OHI!AQ74</f>
        <v>209.80014042259768</v>
      </c>
      <c r="AR286" s="304">
        <f>+OHI!AR74</f>
        <v>215.44576152441294</v>
      </c>
      <c r="AS286" s="304">
        <f>+OHI!AS74</f>
        <v>221.13663824309219</v>
      </c>
      <c r="AT286" s="304">
        <f>+OHI!AT74</f>
        <v>226.87631328585303</v>
      </c>
      <c r="AU286" s="304">
        <f>+OHI!AU74</f>
        <v>232.66823706951106</v>
      </c>
      <c r="AV286" s="304">
        <f>+OHI!AV74</f>
        <v>238.51567891877886</v>
      </c>
      <c r="AW286" s="304">
        <f>+OHI!AW74</f>
        <v>244.42166981600627</v>
      </c>
      <c r="AX286" s="304">
        <f>+OHI!AX74</f>
        <v>250.38896713936691</v>
      </c>
      <c r="AY286" s="304">
        <f>+OHI!AY74</f>
        <v>256.42003446491105</v>
      </c>
      <c r="AZ286" s="304">
        <f>+OHI!AZ74</f>
        <v>262.51703147362031</v>
      </c>
      <c r="BA286" s="304">
        <f>+OHI!BA74</f>
        <v>268.68181044504422</v>
      </c>
      <c r="BB286" s="304">
        <f>+OHI!BB74</f>
        <v>274.91591686281993</v>
      </c>
      <c r="BC286" s="304">
        <f>+OHI!BC74</f>
        <v>281.22059240785836</v>
      </c>
      <c r="BD286" s="304">
        <f>+OHI!BD74</f>
        <v>287.59677915177872</v>
      </c>
      <c r="BE286" s="304">
        <f>+OHI!BE74</f>
        <v>294.04512414566238</v>
      </c>
      <c r="BF286" s="304">
        <f>+OHI!BF74</f>
        <v>300.56598387092646</v>
      </c>
      <c r="BG286" s="304">
        <f>+OHI!BG74</f>
        <v>307.15942821162309</v>
      </c>
      <c r="BH286" s="304">
        <f>+OHI!BH74</f>
        <v>313.82524374348043</v>
      </c>
      <c r="BI286" s="304">
        <f>+OHI!BI74</f>
        <v>320.56293623081228</v>
      </c>
      <c r="DR286" s="304"/>
    </row>
    <row r="287" spans="1:122" s="303" customFormat="1" ht="14.4">
      <c r="A287" s="303" t="s">
        <v>224</v>
      </c>
      <c r="B287" s="304">
        <f>+OthAsia!B74</f>
        <v>4.4201869312950182</v>
      </c>
      <c r="C287" s="304">
        <f>+OthAsia!C74</f>
        <v>8.0150019418185519</v>
      </c>
      <c r="D287" s="304">
        <f>+OthAsia!D74</f>
        <v>14.555842493082299</v>
      </c>
      <c r="E287" s="304">
        <f>+OthAsia!E74</f>
        <v>23.526237610739543</v>
      </c>
      <c r="F287" s="304">
        <f>+OthAsia!F74</f>
        <v>35.045615489787025</v>
      </c>
      <c r="G287" s="304">
        <f>+OthAsia!G74</f>
        <v>48.664194717190156</v>
      </c>
      <c r="H287" s="304">
        <f>+OthAsia!H74</f>
        <v>64.880226631221518</v>
      </c>
      <c r="I287" s="304">
        <f>+OthAsia!I74</f>
        <v>84.3867102137133</v>
      </c>
      <c r="J287" s="304">
        <f>+OthAsia!J74</f>
        <v>106.70358398975483</v>
      </c>
      <c r="K287" s="304">
        <f>+OthAsia!K74</f>
        <v>131.3065414483608</v>
      </c>
      <c r="L287" s="304">
        <f>+OthAsia!L74</f>
        <v>156.58134342361905</v>
      </c>
      <c r="M287" s="304">
        <f>+OthAsia!M74</f>
        <v>184.86807491038564</v>
      </c>
      <c r="N287" s="304">
        <f>+OthAsia!N74</f>
        <v>212.5848492541576</v>
      </c>
      <c r="O287" s="304">
        <f>+OthAsia!O74</f>
        <v>243.99594342594736</v>
      </c>
      <c r="P287" s="304">
        <f>+OthAsia!P74</f>
        <v>278.19815018748977</v>
      </c>
      <c r="Q287" s="304">
        <f>+OthAsia!Q74</f>
        <v>314.48851875131788</v>
      </c>
      <c r="R287" s="304">
        <f>+OthAsia!R74</f>
        <v>352.28094223937933</v>
      </c>
      <c r="S287" s="304">
        <f>+OthAsia!S74</f>
        <v>391.05978517851116</v>
      </c>
      <c r="T287" s="304">
        <f>+OthAsia!T74</f>
        <v>430.354162418746</v>
      </c>
      <c r="U287" s="304">
        <f>+OthAsia!U74</f>
        <v>469.72394974940534</v>
      </c>
      <c r="V287" s="304">
        <f>+OthAsia!V74</f>
        <v>508.75279765857488</v>
      </c>
      <c r="W287" s="304">
        <f>+OthAsia!W74</f>
        <v>547.04556640989153</v>
      </c>
      <c r="X287" s="304">
        <f>+OthAsia!X74</f>
        <v>584.22883386011449</v>
      </c>
      <c r="Y287" s="304">
        <f>+OthAsia!Y74</f>
        <v>619.95381402561384</v>
      </c>
      <c r="Z287" s="304">
        <f>+OthAsia!Z74</f>
        <v>653.90125989394051</v>
      </c>
      <c r="AA287" s="304">
        <f>+OthAsia!AA74</f>
        <v>685.78772915218792</v>
      </c>
      <c r="AB287" s="304">
        <f>+OthAsia!AB74</f>
        <v>715.44020320091317</v>
      </c>
      <c r="AC287" s="304">
        <f>+OthAsia!AC74</f>
        <v>742.79757223175454</v>
      </c>
      <c r="AD287" s="304">
        <f>+OthAsia!AD74</f>
        <v>769.60895698817626</v>
      </c>
      <c r="AE287" s="304">
        <f>+OthAsia!AE74</f>
        <v>795.51316311098981</v>
      </c>
      <c r="AF287" s="304">
        <f>+OthAsia!AF74</f>
        <v>820.11899887820414</v>
      </c>
      <c r="AG287" s="304">
        <f>+OthAsia!AG74</f>
        <v>843.06448280530651</v>
      </c>
      <c r="AH287" s="304">
        <f>+OthAsia!AH74</f>
        <v>864.0398740765645</v>
      </c>
      <c r="AI287" s="304">
        <f>+OthAsia!AI74</f>
        <v>882.79518673432324</v>
      </c>
      <c r="AJ287" s="304">
        <f>+OthAsia!AJ74</f>
        <v>899.13722299344568</v>
      </c>
      <c r="AK287" s="304">
        <f>+OthAsia!AK74</f>
        <v>912.92128477131882</v>
      </c>
      <c r="AL287" s="304">
        <f>+OthAsia!AL74</f>
        <v>924.04128837629059</v>
      </c>
      <c r="AM287" s="304">
        <f>+OthAsia!AM74</f>
        <v>932.4204744745623</v>
      </c>
      <c r="AN287" s="304">
        <f>+OthAsia!AN74</f>
        <v>938.00377052264321</v>
      </c>
      <c r="AO287" s="304">
        <f>+OthAsia!AO74</f>
        <v>940.75216501850059</v>
      </c>
      <c r="AP287" s="304">
        <f>+OthAsia!AP74</f>
        <v>940.63909346895434</v>
      </c>
      <c r="AQ287" s="304">
        <f>+OthAsia!AQ74</f>
        <v>937.64870137840785</v>
      </c>
      <c r="AR287" s="304">
        <f>+OthAsia!AR74</f>
        <v>931.77585028596502</v>
      </c>
      <c r="AS287" s="304">
        <f>+OthAsia!AS74</f>
        <v>923.02780862812403</v>
      </c>
      <c r="AT287" s="304">
        <f>+OthAsia!AT74</f>
        <v>911.4276828174925</v>
      </c>
      <c r="AU287" s="304">
        <f>+OthAsia!AU74</f>
        <v>897.01977274522767</v>
      </c>
      <c r="AV287" s="304">
        <f>+OthAsia!AV74</f>
        <v>879.8771638971316</v>
      </c>
      <c r="AW287" s="304">
        <f>+OthAsia!AW74</f>
        <v>860.11197982456156</v>
      </c>
      <c r="AX287" s="304">
        <f>+OthAsia!AX74</f>
        <v>837.88879483926326</v>
      </c>
      <c r="AY287" s="304">
        <f>+OthAsia!AY74</f>
        <v>813.44172510524118</v>
      </c>
      <c r="AZ287" s="304">
        <f>+OthAsia!AZ74</f>
        <v>787.09565816956751</v>
      </c>
      <c r="BA287" s="304">
        <f>+OthAsia!BA74</f>
        <v>759.29195214242668</v>
      </c>
      <c r="BB287" s="304">
        <f>+OthAsia!BB74</f>
        <v>730.61880923210924</v>
      </c>
      <c r="BC287" s="304">
        <f>+OthAsia!BC74</f>
        <v>701.84661956101343</v>
      </c>
      <c r="BD287" s="304">
        <f>+OthAsia!BD74</f>
        <v>673.96934874993201</v>
      </c>
      <c r="BE287" s="304">
        <f>+OthAsia!BE74</f>
        <v>648.25535945712511</v>
      </c>
      <c r="BF287" s="304">
        <f>+OthAsia!BF74</f>
        <v>626.31624856630492</v>
      </c>
      <c r="BG287" s="304">
        <f>+OthAsia!BG74</f>
        <v>610.21212784464331</v>
      </c>
      <c r="BH287" s="304">
        <f>+OthAsia!BH74</f>
        <v>602.62813406612213</v>
      </c>
      <c r="BI287" s="304">
        <f>+OthAsia!BI74</f>
        <v>607.1805945360328</v>
      </c>
      <c r="DR287" s="304"/>
    </row>
    <row r="288" spans="1:122" s="301" customFormat="1" ht="14.4">
      <c r="B288" s="301">
        <f>SUM(B276:B287)</f>
        <v>97.350926624833491</v>
      </c>
      <c r="C288" s="301">
        <f t="shared" ref="C288:BI288" si="93">SUM(C276:C287)</f>
        <v>155.05846262181294</v>
      </c>
      <c r="D288" s="301">
        <f t="shared" si="93"/>
        <v>235.8094417969927</v>
      </c>
      <c r="E288" s="301">
        <f t="shared" si="93"/>
        <v>328.19649966975658</v>
      </c>
      <c r="F288" s="301">
        <f t="shared" si="93"/>
        <v>433.52962764245808</v>
      </c>
      <c r="G288" s="301">
        <f t="shared" si="93"/>
        <v>551.7441675957981</v>
      </c>
      <c r="H288" s="301">
        <f t="shared" si="93"/>
        <v>688.33801137901378</v>
      </c>
      <c r="I288" s="301">
        <f t="shared" si="93"/>
        <v>847.58601591509409</v>
      </c>
      <c r="J288" s="301">
        <f t="shared" si="93"/>
        <v>1028.5512547187859</v>
      </c>
      <c r="K288" s="301">
        <f t="shared" si="93"/>
        <v>1230.3486093384831</v>
      </c>
      <c r="L288" s="301">
        <f t="shared" si="93"/>
        <v>1447.3288110581345</v>
      </c>
      <c r="M288" s="301">
        <f t="shared" si="93"/>
        <v>1676.0043799934115</v>
      </c>
      <c r="N288" s="301">
        <f t="shared" si="93"/>
        <v>1936.1896627813435</v>
      </c>
      <c r="O288" s="301">
        <f t="shared" si="93"/>
        <v>2196.4966016454891</v>
      </c>
      <c r="P288" s="301">
        <f t="shared" si="93"/>
        <v>2459.2165121781604</v>
      </c>
      <c r="Q288" s="301">
        <f t="shared" si="93"/>
        <v>2725.0395941532779</v>
      </c>
      <c r="R288" s="301">
        <f t="shared" si="93"/>
        <v>2993.6256324744145</v>
      </c>
      <c r="S288" s="301">
        <f t="shared" si="93"/>
        <v>3264.0515058496035</v>
      </c>
      <c r="T288" s="301">
        <f t="shared" si="93"/>
        <v>3535.1121676748453</v>
      </c>
      <c r="U288" s="301">
        <f t="shared" si="93"/>
        <v>3805.5115406886375</v>
      </c>
      <c r="V288" s="301">
        <f t="shared" si="93"/>
        <v>4073.9817544867292</v>
      </c>
      <c r="W288" s="301">
        <f t="shared" si="93"/>
        <v>4339.3595496810522</v>
      </c>
      <c r="X288" s="301">
        <f t="shared" si="93"/>
        <v>4600.6395960113341</v>
      </c>
      <c r="Y288" s="301">
        <f t="shared" si="93"/>
        <v>4857.0175466100127</v>
      </c>
      <c r="Z288" s="301">
        <f t="shared" si="93"/>
        <v>5107.9298380695418</v>
      </c>
      <c r="AA288" s="301">
        <f t="shared" si="93"/>
        <v>5353.0912763367714</v>
      </c>
      <c r="AB288" s="301">
        <f t="shared" si="93"/>
        <v>5593.0358393346987</v>
      </c>
      <c r="AC288" s="301">
        <f t="shared" si="93"/>
        <v>5830.2598322836266</v>
      </c>
      <c r="AD288" s="301">
        <f t="shared" si="93"/>
        <v>6076.4485298633435</v>
      </c>
      <c r="AE288" s="301">
        <f t="shared" si="93"/>
        <v>6330.6723132935731</v>
      </c>
      <c r="AF288" s="301">
        <f t="shared" si="93"/>
        <v>6591.0296635724026</v>
      </c>
      <c r="AG288" s="301">
        <f t="shared" si="93"/>
        <v>6855.4288123821743</v>
      </c>
      <c r="AH288" s="301">
        <f t="shared" si="93"/>
        <v>7121.9677789961879</v>
      </c>
      <c r="AI288" s="301">
        <f t="shared" si="93"/>
        <v>7389.0958528512219</v>
      </c>
      <c r="AJ288" s="301">
        <f t="shared" si="93"/>
        <v>7655.6472496426504</v>
      </c>
      <c r="AK288" s="301">
        <f t="shared" si="93"/>
        <v>7920.8096005069301</v>
      </c>
      <c r="AL288" s="301">
        <f t="shared" si="93"/>
        <v>8184.0659312004427</v>
      </c>
      <c r="AM288" s="301">
        <f t="shared" si="93"/>
        <v>8445.1316241472487</v>
      </c>
      <c r="AN288" s="301">
        <f t="shared" si="93"/>
        <v>8703.896914545945</v>
      </c>
      <c r="AO288" s="301">
        <f t="shared" si="93"/>
        <v>8960.3790905549304</v>
      </c>
      <c r="AP288" s="301">
        <f t="shared" si="93"/>
        <v>9214.6851787495652</v>
      </c>
      <c r="AQ288" s="301">
        <f t="shared" si="93"/>
        <v>9466.9843220005714</v>
      </c>
      <c r="AR288" s="301">
        <f t="shared" si="93"/>
        <v>9717.4885076196697</v>
      </c>
      <c r="AS288" s="301">
        <f t="shared" si="93"/>
        <v>9966.4402882834947</v>
      </c>
      <c r="AT288" s="301">
        <f t="shared" si="93"/>
        <v>10214.106370844398</v>
      </c>
      <c r="AU288" s="301">
        <f t="shared" si="93"/>
        <v>10460.77627115139</v>
      </c>
      <c r="AV288" s="301">
        <f t="shared" si="93"/>
        <v>10706.765563093437</v>
      </c>
      <c r="AW288" s="301">
        <f t="shared" si="93"/>
        <v>10952.423542162695</v>
      </c>
      <c r="AX288" s="301">
        <f t="shared" si="93"/>
        <v>11198.145349308741</v>
      </c>
      <c r="AY288" s="301">
        <f t="shared" si="93"/>
        <v>11444.388737271824</v>
      </c>
      <c r="AZ288" s="301">
        <f t="shared" si="93"/>
        <v>11691.695694295373</v>
      </c>
      <c r="BA288" s="301">
        <f t="shared" si="93"/>
        <v>11940.71908002019</v>
      </c>
      <c r="BB288" s="301">
        <f t="shared" si="93"/>
        <v>12192.254353578655</v>
      </c>
      <c r="BC288" s="301">
        <f t="shared" si="93"/>
        <v>12447.276604422708</v>
      </c>
      <c r="BD288" s="301">
        <f t="shared" si="93"/>
        <v>12706.983904896399</v>
      </c>
      <c r="BE288" s="301">
        <f t="shared" si="93"/>
        <v>12972.850346459232</v>
      </c>
      <c r="BF288" s="301">
        <f t="shared" si="93"/>
        <v>13246.697337960071</v>
      </c>
      <c r="BG288" s="301">
        <f t="shared" si="93"/>
        <v>13530.801617885421</v>
      </c>
      <c r="BH288" s="301">
        <f t="shared" si="93"/>
        <v>13828.074824504223</v>
      </c>
      <c r="BI288" s="301">
        <f t="shared" si="93"/>
        <v>14142.373152737944</v>
      </c>
      <c r="DR288" s="302"/>
    </row>
    <row r="289" spans="1:122" s="301" customFormat="1" ht="14.4">
      <c r="A289" s="300" t="s">
        <v>782</v>
      </c>
      <c r="DR289" s="302"/>
    </row>
    <row r="290" spans="1:122" s="301" customFormat="1" ht="14.4">
      <c r="A290" s="301" t="s">
        <v>104</v>
      </c>
      <c r="B290" s="301">
        <f>+B276/B$288</f>
        <v>0.23472914469396616</v>
      </c>
      <c r="C290" s="301">
        <f t="shared" ref="C290:BI290" si="94">+C276/C$288</f>
        <v>0.1951238962232035</v>
      </c>
      <c r="D290" s="301">
        <f t="shared" si="94"/>
        <v>0.18210445405142783</v>
      </c>
      <c r="E290" s="301">
        <f t="shared" si="94"/>
        <v>0.1702484750615966</v>
      </c>
      <c r="F290" s="301">
        <f t="shared" si="94"/>
        <v>0.1598698383511982</v>
      </c>
      <c r="G290" s="301">
        <f t="shared" si="94"/>
        <v>0.15092629618483064</v>
      </c>
      <c r="H290" s="301">
        <f t="shared" si="94"/>
        <v>0.1428779415461017</v>
      </c>
      <c r="I290" s="301">
        <f t="shared" si="94"/>
        <v>0.13623667361283334</v>
      </c>
      <c r="J290" s="301">
        <f t="shared" si="94"/>
        <v>0.13078511334047191</v>
      </c>
      <c r="K290" s="301">
        <f t="shared" si="94"/>
        <v>0.12618278065517399</v>
      </c>
      <c r="L290" s="301">
        <f t="shared" si="94"/>
        <v>0.12227888222122799</v>
      </c>
      <c r="M290" s="301">
        <f t="shared" si="94"/>
        <v>0.11774732768582606</v>
      </c>
      <c r="N290" s="301">
        <f t="shared" si="94"/>
        <v>0.11658597865349754</v>
      </c>
      <c r="O290" s="301">
        <f t="shared" si="94"/>
        <v>0.11380898313792379</v>
      </c>
      <c r="P290" s="301">
        <f t="shared" si="94"/>
        <v>0.11051760529285849</v>
      </c>
      <c r="Q290" s="301">
        <f t="shared" si="94"/>
        <v>0.10722573748227875</v>
      </c>
      <c r="R290" s="301">
        <f t="shared" si="94"/>
        <v>0.10416041657595644</v>
      </c>
      <c r="S290" s="301">
        <f t="shared" si="94"/>
        <v>0.10140951830073407</v>
      </c>
      <c r="T290" s="301">
        <f t="shared" si="94"/>
        <v>9.8994651876027059E-2</v>
      </c>
      <c r="U290" s="301">
        <f t="shared" si="94"/>
        <v>9.6907164410628494E-2</v>
      </c>
      <c r="V290" s="301">
        <f t="shared" si="94"/>
        <v>9.512579931110797E-2</v>
      </c>
      <c r="W290" s="301">
        <f t="shared" si="94"/>
        <v>9.3625192218260198E-2</v>
      </c>
      <c r="X290" s="301">
        <f t="shared" si="94"/>
        <v>9.2379783945799238E-2</v>
      </c>
      <c r="Y290" s="301">
        <f t="shared" si="94"/>
        <v>9.1365441769696507E-2</v>
      </c>
      <c r="Z290" s="301">
        <f t="shared" si="94"/>
        <v>9.0559938751074709E-2</v>
      </c>
      <c r="AA290" s="301">
        <f t="shared" si="94"/>
        <v>8.994287469316764E-2</v>
      </c>
      <c r="AB290" s="301">
        <f t="shared" si="94"/>
        <v>8.9492759888059034E-2</v>
      </c>
      <c r="AC290" s="301">
        <f t="shared" si="94"/>
        <v>8.918245559915608E-2</v>
      </c>
      <c r="AD290" s="301">
        <f t="shared" si="94"/>
        <v>8.8951725516035751E-2</v>
      </c>
      <c r="AE290" s="301">
        <f t="shared" si="94"/>
        <v>8.8792658983871828E-2</v>
      </c>
      <c r="AF290" s="301">
        <f t="shared" si="94"/>
        <v>8.8702858735136142E-2</v>
      </c>
      <c r="AG290" s="301">
        <f t="shared" si="94"/>
        <v>8.8681306941016474E-2</v>
      </c>
      <c r="AH290" s="301">
        <f t="shared" si="94"/>
        <v>8.872692954012891E-2</v>
      </c>
      <c r="AI290" s="301">
        <f t="shared" si="94"/>
        <v>8.883808983613932E-2</v>
      </c>
      <c r="AJ290" s="301">
        <f t="shared" si="94"/>
        <v>8.9012541339543685E-2</v>
      </c>
      <c r="AK290" s="301">
        <f t="shared" si="94"/>
        <v>8.9247566879301243E-2</v>
      </c>
      <c r="AL290" s="301">
        <f t="shared" si="94"/>
        <v>8.9540161382965208E-2</v>
      </c>
      <c r="AM290" s="301">
        <f t="shared" si="94"/>
        <v>8.9887194825962607E-2</v>
      </c>
      <c r="AN290" s="301">
        <f t="shared" si="94"/>
        <v>9.0285534100991882E-2</v>
      </c>
      <c r="AO290" s="301">
        <f t="shared" si="94"/>
        <v>9.0732122302861734E-2</v>
      </c>
      <c r="AP290" s="301">
        <f t="shared" si="94"/>
        <v>9.122402141209221E-2</v>
      </c>
      <c r="AQ290" s="301">
        <f t="shared" si="94"/>
        <v>9.1758425839629038E-2</v>
      </c>
      <c r="AR290" s="301">
        <f t="shared" si="94"/>
        <v>9.233265319050997E-2</v>
      </c>
      <c r="AS290" s="301">
        <f t="shared" si="94"/>
        <v>9.2944116629369911E-2</v>
      </c>
      <c r="AT290" s="301">
        <f t="shared" si="94"/>
        <v>9.3590281161415517E-2</v>
      </c>
      <c r="AU290" s="301">
        <f t="shared" si="94"/>
        <v>9.4268604293461927E-2</v>
      </c>
      <c r="AV290" s="301">
        <f t="shared" si="94"/>
        <v>9.4976460034303087E-2</v>
      </c>
      <c r="AW290" s="301">
        <f t="shared" si="94"/>
        <v>9.571104411052149E-2</v>
      </c>
      <c r="AX290" s="301">
        <f t="shared" si="94"/>
        <v>9.6469257716412501E-2</v>
      </c>
      <c r="AY290" s="301">
        <f t="shared" si="94"/>
        <v>9.7247567226525292E-2</v>
      </c>
      <c r="AZ290" s="301">
        <f t="shared" si="94"/>
        <v>9.8041838200866746E-2</v>
      </c>
      <c r="BA290" s="301">
        <f t="shared" si="94"/>
        <v>9.8847143653066738E-2</v>
      </c>
      <c r="BB290" s="301">
        <f t="shared" si="94"/>
        <v>9.9657548376074545E-2</v>
      </c>
      <c r="BC290" s="301">
        <f t="shared" si="94"/>
        <v>0.10046587153160075</v>
      </c>
      <c r="BD290" s="301">
        <f t="shared" si="94"/>
        <v>0.10126342533492433</v>
      </c>
      <c r="BE290" s="301">
        <f t="shared" si="94"/>
        <v>0.10203971264248664</v>
      </c>
      <c r="BF290" s="301">
        <f t="shared" si="94"/>
        <v>0.10278203209811825</v>
      </c>
      <c r="BG290" s="301">
        <f t="shared" si="94"/>
        <v>0.10347487662672529</v>
      </c>
      <c r="BH290" s="301">
        <f t="shared" si="94"/>
        <v>0.10409891364551556</v>
      </c>
      <c r="BI290" s="301">
        <f t="shared" si="94"/>
        <v>0.10462921328033746</v>
      </c>
      <c r="DR290" s="302"/>
    </row>
    <row r="291" spans="1:122" s="301" customFormat="1" ht="14.4">
      <c r="A291" s="301" t="s">
        <v>105</v>
      </c>
      <c r="B291" s="301">
        <f t="shared" ref="B291:BI291" si="95">+B277/B$288</f>
        <v>0.23936367250092949</v>
      </c>
      <c r="C291" s="301">
        <f t="shared" si="95"/>
        <v>0.202488738423695</v>
      </c>
      <c r="D291" s="301">
        <f t="shared" si="95"/>
        <v>0.18544788094115197</v>
      </c>
      <c r="E291" s="301">
        <f t="shared" si="95"/>
        <v>0.16971771781825054</v>
      </c>
      <c r="F291" s="301">
        <f t="shared" si="95"/>
        <v>0.15582785848596153</v>
      </c>
      <c r="G291" s="301">
        <f t="shared" si="95"/>
        <v>0.14374546927524764</v>
      </c>
      <c r="H291" s="301">
        <f t="shared" si="95"/>
        <v>0.13260987240800318</v>
      </c>
      <c r="I291" s="301">
        <f t="shared" si="95"/>
        <v>0.12233621421728198</v>
      </c>
      <c r="J291" s="301">
        <f t="shared" si="95"/>
        <v>0.11348214843756504</v>
      </c>
      <c r="K291" s="301">
        <f t="shared" si="95"/>
        <v>0.1061894323133202</v>
      </c>
      <c r="L291" s="301">
        <f t="shared" si="95"/>
        <v>0.10206221739909183</v>
      </c>
      <c r="M291" s="301">
        <f t="shared" si="95"/>
        <v>9.9637278916379482E-2</v>
      </c>
      <c r="N291" s="301">
        <f t="shared" si="95"/>
        <v>9.8572339899890601E-2</v>
      </c>
      <c r="O291" s="301">
        <f t="shared" si="95"/>
        <v>9.6570944352571478E-2</v>
      </c>
      <c r="P291" s="301">
        <f t="shared" si="95"/>
        <v>9.4261502045952197E-2</v>
      </c>
      <c r="Q291" s="301">
        <f t="shared" si="95"/>
        <v>9.1943959634026795E-2</v>
      </c>
      <c r="R291" s="301">
        <f t="shared" si="95"/>
        <v>8.9755134871598474E-2</v>
      </c>
      <c r="S291" s="301">
        <f t="shared" si="95"/>
        <v>8.7751554021828049E-2</v>
      </c>
      <c r="T291" s="301">
        <f t="shared" si="95"/>
        <v>8.5950457596277063E-2</v>
      </c>
      <c r="U291" s="301">
        <f t="shared" si="95"/>
        <v>8.4350366354702278E-2</v>
      </c>
      <c r="V291" s="301">
        <f t="shared" si="95"/>
        <v>8.2941421025501894E-2</v>
      </c>
      <c r="W291" s="301">
        <f t="shared" si="95"/>
        <v>8.1710539644655494E-2</v>
      </c>
      <c r="X291" s="301">
        <f t="shared" si="95"/>
        <v>8.0643930567976196E-2</v>
      </c>
      <c r="Y291" s="301">
        <f t="shared" si="95"/>
        <v>7.9728252286162107E-2</v>
      </c>
      <c r="Z291" s="301">
        <f t="shared" si="95"/>
        <v>7.8951083699563968E-2</v>
      </c>
      <c r="AA291" s="301">
        <f t="shared" si="95"/>
        <v>7.8301052289063089E-2</v>
      </c>
      <c r="AB291" s="301">
        <f t="shared" si="95"/>
        <v>7.7767058171185274E-2</v>
      </c>
      <c r="AC291" s="301">
        <f t="shared" si="95"/>
        <v>7.7328743604061945E-2</v>
      </c>
      <c r="AD291" s="301">
        <f t="shared" si="95"/>
        <v>7.6967705866345743E-2</v>
      </c>
      <c r="AE291" s="301">
        <f t="shared" si="95"/>
        <v>7.6675814630721345E-2</v>
      </c>
      <c r="AF291" s="301">
        <f t="shared" si="95"/>
        <v>7.6448598340386892E-2</v>
      </c>
      <c r="AG291" s="301">
        <f t="shared" si="95"/>
        <v>7.6282739898116722E-2</v>
      </c>
      <c r="AH291" s="301">
        <f t="shared" si="95"/>
        <v>7.6175147693612263E-2</v>
      </c>
      <c r="AI291" s="301">
        <f t="shared" si="95"/>
        <v>7.6122675200093345E-2</v>
      </c>
      <c r="AJ291" s="301">
        <f t="shared" si="95"/>
        <v>7.6122106420387109E-2</v>
      </c>
      <c r="AK291" s="301">
        <f t="shared" si="95"/>
        <v>7.6170228124727624E-2</v>
      </c>
      <c r="AL291" s="301">
        <f t="shared" si="95"/>
        <v>7.6263911032160944E-2</v>
      </c>
      <c r="AM291" s="301">
        <f t="shared" si="95"/>
        <v>7.6400171558030361E-2</v>
      </c>
      <c r="AN291" s="301">
        <f t="shared" si="95"/>
        <v>7.6576207993880249E-2</v>
      </c>
      <c r="AO291" s="301">
        <f t="shared" si="95"/>
        <v>7.6789413637866288E-2</v>
      </c>
      <c r="AP291" s="301">
        <f t="shared" si="95"/>
        <v>7.7037371712965319E-2</v>
      </c>
      <c r="AQ291" s="301">
        <f t="shared" si="95"/>
        <v>7.7317836558263131E-2</v>
      </c>
      <c r="AR291" s="301">
        <f t="shared" si="95"/>
        <v>7.7628704290003944E-2</v>
      </c>
      <c r="AS291" s="301">
        <f t="shared" si="95"/>
        <v>7.7967974660452716E-2</v>
      </c>
      <c r="AT291" s="301">
        <f t="shared" si="95"/>
        <v>7.8333704485926914E-2</v>
      </c>
      <c r="AU291" s="301">
        <f t="shared" si="95"/>
        <v>7.8723951866526073E-2</v>
      </c>
      <c r="AV291" s="301">
        <f t="shared" si="95"/>
        <v>7.9136709516276785E-2</v>
      </c>
      <c r="AW291" s="301">
        <f t="shared" si="95"/>
        <v>7.9569824910737816E-2</v>
      </c>
      <c r="AX291" s="301">
        <f t="shared" si="95"/>
        <v>8.0020904725993339E-2</v>
      </c>
      <c r="AY291" s="301">
        <f t="shared" si="95"/>
        <v>8.0487201309940928E-2</v>
      </c>
      <c r="AZ291" s="301">
        <f t="shared" si="95"/>
        <v>8.0965479798353973E-2</v>
      </c>
      <c r="BA291" s="301">
        <f t="shared" si="95"/>
        <v>8.1451865918343108E-2</v>
      </c>
      <c r="BB291" s="301">
        <f t="shared" si="95"/>
        <v>8.1941676051321979E-2</v>
      </c>
      <c r="BC291" s="301">
        <f t="shared" si="95"/>
        <v>8.2429231451841167E-2</v>
      </c>
      <c r="BD291" s="301">
        <f t="shared" si="95"/>
        <v>8.2907654907478243E-2</v>
      </c>
      <c r="BE291" s="301">
        <f t="shared" si="95"/>
        <v>8.3368635874280811E-2</v>
      </c>
      <c r="BF291" s="301">
        <f t="shared" si="95"/>
        <v>8.3802122496400067E-2</v>
      </c>
      <c r="BG291" s="301">
        <f t="shared" si="95"/>
        <v>8.4195848414045343E-2</v>
      </c>
      <c r="BH291" s="301">
        <f t="shared" si="95"/>
        <v>8.453452456080468E-2</v>
      </c>
      <c r="BI291" s="301">
        <f t="shared" si="95"/>
        <v>8.4798429722726984E-2</v>
      </c>
      <c r="DR291" s="302"/>
    </row>
    <row r="292" spans="1:122" s="301" customFormat="1" ht="14.4">
      <c r="A292" s="301" t="s">
        <v>51</v>
      </c>
      <c r="B292" s="301">
        <f t="shared" ref="B292:BI292" si="96">+B278/B$288</f>
        <v>7.3275989309443859E-2</v>
      </c>
      <c r="C292" s="301">
        <f t="shared" si="96"/>
        <v>5.4310511308739304E-2</v>
      </c>
      <c r="D292" s="301">
        <f t="shared" si="96"/>
        <v>4.6420818345647437E-2</v>
      </c>
      <c r="E292" s="301">
        <f t="shared" si="96"/>
        <v>3.9825262243499096E-2</v>
      </c>
      <c r="F292" s="301">
        <f t="shared" si="96"/>
        <v>3.3658550160755536E-2</v>
      </c>
      <c r="G292" s="301">
        <f t="shared" si="96"/>
        <v>3.0100690707342056E-2</v>
      </c>
      <c r="H292" s="301">
        <f t="shared" si="96"/>
        <v>2.7467028531446901E-2</v>
      </c>
      <c r="I292" s="301">
        <f t="shared" si="96"/>
        <v>2.4651704663650645E-2</v>
      </c>
      <c r="J292" s="301">
        <f t="shared" si="96"/>
        <v>2.2008933748848995E-2</v>
      </c>
      <c r="K292" s="301">
        <f t="shared" si="96"/>
        <v>1.9806131334553494E-2</v>
      </c>
      <c r="L292" s="301">
        <f t="shared" si="96"/>
        <v>1.8522048238517927E-2</v>
      </c>
      <c r="M292" s="301">
        <f t="shared" si="96"/>
        <v>1.780386141973939E-2</v>
      </c>
      <c r="N292" s="301">
        <f t="shared" si="96"/>
        <v>1.7643072926273446E-2</v>
      </c>
      <c r="O292" s="301">
        <f t="shared" si="96"/>
        <v>1.7290092111925847E-2</v>
      </c>
      <c r="P292" s="301">
        <f t="shared" si="96"/>
        <v>1.6875552241276816E-2</v>
      </c>
      <c r="Q292" s="301">
        <f t="shared" si="96"/>
        <v>1.6461083848574365E-2</v>
      </c>
      <c r="R292" s="301">
        <f t="shared" si="96"/>
        <v>1.607458369067807E-2</v>
      </c>
      <c r="S292" s="301">
        <f t="shared" si="96"/>
        <v>1.5727421853816464E-2</v>
      </c>
      <c r="T292" s="301">
        <f t="shared" si="96"/>
        <v>1.5422957240536508E-2</v>
      </c>
      <c r="U292" s="301">
        <f t="shared" si="96"/>
        <v>1.5160788324927793E-2</v>
      </c>
      <c r="V292" s="301">
        <f t="shared" si="96"/>
        <v>1.4938873048507459E-2</v>
      </c>
      <c r="W292" s="301">
        <f t="shared" si="96"/>
        <v>1.4754573425950693E-2</v>
      </c>
      <c r="X292" s="301">
        <f t="shared" si="96"/>
        <v>1.4605154448366617E-2</v>
      </c>
      <c r="Y292" s="301">
        <f t="shared" si="96"/>
        <v>1.4488005039812697E-2</v>
      </c>
      <c r="Z292" s="301">
        <f t="shared" si="96"/>
        <v>1.4400717397051219E-2</v>
      </c>
      <c r="AA292" s="301">
        <f t="shared" si="96"/>
        <v>1.4341095245199491E-2</v>
      </c>
      <c r="AB292" s="301">
        <f t="shared" si="96"/>
        <v>1.4306944059417804E-2</v>
      </c>
      <c r="AC292" s="301">
        <f t="shared" si="96"/>
        <v>1.4293676117749989E-2</v>
      </c>
      <c r="AD292" s="301">
        <f t="shared" si="96"/>
        <v>1.4297645172261397E-2</v>
      </c>
      <c r="AE292" s="301">
        <f t="shared" si="96"/>
        <v>1.4316161153486358E-2</v>
      </c>
      <c r="AF292" s="301">
        <f t="shared" si="96"/>
        <v>1.4347767253921086E-2</v>
      </c>
      <c r="AG292" s="301">
        <f t="shared" si="96"/>
        <v>1.4391512331380477E-2</v>
      </c>
      <c r="AH292" s="301">
        <f t="shared" si="96"/>
        <v>1.4446688291830352E-2</v>
      </c>
      <c r="AI292" s="301">
        <f t="shared" si="96"/>
        <v>1.4512710386034642E-2</v>
      </c>
      <c r="AJ292" s="301">
        <f t="shared" si="96"/>
        <v>1.4589065612263984E-2</v>
      </c>
      <c r="AK292" s="301">
        <f t="shared" si="96"/>
        <v>1.46752922161359E-2</v>
      </c>
      <c r="AL292" s="301">
        <f t="shared" si="96"/>
        <v>1.4770972025831641E-2</v>
      </c>
      <c r="AM292" s="301">
        <f t="shared" si="96"/>
        <v>1.4875727122651684E-2</v>
      </c>
      <c r="AN292" s="301">
        <f t="shared" si="96"/>
        <v>1.4989217224064679E-2</v>
      </c>
      <c r="AO292" s="301">
        <f t="shared" si="96"/>
        <v>1.5111136442140124E-2</v>
      </c>
      <c r="AP292" s="301">
        <f t="shared" si="96"/>
        <v>1.5241209043681507E-2</v>
      </c>
      <c r="AQ292" s="301">
        <f t="shared" si="96"/>
        <v>1.5379184158750329E-2</v>
      </c>
      <c r="AR292" s="301">
        <f t="shared" si="96"/>
        <v>1.5524829410349297E-2</v>
      </c>
      <c r="AS292" s="301">
        <f t="shared" si="96"/>
        <v>1.5677923340329854E-2</v>
      </c>
      <c r="AT292" s="301">
        <f t="shared" si="96"/>
        <v>1.5838246364325282E-2</v>
      </c>
      <c r="AU292" s="301">
        <f t="shared" si="96"/>
        <v>1.6005569838151976E-2</v>
      </c>
      <c r="AV292" s="301">
        <f t="shared" si="96"/>
        <v>1.6179642680237773E-2</v>
      </c>
      <c r="AW292" s="301">
        <f t="shared" si="96"/>
        <v>1.636017488873329E-2</v>
      </c>
      <c r="AX292" s="301">
        <f t="shared" si="96"/>
        <v>1.6546817243910838E-2</v>
      </c>
      <c r="AY292" s="301">
        <f t="shared" si="96"/>
        <v>1.6739136529091803E-2</v>
      </c>
      <c r="AZ292" s="301">
        <f t="shared" si="96"/>
        <v>1.6936585766767119E-2</v>
      </c>
      <c r="BA292" s="301">
        <f t="shared" si="96"/>
        <v>1.7138469250370839E-2</v>
      </c>
      <c r="BB292" s="301">
        <f t="shared" si="96"/>
        <v>1.7343902467978792E-2</v>
      </c>
      <c r="BC292" s="301">
        <f t="shared" si="96"/>
        <v>1.7551767087594341E-2</v>
      </c>
      <c r="BD292" s="301">
        <f t="shared" si="96"/>
        <v>1.7760660406257459E-2</v>
      </c>
      <c r="BE292" s="301">
        <f t="shared" si="96"/>
        <v>1.7968835992229364E-2</v>
      </c>
      <c r="BF292" s="301">
        <f t="shared" si="96"/>
        <v>1.8174126091629699E-2</v>
      </c>
      <c r="BG292" s="301">
        <f t="shared" si="96"/>
        <v>1.8373824869302675E-2</v>
      </c>
      <c r="BH292" s="301">
        <f t="shared" si="96"/>
        <v>1.8564493413394598E-2</v>
      </c>
      <c r="BI292" s="301">
        <f t="shared" si="96"/>
        <v>1.8741624086272442E-2</v>
      </c>
      <c r="DR292" s="302"/>
    </row>
    <row r="293" spans="1:122" s="301" customFormat="1" ht="14.4">
      <c r="A293" s="301" t="s">
        <v>52</v>
      </c>
      <c r="B293" s="301">
        <f t="shared" ref="B293:BI293" si="97">+B279/B$288</f>
        <v>2.8629490532423654E-2</v>
      </c>
      <c r="C293" s="301">
        <f t="shared" si="97"/>
        <v>2.7449216595869696E-2</v>
      </c>
      <c r="D293" s="301">
        <f t="shared" si="97"/>
        <v>2.4838141084417772E-2</v>
      </c>
      <c r="E293" s="301">
        <f t="shared" si="97"/>
        <v>2.259101007265802E-2</v>
      </c>
      <c r="F293" s="301">
        <f t="shared" si="97"/>
        <v>2.0725798008165302E-2</v>
      </c>
      <c r="G293" s="301">
        <f t="shared" si="97"/>
        <v>1.932532484689874E-2</v>
      </c>
      <c r="H293" s="301">
        <f t="shared" si="97"/>
        <v>1.8112449448786615E-2</v>
      </c>
      <c r="I293" s="301">
        <f t="shared" si="97"/>
        <v>1.6867420535489799E-2</v>
      </c>
      <c r="J293" s="301">
        <f t="shared" si="97"/>
        <v>1.576855709736209E-2</v>
      </c>
      <c r="K293" s="301">
        <f t="shared" si="97"/>
        <v>1.4943784618218622E-2</v>
      </c>
      <c r="L293" s="301">
        <f t="shared" si="97"/>
        <v>1.4798050638954723E-2</v>
      </c>
      <c r="M293" s="301">
        <f t="shared" si="97"/>
        <v>1.4973507002595178E-2</v>
      </c>
      <c r="N293" s="301">
        <f t="shared" si="97"/>
        <v>1.5213517731478362E-2</v>
      </c>
      <c r="O293" s="301">
        <f t="shared" si="97"/>
        <v>1.5215933554511681E-2</v>
      </c>
      <c r="P293" s="301">
        <f t="shared" si="97"/>
        <v>1.5113716954196423E-2</v>
      </c>
      <c r="Q293" s="301">
        <f t="shared" si="97"/>
        <v>1.4973502673852645E-2</v>
      </c>
      <c r="R293" s="301">
        <f t="shared" si="97"/>
        <v>1.4828493383951948E-2</v>
      </c>
      <c r="S293" s="301">
        <f t="shared" si="97"/>
        <v>1.4694927252189745E-2</v>
      </c>
      <c r="T293" s="301">
        <f t="shared" si="97"/>
        <v>1.4580409469951395E-2</v>
      </c>
      <c r="U293" s="301">
        <f t="shared" si="97"/>
        <v>1.4488163271007321E-2</v>
      </c>
      <c r="V293" s="301">
        <f t="shared" si="97"/>
        <v>1.4419208128731617E-2</v>
      </c>
      <c r="W293" s="301">
        <f t="shared" si="97"/>
        <v>1.4373473509734325E-2</v>
      </c>
      <c r="X293" s="301">
        <f t="shared" si="97"/>
        <v>1.4350358954259054E-2</v>
      </c>
      <c r="Y293" s="301">
        <f t="shared" si="97"/>
        <v>1.4348999685993603E-2</v>
      </c>
      <c r="Z293" s="301">
        <f t="shared" si="97"/>
        <v>1.4368368411535533E-2</v>
      </c>
      <c r="AA293" s="301">
        <f t="shared" si="97"/>
        <v>1.4407279118960763E-2</v>
      </c>
      <c r="AB293" s="301">
        <f t="shared" si="97"/>
        <v>1.4463437845402955E-2</v>
      </c>
      <c r="AC293" s="301">
        <f t="shared" si="97"/>
        <v>1.4532511117279946E-2</v>
      </c>
      <c r="AD293" s="301">
        <f t="shared" si="97"/>
        <v>1.4605449605620493E-2</v>
      </c>
      <c r="AE293" s="301">
        <f t="shared" si="97"/>
        <v>1.4680999189328669E-2</v>
      </c>
      <c r="AF293" s="301">
        <f t="shared" si="97"/>
        <v>1.4760061551309892E-2</v>
      </c>
      <c r="AG293" s="301">
        <f t="shared" si="97"/>
        <v>1.4844054658175893E-2</v>
      </c>
      <c r="AH293" s="301">
        <f t="shared" si="97"/>
        <v>1.4934288693025795E-2</v>
      </c>
      <c r="AI293" s="301">
        <f t="shared" si="97"/>
        <v>1.5031757229465342E-2</v>
      </c>
      <c r="AJ293" s="301">
        <f t="shared" si="97"/>
        <v>1.5137118677532065E-2</v>
      </c>
      <c r="AK293" s="301">
        <f t="shared" si="97"/>
        <v>1.525075122158772E-2</v>
      </c>
      <c r="AL293" s="301">
        <f t="shared" si="97"/>
        <v>1.5372825065012712E-2</v>
      </c>
      <c r="AM293" s="301">
        <f t="shared" si="97"/>
        <v>1.5503368253181757E-2</v>
      </c>
      <c r="AN293" s="301">
        <f t="shared" si="97"/>
        <v>1.5642318404028202E-2</v>
      </c>
      <c r="AO293" s="301">
        <f t="shared" si="97"/>
        <v>1.5789559820603954E-2</v>
      </c>
      <c r="AP293" s="301">
        <f t="shared" si="97"/>
        <v>1.5944948095458808E-2</v>
      </c>
      <c r="AQ293" s="301">
        <f t="shared" si="97"/>
        <v>1.6108324853333182E-2</v>
      </c>
      <c r="AR293" s="301">
        <f t="shared" si="97"/>
        <v>1.6279524951658114E-2</v>
      </c>
      <c r="AS293" s="301">
        <f t="shared" si="97"/>
        <v>1.6458377856092898E-2</v>
      </c>
      <c r="AT293" s="301">
        <f t="shared" si="97"/>
        <v>1.6644704285756328E-2</v>
      </c>
      <c r="AU293" s="301">
        <f t="shared" si="97"/>
        <v>1.6838308675471005E-2</v>
      </c>
      <c r="AV293" s="301">
        <f t="shared" si="97"/>
        <v>1.7038967558687765E-2</v>
      </c>
      <c r="AW293" s="301">
        <f t="shared" si="97"/>
        <v>1.7246413643182641E-2</v>
      </c>
      <c r="AX293" s="301">
        <f t="shared" si="97"/>
        <v>1.7460315142664131E-2</v>
      </c>
      <c r="AY293" s="301">
        <f t="shared" si="97"/>
        <v>1.7680249860340561E-2</v>
      </c>
      <c r="AZ293" s="301">
        <f t="shared" si="97"/>
        <v>1.7905673614900756E-2</v>
      </c>
      <c r="BA293" s="301">
        <f t="shared" si="97"/>
        <v>1.8135882845978623E-2</v>
      </c>
      <c r="BB293" s="301">
        <f t="shared" si="97"/>
        <v>1.8369971535197163E-2</v>
      </c>
      <c r="BC293" s="301">
        <f t="shared" si="97"/>
        <v>1.8606782634378597E-2</v>
      </c>
      <c r="BD293" s="301">
        <f t="shared" si="97"/>
        <v>1.8844853363576351E-2</v>
      </c>
      <c r="BE293" s="301">
        <f t="shared" si="97"/>
        <v>1.9082350887342697E-2</v>
      </c>
      <c r="BF293" s="301">
        <f t="shared" si="97"/>
        <v>1.9316988300781313E-2</v>
      </c>
      <c r="BG293" s="301">
        <f t="shared" si="97"/>
        <v>1.9545898548283792E-2</v>
      </c>
      <c r="BH293" s="301">
        <f t="shared" si="97"/>
        <v>1.9765424431359136E-2</v>
      </c>
      <c r="BI293" s="301">
        <f t="shared" si="97"/>
        <v>1.9970757705565601E-2</v>
      </c>
      <c r="DR293" s="302"/>
    </row>
    <row r="294" spans="1:122" s="301" customFormat="1" ht="14.4">
      <c r="A294" s="301" t="s">
        <v>53</v>
      </c>
      <c r="B294" s="301">
        <f t="shared" ref="B294:BI294" si="98">+B280/B$288</f>
        <v>1.3995472392031199E-2</v>
      </c>
      <c r="C294" s="301">
        <f t="shared" si="98"/>
        <v>1.3462390096096037E-2</v>
      </c>
      <c r="D294" s="301">
        <f t="shared" si="98"/>
        <v>1.4025248667150837E-2</v>
      </c>
      <c r="E294" s="301">
        <f t="shared" si="98"/>
        <v>1.4416128611605765E-2</v>
      </c>
      <c r="F294" s="301">
        <f t="shared" si="98"/>
        <v>1.4668349469364454E-2</v>
      </c>
      <c r="G294" s="301">
        <f t="shared" si="98"/>
        <v>1.4897373000577314E-2</v>
      </c>
      <c r="H294" s="301">
        <f t="shared" si="98"/>
        <v>1.5029476412008198E-2</v>
      </c>
      <c r="I294" s="301">
        <f t="shared" si="98"/>
        <v>1.49322333858631E-2</v>
      </c>
      <c r="J294" s="301">
        <f t="shared" si="98"/>
        <v>1.4718182708266789E-2</v>
      </c>
      <c r="K294" s="301">
        <f t="shared" si="98"/>
        <v>1.4485322034105484E-2</v>
      </c>
      <c r="L294" s="301">
        <f t="shared" si="98"/>
        <v>1.4544572030410515E-2</v>
      </c>
      <c r="M294" s="301">
        <f t="shared" si="98"/>
        <v>1.4830944979466727E-2</v>
      </c>
      <c r="N294" s="301">
        <f t="shared" si="98"/>
        <v>1.5176959400855984E-2</v>
      </c>
      <c r="O294" s="301">
        <f t="shared" si="98"/>
        <v>1.544897668914692E-2</v>
      </c>
      <c r="P294" s="301">
        <f t="shared" si="98"/>
        <v>1.5677850072070437E-2</v>
      </c>
      <c r="Q294" s="301">
        <f t="shared" si="98"/>
        <v>1.5880577454459002E-2</v>
      </c>
      <c r="R294" s="301">
        <f t="shared" si="98"/>
        <v>1.6067434386357729E-2</v>
      </c>
      <c r="S294" s="301">
        <f t="shared" si="98"/>
        <v>1.6245116269718043E-2</v>
      </c>
      <c r="T294" s="301">
        <f t="shared" si="98"/>
        <v>1.6418278295098575E-2</v>
      </c>
      <c r="U294" s="301">
        <f t="shared" si="98"/>
        <v>1.6590348714859895E-2</v>
      </c>
      <c r="V294" s="301">
        <f t="shared" si="98"/>
        <v>1.6763977974315048E-2</v>
      </c>
      <c r="W294" s="301">
        <f t="shared" si="98"/>
        <v>1.6941291451466983E-2</v>
      </c>
      <c r="X294" s="301">
        <f t="shared" si="98"/>
        <v>1.7124028744079752E-2</v>
      </c>
      <c r="Y294" s="301">
        <f t="shared" si="98"/>
        <v>1.7313611422959025E-2</v>
      </c>
      <c r="Z294" s="301">
        <f t="shared" si="98"/>
        <v>1.7511160293842941E-2</v>
      </c>
      <c r="AA294" s="301">
        <f t="shared" si="98"/>
        <v>1.7717473685886127E-2</v>
      </c>
      <c r="AB294" s="301">
        <f t="shared" si="98"/>
        <v>1.793222078520686E-2</v>
      </c>
      <c r="AC294" s="301">
        <f t="shared" si="98"/>
        <v>1.8154988652475296E-2</v>
      </c>
      <c r="AD294" s="301">
        <f t="shared" si="98"/>
        <v>1.8371842754908479E-2</v>
      </c>
      <c r="AE294" s="301">
        <f t="shared" si="98"/>
        <v>1.8584228999772436E-2</v>
      </c>
      <c r="AF294" s="301">
        <f t="shared" si="98"/>
        <v>1.8794283973572114E-2</v>
      </c>
      <c r="AG294" s="301">
        <f t="shared" si="98"/>
        <v>1.9004125849556956E-2</v>
      </c>
      <c r="AH294" s="301">
        <f t="shared" si="98"/>
        <v>1.9215609836792068E-2</v>
      </c>
      <c r="AI294" s="301">
        <f t="shared" si="98"/>
        <v>1.9430246413301551E-2</v>
      </c>
      <c r="AJ294" s="301">
        <f t="shared" si="98"/>
        <v>1.9649212026814904E-2</v>
      </c>
      <c r="AK294" s="301">
        <f t="shared" si="98"/>
        <v>1.9873400856216986E-2</v>
      </c>
      <c r="AL294" s="301">
        <f t="shared" si="98"/>
        <v>2.0103486746365962E-2</v>
      </c>
      <c r="AM294" s="301">
        <f t="shared" si="98"/>
        <v>2.0339979993987123E-2</v>
      </c>
      <c r="AN294" s="301">
        <f t="shared" si="98"/>
        <v>2.0583273164552156E-2</v>
      </c>
      <c r="AO294" s="301">
        <f t="shared" si="98"/>
        <v>2.0833675060496798E-2</v>
      </c>
      <c r="AP294" s="301">
        <f t="shared" si="98"/>
        <v>2.1091434077995169E-2</v>
      </c>
      <c r="AQ294" s="301">
        <f t="shared" si="98"/>
        <v>2.1356752772629953E-2</v>
      </c>
      <c r="AR294" s="301">
        <f t="shared" si="98"/>
        <v>2.1629795303151306E-2</v>
      </c>
      <c r="AS294" s="301">
        <f t="shared" si="98"/>
        <v>2.1910688977740417E-2</v>
      </c>
      <c r="AT294" s="301">
        <f t="shared" si="98"/>
        <v>2.2199520608151422E-2</v>
      </c>
      <c r="AU294" s="301">
        <f t="shared" si="98"/>
        <v>2.249632788291751E-2</v>
      </c>
      <c r="AV294" s="301">
        <f t="shared" si="98"/>
        <v>2.2801085544985743E-2</v>
      </c>
      <c r="AW294" s="301">
        <f t="shared" si="98"/>
        <v>2.3113685827921417E-2</v>
      </c>
      <c r="AX294" s="301">
        <f t="shared" si="98"/>
        <v>2.3433912397636442E-2</v>
      </c>
      <c r="AY294" s="301">
        <f t="shared" si="98"/>
        <v>2.3761407002152967E-2</v>
      </c>
      <c r="AZ294" s="301">
        <f t="shared" si="98"/>
        <v>2.409562818674893E-2</v>
      </c>
      <c r="BA294" s="301">
        <f t="shared" si="98"/>
        <v>2.44358017812627E-2</v>
      </c>
      <c r="BB294" s="301">
        <f t="shared" si="98"/>
        <v>2.4780863281387646E-2</v>
      </c>
      <c r="BC294" s="301">
        <f t="shared" si="98"/>
        <v>2.5129392329581186E-2</v>
      </c>
      <c r="BD294" s="301">
        <f t="shared" si="98"/>
        <v>2.5479538384957891E-2</v>
      </c>
      <c r="BE294" s="301">
        <f t="shared" si="98"/>
        <v>2.5828932799456354E-2</v>
      </c>
      <c r="BF294" s="301">
        <f t="shared" si="98"/>
        <v>2.6174573562726875E-2</v>
      </c>
      <c r="BG294" s="301">
        <f t="shared" si="98"/>
        <v>2.651265216552556E-2</v>
      </c>
      <c r="BH294" s="301">
        <f t="shared" si="98"/>
        <v>2.683826534781749E-2</v>
      </c>
      <c r="BI294" s="301">
        <f t="shared" si="98"/>
        <v>2.7144919841725394E-2</v>
      </c>
      <c r="DR294" s="302"/>
    </row>
    <row r="295" spans="1:122" s="301" customFormat="1" ht="14.4">
      <c r="A295" s="301" t="s">
        <v>54</v>
      </c>
      <c r="B295" s="301">
        <f t="shared" ref="B295:BI295" si="99">+B281/B$288</f>
        <v>9.5129397902204954E-2</v>
      </c>
      <c r="C295" s="301">
        <f t="shared" si="99"/>
        <v>0.14567190434533892</v>
      </c>
      <c r="D295" s="301">
        <f t="shared" si="99"/>
        <v>0.147515873127158</v>
      </c>
      <c r="E295" s="301">
        <f t="shared" si="99"/>
        <v>0.14540493850807323</v>
      </c>
      <c r="F295" s="301">
        <f t="shared" si="99"/>
        <v>0.14090457773302836</v>
      </c>
      <c r="G295" s="301">
        <f t="shared" si="99"/>
        <v>0.13582246707163187</v>
      </c>
      <c r="H295" s="301">
        <f t="shared" si="99"/>
        <v>0.13039868210237232</v>
      </c>
      <c r="I295" s="301">
        <f t="shared" si="99"/>
        <v>0.12286656227589693</v>
      </c>
      <c r="J295" s="301">
        <f t="shared" si="99"/>
        <v>0.11467132348030556</v>
      </c>
      <c r="K295" s="301">
        <f t="shared" si="99"/>
        <v>0.10646253155264424</v>
      </c>
      <c r="L295" s="301">
        <f t="shared" si="99"/>
        <v>0.10130702552210669</v>
      </c>
      <c r="M295" s="301">
        <f t="shared" si="99"/>
        <v>0.10027639905125203</v>
      </c>
      <c r="N295" s="301">
        <f t="shared" si="99"/>
        <v>9.6647653157434663E-2</v>
      </c>
      <c r="O295" s="301">
        <f t="shared" si="99"/>
        <v>9.457319377077579E-2</v>
      </c>
      <c r="P295" s="301">
        <f t="shared" si="99"/>
        <v>9.3205867713802501E-2</v>
      </c>
      <c r="Q295" s="301">
        <f t="shared" si="99"/>
        <v>9.2141651935994842E-2</v>
      </c>
      <c r="R295" s="301">
        <f t="shared" si="99"/>
        <v>9.1188758271412276E-2</v>
      </c>
      <c r="S295" s="301">
        <f t="shared" si="99"/>
        <v>9.0257060013429175E-2</v>
      </c>
      <c r="T295" s="301">
        <f t="shared" si="99"/>
        <v>8.9305517152388519E-2</v>
      </c>
      <c r="U295" s="301">
        <f t="shared" si="99"/>
        <v>8.8316657547472394E-2</v>
      </c>
      <c r="V295" s="301">
        <f t="shared" si="99"/>
        <v>8.7284085899881264E-2</v>
      </c>
      <c r="W295" s="301">
        <f t="shared" si="99"/>
        <v>8.6206376344686253E-2</v>
      </c>
      <c r="X295" s="301">
        <f t="shared" si="99"/>
        <v>8.5084119156470947E-2</v>
      </c>
      <c r="Y295" s="301">
        <f t="shared" si="99"/>
        <v>8.3918528918118171E-2</v>
      </c>
      <c r="Z295" s="301">
        <f t="shared" si="99"/>
        <v>8.2710821514723087E-2</v>
      </c>
      <c r="AA295" s="301">
        <f t="shared" si="99"/>
        <v>8.1461963573730325E-2</v>
      </c>
      <c r="AB295" s="301">
        <f t="shared" si="99"/>
        <v>8.0170269083943729E-2</v>
      </c>
      <c r="AC295" s="301">
        <f t="shared" si="99"/>
        <v>7.8835232443566897E-2</v>
      </c>
      <c r="AD295" s="301">
        <f t="shared" si="99"/>
        <v>7.7447081075695284E-2</v>
      </c>
      <c r="AE295" s="301">
        <f t="shared" si="99"/>
        <v>7.6027129086483777E-2</v>
      </c>
      <c r="AF295" s="301">
        <f t="shared" si="99"/>
        <v>7.4595697642730469E-2</v>
      </c>
      <c r="AG295" s="301">
        <f t="shared" si="99"/>
        <v>7.3168965320833529E-2</v>
      </c>
      <c r="AH295" s="301">
        <f t="shared" si="99"/>
        <v>7.1757839100611648E-2</v>
      </c>
      <c r="AI295" s="301">
        <f t="shared" si="99"/>
        <v>7.0368531176259089E-2</v>
      </c>
      <c r="AJ295" s="301">
        <f t="shared" si="99"/>
        <v>6.9003665696331859E-2</v>
      </c>
      <c r="AK295" s="301">
        <f t="shared" si="99"/>
        <v>6.7663376145015539E-2</v>
      </c>
      <c r="AL295" s="301">
        <f t="shared" si="99"/>
        <v>6.6346204306296716E-2</v>
      </c>
      <c r="AM295" s="301">
        <f t="shared" si="99"/>
        <v>6.5049769656961992E-2</v>
      </c>
      <c r="AN295" s="301">
        <f t="shared" si="99"/>
        <v>6.3771238489178858E-2</v>
      </c>
      <c r="AO295" s="301">
        <f t="shared" si="99"/>
        <v>6.2507637806916233E-2</v>
      </c>
      <c r="AP295" s="301">
        <f t="shared" si="99"/>
        <v>6.1256056657745542E-2</v>
      </c>
      <c r="AQ295" s="301">
        <f t="shared" si="99"/>
        <v>6.0013769416589528E-2</v>
      </c>
      <c r="AR295" s="301">
        <f t="shared" si="99"/>
        <v>5.8778306831505089E-2</v>
      </c>
      <c r="AS295" s="301">
        <f t="shared" si="99"/>
        <v>5.7547493217634318E-2</v>
      </c>
      <c r="AT295" s="301">
        <f t="shared" si="99"/>
        <v>5.6319462446016329E-2</v>
      </c>
      <c r="AU295" s="301">
        <f t="shared" si="99"/>
        <v>5.509266118275543E-2</v>
      </c>
      <c r="AV295" s="301">
        <f t="shared" si="99"/>
        <v>5.3865844913609788E-2</v>
      </c>
      <c r="AW295" s="301">
        <f t="shared" si="99"/>
        <v>5.2638070376435225E-2</v>
      </c>
      <c r="AX295" s="301">
        <f t="shared" si="99"/>
        <v>5.1408686914672264E-2</v>
      </c>
      <c r="AY295" s="301">
        <f t="shared" si="99"/>
        <v>5.017732880283747E-2</v>
      </c>
      <c r="AZ295" s="301">
        <f t="shared" si="99"/>
        <v>4.894391062580096E-2</v>
      </c>
      <c r="BA295" s="301">
        <f t="shared" si="99"/>
        <v>4.7708628086202839E-2</v>
      </c>
      <c r="BB295" s="301">
        <f t="shared" si="99"/>
        <v>4.6471966743146263E-2</v>
      </c>
      <c r="BC295" s="301">
        <f t="shared" si="99"/>
        <v>4.5234720385724708E-2</v>
      </c>
      <c r="BD295" s="301">
        <f t="shared" si="99"/>
        <v>4.3998017786031553E-2</v>
      </c>
      <c r="BE295" s="301">
        <f t="shared" si="99"/>
        <v>4.2763349757423783E-2</v>
      </c>
      <c r="BF295" s="301">
        <f t="shared" si="99"/>
        <v>4.1532575889935676E-2</v>
      </c>
      <c r="BG295" s="301">
        <f t="shared" si="99"/>
        <v>4.0307870799819831E-2</v>
      </c>
      <c r="BH295" s="301">
        <f t="shared" si="99"/>
        <v>3.909154415196095E-2</v>
      </c>
      <c r="BI295" s="301">
        <f t="shared" si="99"/>
        <v>3.7885643212862724E-2</v>
      </c>
      <c r="DR295" s="302"/>
    </row>
    <row r="296" spans="1:122" s="301" customFormat="1" ht="14.4">
      <c r="A296" s="301" t="s">
        <v>55</v>
      </c>
      <c r="B296" s="301">
        <f t="shared" ref="B296:BI296" si="100">+B282/B$288</f>
        <v>4.2312779396374019E-2</v>
      </c>
      <c r="C296" s="301">
        <f t="shared" si="100"/>
        <v>5.7832454533270579E-2</v>
      </c>
      <c r="D296" s="301">
        <f t="shared" si="100"/>
        <v>6.7724577409737599E-2</v>
      </c>
      <c r="E296" s="301">
        <f t="shared" si="100"/>
        <v>7.6712624281956673E-2</v>
      </c>
      <c r="F296" s="301">
        <f t="shared" si="100"/>
        <v>8.5196499156986502E-2</v>
      </c>
      <c r="G296" s="301">
        <f t="shared" si="100"/>
        <v>9.1963826588420783E-2</v>
      </c>
      <c r="H296" s="301">
        <f t="shared" si="100"/>
        <v>9.7513215117573146E-2</v>
      </c>
      <c r="I296" s="301">
        <f t="shared" si="100"/>
        <v>0.10219084875152454</v>
      </c>
      <c r="J296" s="301">
        <f t="shared" si="100"/>
        <v>0.1055748914695282</v>
      </c>
      <c r="K296" s="301">
        <f t="shared" si="100"/>
        <v>0.10766275961445562</v>
      </c>
      <c r="L296" s="301">
        <f t="shared" si="100"/>
        <v>0.10901273487829191</v>
      </c>
      <c r="M296" s="301">
        <f t="shared" si="100"/>
        <v>0.11069505159558446</v>
      </c>
      <c r="N296" s="301">
        <f t="shared" si="100"/>
        <v>0.11251271353031145</v>
      </c>
      <c r="O296" s="301">
        <f t="shared" si="100"/>
        <v>0.11482727030290218</v>
      </c>
      <c r="P296" s="301">
        <f t="shared" si="100"/>
        <v>0.1172859025672725</v>
      </c>
      <c r="Q296" s="301">
        <f t="shared" si="100"/>
        <v>0.11972124626751976</v>
      </c>
      <c r="R296" s="301">
        <f t="shared" si="100"/>
        <v>0.12205985820158247</v>
      </c>
      <c r="S296" s="301">
        <f t="shared" si="100"/>
        <v>0.12427538679949907</v>
      </c>
      <c r="T296" s="301">
        <f t="shared" si="100"/>
        <v>0.12636457937542242</v>
      </c>
      <c r="U296" s="301">
        <f t="shared" si="100"/>
        <v>0.12833503154144468</v>
      </c>
      <c r="V296" s="301">
        <f t="shared" si="100"/>
        <v>0.13019897956828388</v>
      </c>
      <c r="W296" s="301">
        <f t="shared" si="100"/>
        <v>0.13197020070846424</v>
      </c>
      <c r="X296" s="301">
        <f t="shared" si="100"/>
        <v>0.13366250573930169</v>
      </c>
      <c r="Y296" s="301">
        <f t="shared" si="100"/>
        <v>0.1352890373882899</v>
      </c>
      <c r="Z296" s="301">
        <f t="shared" si="100"/>
        <v>0.13686196284104885</v>
      </c>
      <c r="AA296" s="301">
        <f t="shared" si="100"/>
        <v>0.13839234076609239</v>
      </c>
      <c r="AB296" s="301">
        <f t="shared" si="100"/>
        <v>0.13989141029993085</v>
      </c>
      <c r="AC296" s="301">
        <f t="shared" si="100"/>
        <v>0.14137193086866343</v>
      </c>
      <c r="AD296" s="301">
        <f t="shared" si="100"/>
        <v>0.14285290756229327</v>
      </c>
      <c r="AE296" s="301">
        <f t="shared" si="100"/>
        <v>0.14432451006809441</v>
      </c>
      <c r="AF296" s="301">
        <f t="shared" si="100"/>
        <v>0.14577683057818092</v>
      </c>
      <c r="AG296" s="301">
        <f t="shared" si="100"/>
        <v>0.1472018013558625</v>
      </c>
      <c r="AH296" s="301">
        <f t="shared" si="100"/>
        <v>0.14859409752817274</v>
      </c>
      <c r="AI296" s="301">
        <f t="shared" si="100"/>
        <v>0.14995098171940199</v>
      </c>
      <c r="AJ296" s="301">
        <f t="shared" si="100"/>
        <v>0.15127176595041797</v>
      </c>
      <c r="AK296" s="301">
        <f t="shared" si="100"/>
        <v>0.15255721679674672</v>
      </c>
      <c r="AL296" s="301">
        <f t="shared" si="100"/>
        <v>0.15380903349011757</v>
      </c>
      <c r="AM296" s="301">
        <f t="shared" si="100"/>
        <v>0.15502943456440377</v>
      </c>
      <c r="AN296" s="301">
        <f t="shared" si="100"/>
        <v>0.15622084844852246</v>
      </c>
      <c r="AO296" s="301">
        <f t="shared" si="100"/>
        <v>0.15738568933553623</v>
      </c>
      <c r="AP296" s="301">
        <f t="shared" si="100"/>
        <v>0.15852619710733551</v>
      </c>
      <c r="AQ296" s="301">
        <f t="shared" si="100"/>
        <v>0.15964432191352596</v>
      </c>
      <c r="AR296" s="301">
        <f t="shared" si="100"/>
        <v>0.16074163694298457</v>
      </c>
      <c r="AS296" s="301">
        <f t="shared" si="100"/>
        <v>0.16181926566403715</v>
      </c>
      <c r="AT296" s="301">
        <f t="shared" si="100"/>
        <v>0.16287781192332745</v>
      </c>
      <c r="AU296" s="301">
        <f t="shared" si="100"/>
        <v>0.16391728277386547</v>
      </c>
      <c r="AV296" s="301">
        <f t="shared" si="100"/>
        <v>0.16493699493511493</v>
      </c>
      <c r="AW296" s="301">
        <f t="shared" si="100"/>
        <v>0.16593545667195012</v>
      </c>
      <c r="AX296" s="301">
        <f t="shared" si="100"/>
        <v>0.16691021799573386</v>
      </c>
      <c r="AY296" s="301">
        <f t="shared" si="100"/>
        <v>0.16785768385785999</v>
      </c>
      <c r="AZ296" s="301">
        <f t="shared" si="100"/>
        <v>0.1687728877596911</v>
      </c>
      <c r="BA296" s="301">
        <f t="shared" si="100"/>
        <v>0.16964922691723688</v>
      </c>
      <c r="BB296" s="301">
        <f t="shared" si="100"/>
        <v>0.17047816386757794</v>
      </c>
      <c r="BC296" s="301">
        <f t="shared" si="100"/>
        <v>0.17124890048566241</v>
      </c>
      <c r="BD296" s="301">
        <f t="shared" si="100"/>
        <v>0.17194802317503766</v>
      </c>
      <c r="BE296" s="301">
        <f t="shared" si="100"/>
        <v>0.17255909295473232</v>
      </c>
      <c r="BF296" s="301">
        <f t="shared" si="100"/>
        <v>0.17306209789883414</v>
      </c>
      <c r="BG296" s="301">
        <f t="shared" si="100"/>
        <v>0.17343258356205535</v>
      </c>
      <c r="BH296" s="301">
        <f t="shared" si="100"/>
        <v>0.17364012275838048</v>
      </c>
      <c r="BI296" s="301">
        <f t="shared" si="100"/>
        <v>0.17364559958893852</v>
      </c>
      <c r="DR296" s="302"/>
    </row>
    <row r="297" spans="1:122" s="301" customFormat="1" ht="14.4">
      <c r="A297" s="301" t="s">
        <v>56</v>
      </c>
      <c r="B297" s="301">
        <f t="shared" ref="B297:BI297" si="101">+B283/B$288</f>
        <v>5.5634483169247073E-2</v>
      </c>
      <c r="C297" s="301">
        <f t="shared" si="101"/>
        <v>7.421119769453989E-2</v>
      </c>
      <c r="D297" s="301">
        <f t="shared" si="101"/>
        <v>8.2166214095304252E-2</v>
      </c>
      <c r="E297" s="301">
        <f t="shared" si="101"/>
        <v>8.8393662038164497E-2</v>
      </c>
      <c r="F297" s="301">
        <f t="shared" si="101"/>
        <v>9.3094575770985705E-2</v>
      </c>
      <c r="G297" s="301">
        <f t="shared" si="101"/>
        <v>9.5950922423534216E-2</v>
      </c>
      <c r="H297" s="301">
        <f t="shared" si="101"/>
        <v>9.8112537710507944E-2</v>
      </c>
      <c r="I297" s="301">
        <f t="shared" si="101"/>
        <v>9.9721470200204443E-2</v>
      </c>
      <c r="J297" s="301">
        <f t="shared" si="101"/>
        <v>0.10049941998898761</v>
      </c>
      <c r="K297" s="301">
        <f t="shared" si="101"/>
        <v>0.10058904593513711</v>
      </c>
      <c r="L297" s="301">
        <f t="shared" si="101"/>
        <v>9.8219466319613605E-2</v>
      </c>
      <c r="M297" s="301">
        <f t="shared" si="101"/>
        <v>9.4139824730560331E-2</v>
      </c>
      <c r="N297" s="301">
        <f t="shared" si="101"/>
        <v>9.3052832875147054E-2</v>
      </c>
      <c r="O297" s="301">
        <f t="shared" si="101"/>
        <v>9.1898269083632203E-2</v>
      </c>
      <c r="P297" s="301">
        <f t="shared" si="101"/>
        <v>9.076935179227634E-2</v>
      </c>
      <c r="Q297" s="301">
        <f t="shared" si="101"/>
        <v>8.9713072704998995E-2</v>
      </c>
      <c r="R297" s="301">
        <f t="shared" si="101"/>
        <v>8.8753269525943548E-2</v>
      </c>
      <c r="S297" s="301">
        <f t="shared" si="101"/>
        <v>8.7901355752379937E-2</v>
      </c>
      <c r="T297" s="301">
        <f t="shared" si="101"/>
        <v>8.7161775455372792E-2</v>
      </c>
      <c r="U297" s="301">
        <f t="shared" si="101"/>
        <v>8.6535080151717889E-2</v>
      </c>
      <c r="V297" s="301">
        <f t="shared" si="101"/>
        <v>8.6019732115723085E-2</v>
      </c>
      <c r="W297" s="301">
        <f t="shared" si="101"/>
        <v>8.5613165311352865E-2</v>
      </c>
      <c r="X297" s="301">
        <f t="shared" si="101"/>
        <v>8.5312395049977757E-2</v>
      </c>
      <c r="Y297" s="301">
        <f t="shared" si="101"/>
        <v>8.5114341506848878E-2</v>
      </c>
      <c r="Z297" s="301">
        <f t="shared" si="101"/>
        <v>8.5015957987214119E-2</v>
      </c>
      <c r="AA297" s="301">
        <f t="shared" si="101"/>
        <v>8.5014211240450249E-2</v>
      </c>
      <c r="AB297" s="301">
        <f t="shared" si="101"/>
        <v>8.5105186564078755E-2</v>
      </c>
      <c r="AC297" s="301">
        <f t="shared" si="101"/>
        <v>8.5274354750536449E-2</v>
      </c>
      <c r="AD297" s="301">
        <f t="shared" si="101"/>
        <v>8.5529222070958075E-2</v>
      </c>
      <c r="AE297" s="301">
        <f t="shared" si="101"/>
        <v>8.5852802033768619E-2</v>
      </c>
      <c r="AF297" s="301">
        <f t="shared" si="101"/>
        <v>8.6235153489013838E-2</v>
      </c>
      <c r="AG297" s="301">
        <f t="shared" si="101"/>
        <v>8.666968613084472E-2</v>
      </c>
      <c r="AH297" s="301">
        <f t="shared" si="101"/>
        <v>8.7151733085585686E-2</v>
      </c>
      <c r="AI297" s="301">
        <f t="shared" si="101"/>
        <v>8.767784443387204E-2</v>
      </c>
      <c r="AJ297" s="301">
        <f t="shared" si="101"/>
        <v>8.8245406983165381E-2</v>
      </c>
      <c r="AK297" s="301">
        <f t="shared" si="101"/>
        <v>8.8852418767824598E-2</v>
      </c>
      <c r="AL297" s="301">
        <f t="shared" si="101"/>
        <v>8.9497340182596904E-2</v>
      </c>
      <c r="AM297" s="301">
        <f t="shared" si="101"/>
        <v>9.017898573696595E-2</v>
      </c>
      <c r="AN297" s="301">
        <f t="shared" si="101"/>
        <v>9.0896439354247988E-2</v>
      </c>
      <c r="AO297" s="301">
        <f t="shared" si="101"/>
        <v>9.1648984532215261E-2</v>
      </c>
      <c r="AP297" s="301">
        <f t="shared" si="101"/>
        <v>9.2436044269999879E-2</v>
      </c>
      <c r="AQ297" s="301">
        <f t="shared" si="101"/>
        <v>9.3257127071106408E-2</v>
      </c>
      <c r="AR297" s="301">
        <f t="shared" si="101"/>
        <v>9.4111775744436577E-2</v>
      </c>
      <c r="AS297" s="301">
        <f t="shared" si="101"/>
        <v>9.4999515675549387E-2</v>
      </c>
      <c r="AT297" s="301">
        <f t="shared" si="101"/>
        <v>9.5919798965644509E-2</v>
      </c>
      <c r="AU297" s="301">
        <f t="shared" si="101"/>
        <v>9.6871940455730624E-2</v>
      </c>
      <c r="AV297" s="301">
        <f t="shared" si="101"/>
        <v>9.7855041262574452E-2</v>
      </c>
      <c r="AW297" s="301">
        <f t="shared" si="101"/>
        <v>9.8867895170703352E-2</v>
      </c>
      <c r="AX297" s="301">
        <f t="shared" si="101"/>
        <v>9.9908873219515332E-2</v>
      </c>
      <c r="AY297" s="301">
        <f t="shared" si="101"/>
        <v>0.10097578230746221</v>
      </c>
      <c r="AZ297" s="301">
        <f t="shared" si="101"/>
        <v>0.10206569479651215</v>
      </c>
      <c r="BA297" s="301">
        <f t="shared" si="101"/>
        <v>0.10317474794038382</v>
      </c>
      <c r="BB297" s="301">
        <f t="shared" si="101"/>
        <v>0.10429791394754916</v>
      </c>
      <c r="BC297" s="301">
        <f t="shared" si="101"/>
        <v>0.10542874197881745</v>
      </c>
      <c r="BD297" s="301">
        <f t="shared" si="101"/>
        <v>0.1065590687999543</v>
      </c>
      <c r="BE297" s="301">
        <f t="shared" si="101"/>
        <v>0.10767867884754756</v>
      </c>
      <c r="BF297" s="301">
        <f t="shared" si="101"/>
        <v>0.10877485781967057</v>
      </c>
      <c r="BG297" s="301">
        <f t="shared" si="101"/>
        <v>0.1098317157431672</v>
      </c>
      <c r="BH297" s="301">
        <f t="shared" si="101"/>
        <v>0.11082904851059501</v>
      </c>
      <c r="BI297" s="301">
        <f t="shared" si="101"/>
        <v>0.11174037023075624</v>
      </c>
      <c r="DR297" s="302"/>
    </row>
    <row r="298" spans="1:122" s="301" customFormat="1" ht="14.4">
      <c r="A298" s="301" t="s">
        <v>57</v>
      </c>
      <c r="B298" s="301">
        <f t="shared" ref="B298:BI298" si="102">+B284/B$288</f>
        <v>2.1928424509607726E-2</v>
      </c>
      <c r="C298" s="301">
        <f t="shared" si="102"/>
        <v>3.0032028196044516E-2</v>
      </c>
      <c r="D298" s="301">
        <f t="shared" si="102"/>
        <v>3.9747348506334414E-2</v>
      </c>
      <c r="E298" s="301">
        <f t="shared" si="102"/>
        <v>5.2004420579579637E-2</v>
      </c>
      <c r="F298" s="301">
        <f t="shared" si="102"/>
        <v>6.6963413553697879E-2</v>
      </c>
      <c r="G298" s="301">
        <f t="shared" si="102"/>
        <v>8.2548377914868395E-2</v>
      </c>
      <c r="H298" s="301">
        <f t="shared" si="102"/>
        <v>9.9355083935622229E-2</v>
      </c>
      <c r="I298" s="301">
        <f t="shared" si="102"/>
        <v>0.11950179474677777</v>
      </c>
      <c r="J298" s="301">
        <f t="shared" si="102"/>
        <v>0.14163431403385088</v>
      </c>
      <c r="K298" s="301">
        <f t="shared" si="102"/>
        <v>0.16449378527946529</v>
      </c>
      <c r="L298" s="301">
        <f t="shared" si="102"/>
        <v>0.18246097804200567</v>
      </c>
      <c r="M298" s="301">
        <f t="shared" si="102"/>
        <v>0.19382434501983525</v>
      </c>
      <c r="N298" s="301">
        <f t="shared" si="102"/>
        <v>0.19923628529114104</v>
      </c>
      <c r="O298" s="301">
        <f t="shared" si="102"/>
        <v>0.2043870804061384</v>
      </c>
      <c r="P298" s="301">
        <f t="shared" si="102"/>
        <v>0.20909725506245602</v>
      </c>
      <c r="Q298" s="301">
        <f t="shared" si="102"/>
        <v>0.21329026867160639</v>
      </c>
      <c r="R298" s="301">
        <f t="shared" si="102"/>
        <v>0.21695019770857987</v>
      </c>
      <c r="S298" s="301">
        <f t="shared" si="102"/>
        <v>0.22009282963238819</v>
      </c>
      <c r="T298" s="301">
        <f t="shared" si="102"/>
        <v>0.2227492632079516</v>
      </c>
      <c r="U298" s="301">
        <f t="shared" si="102"/>
        <v>0.22495711932726203</v>
      </c>
      <c r="V298" s="301">
        <f t="shared" si="102"/>
        <v>0.22675602535634992</v>
      </c>
      <c r="W298" s="301">
        <f t="shared" si="102"/>
        <v>0.22818544112039077</v>
      </c>
      <c r="X298" s="301">
        <f t="shared" si="102"/>
        <v>0.22928377682314913</v>
      </c>
      <c r="Y298" s="301">
        <f t="shared" si="102"/>
        <v>0.23008824898246219</v>
      </c>
      <c r="Z298" s="301">
        <f t="shared" si="102"/>
        <v>0.23063518018005164</v>
      </c>
      <c r="AA298" s="301">
        <f t="shared" si="102"/>
        <v>0.23096056318095504</v>
      </c>
      <c r="AB298" s="301">
        <f t="shared" si="102"/>
        <v>0.23111006733407047</v>
      </c>
      <c r="AC298" s="301">
        <f t="shared" si="102"/>
        <v>0.23120883199045017</v>
      </c>
      <c r="AD298" s="301">
        <f t="shared" si="102"/>
        <v>0.23129799994314071</v>
      </c>
      <c r="AE298" s="301">
        <f t="shared" si="102"/>
        <v>0.2314210783512525</v>
      </c>
      <c r="AF298" s="301">
        <f t="shared" si="102"/>
        <v>0.2315730567651951</v>
      </c>
      <c r="AG298" s="301">
        <f t="shared" si="102"/>
        <v>0.23173413773203141</v>
      </c>
      <c r="AH298" s="301">
        <f t="shared" si="102"/>
        <v>0.23188380401549813</v>
      </c>
      <c r="AI298" s="301">
        <f t="shared" si="102"/>
        <v>0.2320058269183754</v>
      </c>
      <c r="AJ298" s="301">
        <f t="shared" si="102"/>
        <v>0.23208921499458821</v>
      </c>
      <c r="AK298" s="301">
        <f t="shared" si="102"/>
        <v>0.23212756703556564</v>
      </c>
      <c r="AL298" s="301">
        <f t="shared" si="102"/>
        <v>0.23211797096138179</v>
      </c>
      <c r="AM298" s="301">
        <f t="shared" si="102"/>
        <v>0.23205992642022372</v>
      </c>
      <c r="AN298" s="301">
        <f t="shared" si="102"/>
        <v>0.23195445385211511</v>
      </c>
      <c r="AO298" s="301">
        <f t="shared" si="102"/>
        <v>0.23180341478139393</v>
      </c>
      <c r="AP298" s="301">
        <f t="shared" si="102"/>
        <v>0.23160901546542451</v>
      </c>
      <c r="AQ298" s="301">
        <f t="shared" si="102"/>
        <v>0.23137345179399049</v>
      </c>
      <c r="AR298" s="301">
        <f t="shared" si="102"/>
        <v>0.23109865457820572</v>
      </c>
      <c r="AS298" s="301">
        <f t="shared" si="102"/>
        <v>0.23078610054397569</v>
      </c>
      <c r="AT298" s="301">
        <f t="shared" si="102"/>
        <v>0.23043666103126528</v>
      </c>
      <c r="AU298" s="301">
        <f t="shared" si="102"/>
        <v>0.23005046607744931</v>
      </c>
      <c r="AV298" s="301">
        <f t="shared" si="102"/>
        <v>0.22962676602890744</v>
      </c>
      <c r="AW298" s="301">
        <f t="shared" si="102"/>
        <v>0.22916377645257968</v>
      </c>
      <c r="AX298" s="301">
        <f t="shared" si="102"/>
        <v>0.22865849551552783</v>
      </c>
      <c r="AY298" s="301">
        <f t="shared" si="102"/>
        <v>0.22810648681609072</v>
      </c>
      <c r="AZ298" s="301">
        <f t="shared" si="102"/>
        <v>0.22750162536721816</v>
      </c>
      <c r="BA298" s="301">
        <f t="shared" si="102"/>
        <v>0.226835809990584</v>
      </c>
      <c r="BB298" s="301">
        <f t="shared" si="102"/>
        <v>0.22609865050819239</v>
      </c>
      <c r="BC298" s="301">
        <f t="shared" si="102"/>
        <v>0.22527713930503454</v>
      </c>
      <c r="BD298" s="301">
        <f t="shared" si="102"/>
        <v>0.22435530706639417</v>
      </c>
      <c r="BE298" s="301">
        <f t="shared" si="102"/>
        <v>0.22331383030515123</v>
      </c>
      <c r="BF298" s="301">
        <f t="shared" si="102"/>
        <v>0.22212948838337865</v>
      </c>
      <c r="BG298" s="301">
        <f t="shared" si="102"/>
        <v>0.22077424509596658</v>
      </c>
      <c r="BH298" s="301">
        <f t="shared" si="102"/>
        <v>0.21921355050433042</v>
      </c>
      <c r="BI298" s="301">
        <f t="shared" si="102"/>
        <v>0.21740325322034723</v>
      </c>
      <c r="DR298" s="302"/>
    </row>
    <row r="299" spans="1:122" s="301" customFormat="1" ht="14.4">
      <c r="A299" s="301" t="s">
        <v>58</v>
      </c>
      <c r="B299" s="301">
        <f t="shared" ref="B299:BI299" si="103">+B285/B$288</f>
        <v>7.9022988290557816E-2</v>
      </c>
      <c r="C299" s="301">
        <f t="shared" si="103"/>
        <v>8.85089260230109E-2</v>
      </c>
      <c r="D299" s="301">
        <f t="shared" si="103"/>
        <v>9.3862989822462967E-2</v>
      </c>
      <c r="E299" s="301">
        <f t="shared" si="103"/>
        <v>9.8235497706488456E-2</v>
      </c>
      <c r="F299" s="301">
        <f t="shared" si="103"/>
        <v>0.10090936920074499</v>
      </c>
      <c r="G299" s="301">
        <f t="shared" si="103"/>
        <v>0.1023344277533194</v>
      </c>
      <c r="H299" s="301">
        <f t="shared" si="103"/>
        <v>0.10307326969204585</v>
      </c>
      <c r="I299" s="301">
        <f t="shared" si="103"/>
        <v>0.10263849022511216</v>
      </c>
      <c r="J299" s="301">
        <f t="shared" si="103"/>
        <v>0.10100652655756184</v>
      </c>
      <c r="K299" s="301">
        <f t="shared" si="103"/>
        <v>9.8434293871398168E-2</v>
      </c>
      <c r="L299" s="301">
        <f t="shared" si="103"/>
        <v>9.5699196830993219E-2</v>
      </c>
      <c r="M299" s="301">
        <f t="shared" si="103"/>
        <v>9.3505696717338188E-2</v>
      </c>
      <c r="N299" s="301">
        <f t="shared" si="103"/>
        <v>9.3700320447729274E-2</v>
      </c>
      <c r="O299" s="301">
        <f t="shared" si="103"/>
        <v>9.3795990296574247E-2</v>
      </c>
      <c r="P299" s="301">
        <f t="shared" si="103"/>
        <v>9.3855255362920498E-2</v>
      </c>
      <c r="Q299" s="301">
        <f t="shared" si="103"/>
        <v>9.391450538512916E-2</v>
      </c>
      <c r="R299" s="301">
        <f t="shared" si="103"/>
        <v>9.3997849757322352E-2</v>
      </c>
      <c r="S299" s="301">
        <f t="shared" si="103"/>
        <v>9.4122005733093497E-2</v>
      </c>
      <c r="T299" s="301">
        <f t="shared" si="103"/>
        <v>9.4298750121718719E-2</v>
      </c>
      <c r="U299" s="301">
        <f t="shared" si="103"/>
        <v>9.4536463678350405E-2</v>
      </c>
      <c r="V299" s="301">
        <f t="shared" si="103"/>
        <v>9.4841167978708646E-2</v>
      </c>
      <c r="W299" s="301">
        <f t="shared" si="103"/>
        <v>9.5217209621840396E-2</v>
      </c>
      <c r="X299" s="301">
        <f t="shared" si="103"/>
        <v>9.5667680621261131E-2</v>
      </c>
      <c r="Y299" s="301">
        <f t="shared" si="103"/>
        <v>9.6194634891546005E-2</v>
      </c>
      <c r="Z299" s="301">
        <f t="shared" si="103"/>
        <v>9.6799145993921504E-2</v>
      </c>
      <c r="AA299" s="301">
        <f t="shared" si="103"/>
        <v>9.7481249467164535E-2</v>
      </c>
      <c r="AB299" s="301">
        <f t="shared" si="103"/>
        <v>9.8237193612336945E-2</v>
      </c>
      <c r="AC299" s="301">
        <f t="shared" si="103"/>
        <v>9.9037526464602135E-2</v>
      </c>
      <c r="AD299" s="301">
        <f t="shared" si="103"/>
        <v>9.9853748532918007E-2</v>
      </c>
      <c r="AE299" s="301">
        <f t="shared" si="103"/>
        <v>0.10067670670061596</v>
      </c>
      <c r="AF299" s="301">
        <f t="shared" si="103"/>
        <v>0.10150909328278783</v>
      </c>
      <c r="AG299" s="301">
        <f t="shared" si="103"/>
        <v>0.10235705875671844</v>
      </c>
      <c r="AH299" s="301">
        <f t="shared" si="103"/>
        <v>0.10322697749146302</v>
      </c>
      <c r="AI299" s="301">
        <f t="shared" si="103"/>
        <v>0.10412421277260521</v>
      </c>
      <c r="AJ299" s="301">
        <f t="shared" si="103"/>
        <v>0.10505283457584805</v>
      </c>
      <c r="AK299" s="301">
        <f t="shared" si="103"/>
        <v>0.10601573851173404</v>
      </c>
      <c r="AL299" s="301">
        <f t="shared" si="103"/>
        <v>0.10701489105137936</v>
      </c>
      <c r="AM299" s="301">
        <f t="shared" si="103"/>
        <v>0.10805157745129763</v>
      </c>
      <c r="AN299" s="301">
        <f t="shared" si="103"/>
        <v>0.10912660600589179</v>
      </c>
      <c r="AO299" s="301">
        <f t="shared" si="103"/>
        <v>0.11024045828692702</v>
      </c>
      <c r="AP299" s="301">
        <f t="shared" si="103"/>
        <v>0.11139338959400902</v>
      </c>
      <c r="AQ299" s="301">
        <f t="shared" si="103"/>
        <v>0.11258548798640448</v>
      </c>
      <c r="AR299" s="301">
        <f t="shared" si="103"/>
        <v>0.11381669981496353</v>
      </c>
      <c r="AS299" s="301">
        <f t="shared" si="103"/>
        <v>0.11508682749855814</v>
      </c>
      <c r="AT299" s="301">
        <f t="shared" si="103"/>
        <v>0.11639550270913702</v>
      </c>
      <c r="AU299" s="301">
        <f t="shared" si="103"/>
        <v>0.11774213569579532</v>
      </c>
      <c r="AV299" s="301">
        <f t="shared" si="103"/>
        <v>0.11912583941571375</v>
      </c>
      <c r="AW299" s="301">
        <f t="shared" si="103"/>
        <v>0.12054532557691248</v>
      </c>
      <c r="AX299" s="301">
        <f t="shared" si="103"/>
        <v>0.12199876878075579</v>
      </c>
      <c r="AY299" s="301">
        <f t="shared" si="103"/>
        <v>0.12348363487551019</v>
      </c>
      <c r="AZ299" s="301">
        <f t="shared" si="103"/>
        <v>0.12499647057643527</v>
      </c>
      <c r="BA299" s="301">
        <f t="shared" si="103"/>
        <v>0.12653265333568955</v>
      </c>
      <c r="BB299" s="301">
        <f t="shared" si="103"/>
        <v>0.12808610267604806</v>
      </c>
      <c r="BC299" s="301">
        <f t="shared" si="103"/>
        <v>0.12964895468435386</v>
      </c>
      <c r="BD299" s="301">
        <f t="shared" si="103"/>
        <v>0.13121119565187375</v>
      </c>
      <c r="BE299" s="301">
        <f t="shared" si="103"/>
        <v>0.13276023106942061</v>
      </c>
      <c r="BF299" s="301">
        <f t="shared" si="103"/>
        <v>0.13428032067379031</v>
      </c>
      <c r="BG299" s="301">
        <f t="shared" si="103"/>
        <v>0.13575172531638285</v>
      </c>
      <c r="BH299" s="301">
        <f t="shared" si="103"/>
        <v>0.13714927764344878</v>
      </c>
      <c r="BI299" s="301">
        <f t="shared" si="103"/>
        <v>0.13843991674124115</v>
      </c>
      <c r="DR299" s="302"/>
    </row>
    <row r="300" spans="1:122" s="301" customFormat="1" ht="14.4">
      <c r="A300" s="301" t="s">
        <v>114</v>
      </c>
      <c r="B300" s="301">
        <f t="shared" ref="B300:BI300" si="104">+B286/B$288</f>
        <v>7.0573484902618333E-2</v>
      </c>
      <c r="C300" s="301">
        <f t="shared" si="104"/>
        <v>5.9218543027400788E-2</v>
      </c>
      <c r="D300" s="301">
        <f t="shared" si="104"/>
        <v>5.4419313669500237E-2</v>
      </c>
      <c r="E300" s="301">
        <f t="shared" si="104"/>
        <v>5.0766873296662685E-2</v>
      </c>
      <c r="F300" s="301">
        <f t="shared" si="104"/>
        <v>4.7343291322451311E-2</v>
      </c>
      <c r="G300" s="301">
        <f t="shared" si="104"/>
        <v>4.41841733243356E-2</v>
      </c>
      <c r="H300" s="301">
        <f t="shared" si="104"/>
        <v>4.1194095837822374E-2</v>
      </c>
      <c r="I300" s="301">
        <f t="shared" si="104"/>
        <v>3.8495352738748934E-2</v>
      </c>
      <c r="J300" s="301">
        <f t="shared" si="104"/>
        <v>3.6108958858526337E-2</v>
      </c>
      <c r="K300" s="301">
        <f t="shared" si="104"/>
        <v>3.4027094742206394E-2</v>
      </c>
      <c r="L300" s="301">
        <f t="shared" si="104"/>
        <v>3.2908393512746131E-2</v>
      </c>
      <c r="M300" s="301">
        <f t="shared" si="104"/>
        <v>3.2262903821405377E-2</v>
      </c>
      <c r="N300" s="301">
        <f t="shared" si="104"/>
        <v>3.1862858555038703E-2</v>
      </c>
      <c r="O300" s="301">
        <f t="shared" si="104"/>
        <v>3.1099122916138613E-2</v>
      </c>
      <c r="P300" s="301">
        <f t="shared" si="104"/>
        <v>3.0215432757249104E-2</v>
      </c>
      <c r="Q300" s="301">
        <f t="shared" si="104"/>
        <v>2.932744006607442E-2</v>
      </c>
      <c r="R300" s="301">
        <f t="shared" si="104"/>
        <v>2.8486984022733551E-2</v>
      </c>
      <c r="S300" s="301">
        <f t="shared" si="104"/>
        <v>2.7714731735841033E-2</v>
      </c>
      <c r="T300" s="301">
        <f t="shared" si="104"/>
        <v>2.7016300108612661E-2</v>
      </c>
      <c r="U300" s="301">
        <f t="shared" si="104"/>
        <v>2.6390278179949586E-2</v>
      </c>
      <c r="V300" s="301">
        <f t="shared" si="104"/>
        <v>2.5832213114930336E-2</v>
      </c>
      <c r="W300" s="301">
        <f t="shared" si="104"/>
        <v>2.5336567657037214E-2</v>
      </c>
      <c r="X300" s="301">
        <f t="shared" si="104"/>
        <v>2.4897654547015771E-2</v>
      </c>
      <c r="Y300" s="301">
        <f t="shared" si="104"/>
        <v>2.4510055126533842E-2</v>
      </c>
      <c r="Z300" s="301">
        <f t="shared" si="104"/>
        <v>2.4168779256199615E-2</v>
      </c>
      <c r="AA300" s="301">
        <f t="shared" si="104"/>
        <v>2.3869297881489362E-2</v>
      </c>
      <c r="AB300" s="301">
        <f t="shared" si="104"/>
        <v>2.3607196542420071E-2</v>
      </c>
      <c r="AC300" s="301">
        <f t="shared" si="104"/>
        <v>2.337589442963332E-2</v>
      </c>
      <c r="AD300" s="301">
        <f t="shared" si="104"/>
        <v>2.31702695452481E-2</v>
      </c>
      <c r="AE300" s="301">
        <f t="shared" si="104"/>
        <v>2.2987771761681423E-2</v>
      </c>
      <c r="AF300" s="301">
        <f t="shared" si="104"/>
        <v>2.2827026569742431E-2</v>
      </c>
      <c r="AG300" s="301">
        <f t="shared" si="104"/>
        <v>2.2686967193383992E-2</v>
      </c>
      <c r="AH300" s="301">
        <f t="shared" si="104"/>
        <v>2.2566499558837376E-2</v>
      </c>
      <c r="AI300" s="301">
        <f t="shared" si="104"/>
        <v>2.2464430053852021E-2</v>
      </c>
      <c r="AJ300" s="301">
        <f t="shared" si="104"/>
        <v>2.237949031083554E-2</v>
      </c>
      <c r="AK300" s="301">
        <f t="shared" si="104"/>
        <v>2.2310386196539873E-2</v>
      </c>
      <c r="AL300" s="301">
        <f t="shared" si="104"/>
        <v>2.2255842531743241E-2</v>
      </c>
      <c r="AM300" s="301">
        <f t="shared" si="104"/>
        <v>2.2214635055303057E-2</v>
      </c>
      <c r="AN300" s="301">
        <f t="shared" si="104"/>
        <v>2.2185609301910162E-2</v>
      </c>
      <c r="AO300" s="301">
        <f t="shared" si="104"/>
        <v>2.2167688772279769E-2</v>
      </c>
      <c r="AP300" s="301">
        <f t="shared" si="104"/>
        <v>2.2159875172093568E-2</v>
      </c>
      <c r="AQ300" s="301">
        <f t="shared" si="104"/>
        <v>2.2161243040726038E-2</v>
      </c>
      <c r="AR300" s="301">
        <f t="shared" si="104"/>
        <v>2.2170930416380505E-2</v>
      </c>
      <c r="AS300" s="301">
        <f t="shared" si="104"/>
        <v>2.2188126537321405E-2</v>
      </c>
      <c r="AT300" s="301">
        <f t="shared" si="104"/>
        <v>2.2212057036478387E-2</v>
      </c>
      <c r="AU300" s="301">
        <f t="shared" si="104"/>
        <v>2.2241966660845325E-2</v>
      </c>
      <c r="AV300" s="301">
        <f t="shared" si="104"/>
        <v>2.2277099233493077E-2</v>
      </c>
      <c r="AW300" s="301">
        <f t="shared" si="104"/>
        <v>2.2316674375774014E-2</v>
      </c>
      <c r="AX300" s="301">
        <f t="shared" si="104"/>
        <v>2.2359860434819537E-2</v>
      </c>
      <c r="AY300" s="301">
        <f t="shared" si="104"/>
        <v>2.2405743142035025E-2</v>
      </c>
      <c r="AZ300" s="301">
        <f t="shared" si="104"/>
        <v>2.245328978256832E-2</v>
      </c>
      <c r="BA300" s="301">
        <f t="shared" si="104"/>
        <v>2.2501309062250372E-2</v>
      </c>
      <c r="BB300" s="301">
        <f t="shared" si="104"/>
        <v>2.2548407283032687E-2</v>
      </c>
      <c r="BC300" s="301">
        <f t="shared" si="104"/>
        <v>2.2592941520070051E-2</v>
      </c>
      <c r="BD300" s="301">
        <f t="shared" si="104"/>
        <v>2.2632969499627578E-2</v>
      </c>
      <c r="BE300" s="301">
        <f t="shared" si="104"/>
        <v>2.2666192570849945E-2</v>
      </c>
      <c r="BF300" s="301">
        <f t="shared" si="104"/>
        <v>2.2689880821056958E-2</v>
      </c>
      <c r="BG300" s="301">
        <f t="shared" si="104"/>
        <v>2.2700756162562497E-2</v>
      </c>
      <c r="BH300" s="301">
        <f t="shared" si="104"/>
        <v>2.269478924046334E-2</v>
      </c>
      <c r="BI300" s="301">
        <f t="shared" si="104"/>
        <v>2.2666841892002527E-2</v>
      </c>
      <c r="DR300" s="302"/>
    </row>
    <row r="301" spans="1:122" s="301" customFormat="1" ht="14.4">
      <c r="A301" s="301" t="s">
        <v>224</v>
      </c>
      <c r="B301" s="301">
        <f t="shared" ref="B301:BI301" si="105">+B287/B$288</f>
        <v>4.5404672400595945E-2</v>
      </c>
      <c r="C301" s="301">
        <f t="shared" si="105"/>
        <v>5.1690193532791015E-2</v>
      </c>
      <c r="D301" s="301">
        <f t="shared" si="105"/>
        <v>6.1727140279706688E-2</v>
      </c>
      <c r="E301" s="301">
        <f t="shared" si="105"/>
        <v>7.1683389781464796E-2</v>
      </c>
      <c r="F301" s="301">
        <f t="shared" si="105"/>
        <v>8.083787878666035E-2</v>
      </c>
      <c r="G301" s="301">
        <f t="shared" si="105"/>
        <v>8.8200650908993442E-2</v>
      </c>
      <c r="H301" s="301">
        <f t="shared" si="105"/>
        <v>9.4256347257709497E-2</v>
      </c>
      <c r="I301" s="301">
        <f t="shared" si="105"/>
        <v>9.9561234646616259E-2</v>
      </c>
      <c r="J301" s="301">
        <f t="shared" si="105"/>
        <v>0.10374163027872485</v>
      </c>
      <c r="K301" s="301">
        <f t="shared" si="105"/>
        <v>0.10672303804932157</v>
      </c>
      <c r="L301" s="301">
        <f t="shared" si="105"/>
        <v>0.10818643436603963</v>
      </c>
      <c r="M301" s="301">
        <f t="shared" si="105"/>
        <v>0.11030285906001772</v>
      </c>
      <c r="N301" s="301">
        <f t="shared" si="105"/>
        <v>0.10979546753120183</v>
      </c>
      <c r="O301" s="301">
        <f t="shared" si="105"/>
        <v>0.11108414337775875</v>
      </c>
      <c r="P301" s="301">
        <f t="shared" si="105"/>
        <v>0.11312470813766862</v>
      </c>
      <c r="Q301" s="301">
        <f t="shared" si="105"/>
        <v>0.11540695387548507</v>
      </c>
      <c r="R301" s="301">
        <f t="shared" si="105"/>
        <v>0.11767701960388334</v>
      </c>
      <c r="S301" s="301">
        <f t="shared" si="105"/>
        <v>0.11980809263508291</v>
      </c>
      <c r="T301" s="301">
        <f t="shared" si="105"/>
        <v>0.12173706010064272</v>
      </c>
      <c r="U301" s="301">
        <f t="shared" si="105"/>
        <v>0.12343253849767725</v>
      </c>
      <c r="V301" s="301">
        <f t="shared" si="105"/>
        <v>0.12487851647795889</v>
      </c>
      <c r="W301" s="301">
        <f t="shared" si="105"/>
        <v>0.12606596898616065</v>
      </c>
      <c r="X301" s="301">
        <f t="shared" si="105"/>
        <v>0.12698861140234277</v>
      </c>
      <c r="Y301" s="301">
        <f t="shared" si="105"/>
        <v>0.12764084298157719</v>
      </c>
      <c r="Z301" s="301">
        <f t="shared" si="105"/>
        <v>0.12801688367377256</v>
      </c>
      <c r="AA301" s="301">
        <f t="shared" si="105"/>
        <v>0.12811059885784096</v>
      </c>
      <c r="AB301" s="301">
        <f t="shared" si="105"/>
        <v>0.12791625581394736</v>
      </c>
      <c r="AC301" s="301">
        <f t="shared" si="105"/>
        <v>0.12740385396182449</v>
      </c>
      <c r="AD301" s="301">
        <f t="shared" si="105"/>
        <v>0.12665440235457476</v>
      </c>
      <c r="AE301" s="301">
        <f t="shared" si="105"/>
        <v>0.12566013904092266</v>
      </c>
      <c r="AF301" s="301">
        <f t="shared" si="105"/>
        <v>0.12442957181802329</v>
      </c>
      <c r="AG301" s="301">
        <f t="shared" si="105"/>
        <v>0.12297764383207888</v>
      </c>
      <c r="AH301" s="301">
        <f t="shared" si="105"/>
        <v>0.1213203851644422</v>
      </c>
      <c r="AI301" s="301">
        <f t="shared" si="105"/>
        <v>0.11947269386060001</v>
      </c>
      <c r="AJ301" s="301">
        <f t="shared" si="105"/>
        <v>0.11744757741227112</v>
      </c>
      <c r="AK301" s="301">
        <f t="shared" si="105"/>
        <v>0.11525605724860399</v>
      </c>
      <c r="AL301" s="301">
        <f t="shared" si="105"/>
        <v>0.11290736122414788</v>
      </c>
      <c r="AM301" s="301">
        <f t="shared" si="105"/>
        <v>0.11040922936103011</v>
      </c>
      <c r="AN301" s="301">
        <f t="shared" si="105"/>
        <v>0.10776825366061633</v>
      </c>
      <c r="AO301" s="301">
        <f t="shared" si="105"/>
        <v>0.10499021922076271</v>
      </c>
      <c r="AP301" s="301">
        <f t="shared" si="105"/>
        <v>0.102080437391199</v>
      </c>
      <c r="AQ301" s="301">
        <f t="shared" si="105"/>
        <v>9.9044074595051518E-2</v>
      </c>
      <c r="AR301" s="301">
        <f t="shared" si="105"/>
        <v>9.5886488525851271E-2</v>
      </c>
      <c r="AS301" s="301">
        <f t="shared" si="105"/>
        <v>9.2613589398938323E-2</v>
      </c>
      <c r="AT301" s="301">
        <f t="shared" si="105"/>
        <v>8.9232248982555384E-2</v>
      </c>
      <c r="AU301" s="301">
        <f t="shared" si="105"/>
        <v>8.5750784597030213E-2</v>
      </c>
      <c r="AV301" s="301">
        <f t="shared" si="105"/>
        <v>8.217954887609534E-2</v>
      </c>
      <c r="AW301" s="301">
        <f t="shared" si="105"/>
        <v>7.8531657994548448E-2</v>
      </c>
      <c r="AX301" s="301">
        <f t="shared" si="105"/>
        <v>7.4823889912358207E-2</v>
      </c>
      <c r="AY301" s="301">
        <f t="shared" si="105"/>
        <v>7.1077778270152839E-2</v>
      </c>
      <c r="AZ301" s="301">
        <f t="shared" si="105"/>
        <v>6.7320915524136354E-2</v>
      </c>
      <c r="BA301" s="301">
        <f t="shared" si="105"/>
        <v>6.3588461218630626E-2</v>
      </c>
      <c r="BB301" s="301">
        <f t="shared" si="105"/>
        <v>5.9924833262493322E-2</v>
      </c>
      <c r="BC301" s="301">
        <f t="shared" si="105"/>
        <v>5.638555660534101E-2</v>
      </c>
      <c r="BD301" s="301">
        <f t="shared" si="105"/>
        <v>5.303928562388676E-2</v>
      </c>
      <c r="BE301" s="301">
        <f t="shared" si="105"/>
        <v>4.9970156299078701E-2</v>
      </c>
      <c r="BF301" s="301">
        <f t="shared" si="105"/>
        <v>4.7280935963677315E-2</v>
      </c>
      <c r="BG301" s="301">
        <f t="shared" si="105"/>
        <v>4.5098002696162993E-2</v>
      </c>
      <c r="BH301" s="301">
        <f t="shared" si="105"/>
        <v>4.3580045791929541E-2</v>
      </c>
      <c r="BI301" s="301">
        <f t="shared" si="105"/>
        <v>4.2933430477223936E-2</v>
      </c>
      <c r="DR301" s="302"/>
    </row>
    <row r="302" spans="1:122" s="301" customFormat="1" ht="14.4">
      <c r="B302" s="301">
        <f t="shared" ref="B302:I302" si="106">SUM(B290:B301)</f>
        <v>1.0000000000000002</v>
      </c>
      <c r="C302" s="301">
        <f t="shared" si="106"/>
        <v>1</v>
      </c>
      <c r="D302" s="301">
        <f t="shared" si="106"/>
        <v>1</v>
      </c>
      <c r="E302" s="301">
        <f t="shared" si="106"/>
        <v>1</v>
      </c>
      <c r="F302" s="301">
        <f t="shared" si="106"/>
        <v>1</v>
      </c>
      <c r="G302" s="301">
        <f t="shared" si="106"/>
        <v>1</v>
      </c>
      <c r="H302" s="301">
        <f t="shared" si="106"/>
        <v>1</v>
      </c>
      <c r="I302" s="301">
        <f t="shared" si="106"/>
        <v>0.99999999999999989</v>
      </c>
      <c r="DR302" s="302"/>
    </row>
    <row r="303" spans="1:122" s="153" customFormat="1" ht="14.4">
      <c r="DR303" s="251"/>
    </row>
    <row r="304" spans="1:122" s="301" customFormat="1" ht="14.4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1.4951710244441425</v>
      </c>
      <c r="D304" s="301">
        <f t="shared" si="107"/>
        <v>1.7873750766300416</v>
      </c>
      <c r="E304" s="301">
        <f t="shared" si="107"/>
        <v>2.1383385178051006</v>
      </c>
      <c r="F304" s="301">
        <f t="shared" si="107"/>
        <v>2.5622232820048207</v>
      </c>
      <c r="G304" s="301">
        <f t="shared" si="107"/>
        <v>3.0464122559942153</v>
      </c>
      <c r="H304" s="301">
        <f t="shared" si="107"/>
        <v>3.5987829512266027</v>
      </c>
      <c r="I304" s="301">
        <f t="shared" si="107"/>
        <v>4.2231129652738471</v>
      </c>
      <c r="J304" s="301">
        <f t="shared" si="107"/>
        <v>4.9166821509599261</v>
      </c>
      <c r="K304" s="301">
        <f t="shared" si="107"/>
        <v>5.6746089507035524</v>
      </c>
      <c r="L304" s="301">
        <f t="shared" si="107"/>
        <v>6.4261236242070776</v>
      </c>
      <c r="M304" s="301">
        <f t="shared" si="107"/>
        <v>7.4153913364035642</v>
      </c>
      <c r="N304" s="301">
        <f t="shared" si="107"/>
        <v>7.9953075168354433</v>
      </c>
      <c r="O304" s="301">
        <f t="shared" si="107"/>
        <v>8.6706916197215662</v>
      </c>
      <c r="P304" s="301">
        <f t="shared" si="107"/>
        <v>9.3856923569846042</v>
      </c>
      <c r="Q304" s="301">
        <f t="shared" si="107"/>
        <v>10.105648913211249</v>
      </c>
      <c r="R304" s="301">
        <f t="shared" si="107"/>
        <v>10.807610524936582</v>
      </c>
      <c r="S304" s="301">
        <f t="shared" si="107"/>
        <v>11.475907342815512</v>
      </c>
      <c r="T304" s="301">
        <f t="shared" si="107"/>
        <v>12.09977080559972</v>
      </c>
      <c r="U304" s="301">
        <f t="shared" si="107"/>
        <v>12.671929420990388</v>
      </c>
      <c r="V304" s="301">
        <f t="shared" si="107"/>
        <v>13.13729139911306</v>
      </c>
      <c r="W304" s="301">
        <f t="shared" si="107"/>
        <v>13.511172157894496</v>
      </c>
      <c r="X304" s="301">
        <f t="shared" si="107"/>
        <v>13.831852406923186</v>
      </c>
      <c r="Y304" s="301">
        <f t="shared" si="107"/>
        <v>14.119311279181847</v>
      </c>
      <c r="Z304" s="301">
        <f t="shared" si="107"/>
        <v>14.362298088948686</v>
      </c>
      <c r="AA304" s="301">
        <f t="shared" si="107"/>
        <v>14.556773774150294</v>
      </c>
      <c r="AB304" s="301">
        <f t="shared" si="107"/>
        <v>14.709466751497668</v>
      </c>
      <c r="AC304" s="301">
        <f t="shared" si="107"/>
        <v>14.842800894830669</v>
      </c>
      <c r="AD304" s="301">
        <f t="shared" si="107"/>
        <v>14.954090179052542</v>
      </c>
      <c r="AE304" s="301">
        <f t="shared" si="107"/>
        <v>15.042910420868978</v>
      </c>
      <c r="AF304" s="301">
        <f t="shared" si="107"/>
        <v>15.110029156731276</v>
      </c>
      <c r="AG304" s="301">
        <f t="shared" si="107"/>
        <v>15.155716475036392</v>
      </c>
      <c r="AH304" s="301">
        <f t="shared" si="107"/>
        <v>15.179373873813336</v>
      </c>
      <c r="AI304" s="301">
        <f t="shared" si="107"/>
        <v>15.181781788005724</v>
      </c>
      <c r="AJ304" s="301">
        <f t="shared" si="107"/>
        <v>15.164406885058419</v>
      </c>
      <c r="AK304" s="301">
        <f t="shared" si="107"/>
        <v>15.12897688433128</v>
      </c>
      <c r="AL304" s="301">
        <f t="shared" si="107"/>
        <v>15.077386432485898</v>
      </c>
      <c r="AM304" s="301">
        <f t="shared" si="107"/>
        <v>15.011610975046384</v>
      </c>
      <c r="AN304" s="301">
        <f t="shared" si="107"/>
        <v>14.933635714213388</v>
      </c>
      <c r="AO304" s="301">
        <f t="shared" si="107"/>
        <v>14.845402339173067</v>
      </c>
      <c r="AP304" s="301">
        <f t="shared" si="107"/>
        <v>14.748771510006296</v>
      </c>
      <c r="AQ304" s="301">
        <f t="shared" si="107"/>
        <v>14.645497640122658</v>
      </c>
      <c r="AR304" s="301">
        <f t="shared" si="107"/>
        <v>14.537212526402632</v>
      </c>
      <c r="AS304" s="301">
        <f t="shared" si="107"/>
        <v>14.425414865800198</v>
      </c>
      <c r="AT304" s="301">
        <f t="shared" si="107"/>
        <v>14.311463251150972</v>
      </c>
      <c r="AU304" s="301">
        <f t="shared" si="107"/>
        <v>14.196570700279999</v>
      </c>
      <c r="AV304" s="301">
        <f t="shared" si="107"/>
        <v>14.081799109861979</v>
      </c>
      <c r="AW304" s="301">
        <f t="shared" si="107"/>
        <v>13.968052268688922</v>
      </c>
      <c r="AX304" s="301">
        <f t="shared" si="107"/>
        <v>13.856066277985281</v>
      </c>
      <c r="AY304" s="301">
        <f t="shared" si="107"/>
        <v>13.746396496284758</v>
      </c>
      <c r="AZ304" s="301">
        <f t="shared" si="107"/>
        <v>13.639400553432647</v>
      </c>
      <c r="BA304" s="301">
        <f t="shared" si="107"/>
        <v>13.535217653322205</v>
      </c>
      <c r="BB304" s="301">
        <f t="shared" si="107"/>
        <v>13.433745340376248</v>
      </c>
      <c r="BC304" s="301">
        <f t="shared" si="107"/>
        <v>13.33461603116965</v>
      </c>
      <c r="BD304" s="301">
        <f t="shared" si="107"/>
        <v>13.237176554590285</v>
      </c>
      <c r="BE304" s="301">
        <f t="shared" si="107"/>
        <v>13.140474039231586</v>
      </c>
      <c r="BF304" s="301">
        <f t="shared" si="107"/>
        <v>13.043249899389151</v>
      </c>
      <c r="BG304" s="301">
        <f t="shared" si="107"/>
        <v>12.943939984736918</v>
      </c>
      <c r="BH304" s="301">
        <f t="shared" si="107"/>
        <v>12.840674638592183</v>
      </c>
      <c r="BI304" s="301">
        <f t="shared" si="107"/>
        <v>12.81769952303549</v>
      </c>
      <c r="DR304" s="302"/>
    </row>
    <row r="305" spans="1:122" s="301" customFormat="1" ht="14.4">
      <c r="A305" s="300" t="s">
        <v>784</v>
      </c>
      <c r="B305" s="301">
        <f>1/SUMPRODUCT(B290:B301*B262:B273)</f>
        <v>0.99999999999999978</v>
      </c>
      <c r="C305" s="301">
        <f>1/SUMPRODUCT(C290:C301*C262:C273)</f>
        <v>1.2685261160196559</v>
      </c>
      <c r="D305" s="301">
        <f>1/SUMPRODUCT(D290:D301*D262:D273)</f>
        <v>1.426304738078795</v>
      </c>
      <c r="E305" s="301">
        <f t="shared" ref="E305:BI305" si="108">1/SUMPRODUCT(E290:E301*E262:E273)</f>
        <v>1.5947167300849965</v>
      </c>
      <c r="F305" s="301">
        <f t="shared" si="108"/>
        <v>1.7696889954670372</v>
      </c>
      <c r="G305" s="301">
        <f t="shared" si="108"/>
        <v>1.9472354872378701</v>
      </c>
      <c r="H305" s="301">
        <f t="shared" si="108"/>
        <v>2.1303277952806376</v>
      </c>
      <c r="I305" s="301">
        <f t="shared" si="108"/>
        <v>2.3183138227407372</v>
      </c>
      <c r="J305" s="301">
        <f t="shared" si="108"/>
        <v>2.5068664452390643</v>
      </c>
      <c r="K305" s="301">
        <f t="shared" si="108"/>
        <v>2.6828703472133957</v>
      </c>
      <c r="L305" s="301">
        <f t="shared" si="108"/>
        <v>2.8300773194172222</v>
      </c>
      <c r="M305" s="301">
        <f t="shared" si="108"/>
        <v>3.0039787002260576</v>
      </c>
      <c r="N305" s="301">
        <f t="shared" si="108"/>
        <v>3.0838828060689276</v>
      </c>
      <c r="O305" s="301">
        <f t="shared" si="108"/>
        <v>3.1911237873031157</v>
      </c>
      <c r="P305" s="301">
        <f t="shared" si="108"/>
        <v>3.3082642172333339</v>
      </c>
      <c r="Q305" s="301">
        <f t="shared" si="108"/>
        <v>3.426030650556132</v>
      </c>
      <c r="R305" s="301">
        <f t="shared" si="108"/>
        <v>3.5392550308307955</v>
      </c>
      <c r="S305" s="301">
        <f t="shared" si="108"/>
        <v>3.6450157814071567</v>
      </c>
      <c r="T305" s="301">
        <f t="shared" si="108"/>
        <v>3.7416955369882605</v>
      </c>
      <c r="U305" s="301">
        <f t="shared" si="108"/>
        <v>3.8284644138909725</v>
      </c>
      <c r="V305" s="301">
        <f t="shared" si="108"/>
        <v>3.9000360569217474</v>
      </c>
      <c r="W305" s="301">
        <f t="shared" si="108"/>
        <v>3.9584444279874695</v>
      </c>
      <c r="X305" s="301">
        <f t="shared" si="108"/>
        <v>4.0093838271508613</v>
      </c>
      <c r="Y305" s="301">
        <f t="shared" si="108"/>
        <v>4.0526079740307708</v>
      </c>
      <c r="Z305" s="301">
        <f t="shared" si="108"/>
        <v>4.0875569812428614</v>
      </c>
      <c r="AA305" s="301">
        <f t="shared" si="108"/>
        <v>4.1142591565904869</v>
      </c>
      <c r="AB305" s="301">
        <f t="shared" si="108"/>
        <v>4.1330984172385721</v>
      </c>
      <c r="AC305" s="301">
        <f t="shared" si="108"/>
        <v>4.1476130454810773</v>
      </c>
      <c r="AD305" s="301">
        <f t="shared" si="108"/>
        <v>4.1580623306471542</v>
      </c>
      <c r="AE305" s="301">
        <f t="shared" si="108"/>
        <v>4.1646631430832679</v>
      </c>
      <c r="AF305" s="301">
        <f t="shared" si="108"/>
        <v>4.1680862692548821</v>
      </c>
      <c r="AG305" s="301">
        <f t="shared" si="108"/>
        <v>4.1682422267246304</v>
      </c>
      <c r="AH305" s="301">
        <f t="shared" si="108"/>
        <v>4.1645322394896596</v>
      </c>
      <c r="AI305" s="301">
        <f t="shared" si="108"/>
        <v>4.157186943877929</v>
      </c>
      <c r="AJ305" s="301">
        <f t="shared" si="108"/>
        <v>4.1464509822957405</v>
      </c>
      <c r="AK305" s="301">
        <f t="shared" si="108"/>
        <v>4.1325591461933682</v>
      </c>
      <c r="AL305" s="301">
        <f t="shared" si="108"/>
        <v>4.1157439971003766</v>
      </c>
      <c r="AM305" s="301">
        <f t="shared" si="108"/>
        <v>4.0962358385069058</v>
      </c>
      <c r="AN305" s="301">
        <f t="shared" si="108"/>
        <v>4.0742600429379179</v>
      </c>
      <c r="AO305" s="301">
        <f t="shared" si="108"/>
        <v>4.0500342579938904</v>
      </c>
      <c r="AP305" s="301">
        <f t="shared" si="108"/>
        <v>4.0237664080532403</v>
      </c>
      <c r="AQ305" s="301">
        <f t="shared" si="108"/>
        <v>3.9956536976463553</v>
      </c>
      <c r="AR305" s="301">
        <f t="shared" si="108"/>
        <v>3.9658825535083313</v>
      </c>
      <c r="AS305" s="301">
        <f t="shared" si="108"/>
        <v>3.9346293742910481</v>
      </c>
      <c r="AT305" s="301">
        <f t="shared" si="108"/>
        <v>3.9020619715676981</v>
      </c>
      <c r="AU305" s="301">
        <f t="shared" si="108"/>
        <v>3.8683416267980446</v>
      </c>
      <c r="AV305" s="301">
        <f t="shared" si="108"/>
        <v>3.8336257300041598</v>
      </c>
      <c r="AW305" s="301">
        <f t="shared" si="108"/>
        <v>3.7980709942768054</v>
      </c>
      <c r="AX305" s="301">
        <f t="shared" si="108"/>
        <v>3.7618372489762306</v>
      </c>
      <c r="AY305" s="301">
        <f t="shared" si="108"/>
        <v>3.7250918001030748</v>
      </c>
      <c r="AZ305" s="301">
        <f t="shared" si="108"/>
        <v>3.6880143104949172</v>
      </c>
      <c r="BA305" s="301">
        <f t="shared" si="108"/>
        <v>3.6508021085468845</v>
      </c>
      <c r="BB305" s="301">
        <f t="shared" si="108"/>
        <v>3.6136758189740101</v>
      </c>
      <c r="BC305" s="301">
        <f t="shared" si="108"/>
        <v>3.576885301470984</v>
      </c>
      <c r="BD305" s="301">
        <f t="shared" si="108"/>
        <v>3.540716226100376</v>
      </c>
      <c r="BE305" s="301">
        <f t="shared" si="108"/>
        <v>3.5054984364229465</v>
      </c>
      <c r="BF305" s="301">
        <f t="shared" si="108"/>
        <v>3.4716188784614448</v>
      </c>
      <c r="BG305" s="301">
        <f t="shared" si="108"/>
        <v>3.4395447298858342</v>
      </c>
      <c r="BH305" s="301">
        <f t="shared" si="108"/>
        <v>3.4098669730518121</v>
      </c>
      <c r="BI305" s="301">
        <f t="shared" si="108"/>
        <v>3.4035936388402726</v>
      </c>
      <c r="DR305" s="302"/>
    </row>
    <row r="306" spans="1:122" s="301" customFormat="1" ht="14.4">
      <c r="A306" s="300" t="s">
        <v>786</v>
      </c>
      <c r="B306" s="301">
        <f>+(B304*B305)^0.5</f>
        <v>1</v>
      </c>
      <c r="C306" s="301">
        <f t="shared" ref="C306:BI306" si="109">+(C304*C305)^0.5</f>
        <v>1.3771940649099741</v>
      </c>
      <c r="D306" s="301">
        <f t="shared" si="109"/>
        <v>1.5966657572959275</v>
      </c>
      <c r="E306" s="301">
        <f t="shared" si="109"/>
        <v>1.8466305014617699</v>
      </c>
      <c r="F306" s="301">
        <f t="shared" si="109"/>
        <v>2.1293985878865813</v>
      </c>
      <c r="G306" s="301">
        <f t="shared" si="109"/>
        <v>2.4355865933339991</v>
      </c>
      <c r="H306" s="301">
        <f t="shared" si="109"/>
        <v>2.7688602980613006</v>
      </c>
      <c r="I306" s="301">
        <f t="shared" si="109"/>
        <v>3.1289776545047396</v>
      </c>
      <c r="J306" s="301">
        <f t="shared" si="109"/>
        <v>3.5107642339164937</v>
      </c>
      <c r="K306" s="301">
        <f t="shared" si="109"/>
        <v>3.9018252249266987</v>
      </c>
      <c r="L306" s="301">
        <f t="shared" si="109"/>
        <v>4.2645546919508082</v>
      </c>
      <c r="M306" s="301">
        <f t="shared" si="109"/>
        <v>4.7197116043670659</v>
      </c>
      <c r="N306" s="301">
        <f t="shared" si="109"/>
        <v>4.9655403915789948</v>
      </c>
      <c r="O306" s="301">
        <f t="shared" si="109"/>
        <v>5.2601568683893136</v>
      </c>
      <c r="P306" s="301">
        <f t="shared" si="109"/>
        <v>5.5722841078477465</v>
      </c>
      <c r="Q306" s="301">
        <f t="shared" si="109"/>
        <v>5.8840685686369261</v>
      </c>
      <c r="R306" s="301">
        <f t="shared" si="109"/>
        <v>6.1847303839085539</v>
      </c>
      <c r="S306" s="301">
        <f t="shared" si="109"/>
        <v>6.4676010522085248</v>
      </c>
      <c r="T306" s="301">
        <f t="shared" si="109"/>
        <v>6.7285703103923442</v>
      </c>
      <c r="U306" s="301">
        <f t="shared" si="109"/>
        <v>6.9652014216101268</v>
      </c>
      <c r="V306" s="301">
        <f t="shared" si="109"/>
        <v>7.1579263859604536</v>
      </c>
      <c r="W306" s="301">
        <f t="shared" si="109"/>
        <v>7.3132225553443195</v>
      </c>
      <c r="X306" s="301">
        <f t="shared" si="109"/>
        <v>7.4469594694650736</v>
      </c>
      <c r="Y306" s="301">
        <f t="shared" si="109"/>
        <v>7.5643924724881213</v>
      </c>
      <c r="Z306" s="301">
        <f t="shared" si="109"/>
        <v>7.6620305285330996</v>
      </c>
      <c r="AA306" s="301">
        <f t="shared" si="109"/>
        <v>7.7388849190767859</v>
      </c>
      <c r="AB306" s="301">
        <f t="shared" si="109"/>
        <v>7.7971580559225817</v>
      </c>
      <c r="AC306" s="301">
        <f t="shared" si="109"/>
        <v>7.8461579529651253</v>
      </c>
      <c r="AD306" s="301">
        <f t="shared" si="109"/>
        <v>7.8854320783720491</v>
      </c>
      <c r="AE306" s="301">
        <f t="shared" si="109"/>
        <v>7.9150903086759685</v>
      </c>
      <c r="AF306" s="301">
        <f t="shared" si="109"/>
        <v>7.9359879697623379</v>
      </c>
      <c r="AG306" s="301">
        <f t="shared" si="109"/>
        <v>7.9481254008421924</v>
      </c>
      <c r="AH306" s="301">
        <f t="shared" si="109"/>
        <v>7.9507856135581143</v>
      </c>
      <c r="AI306" s="301">
        <f t="shared" si="109"/>
        <v>7.9444008605999432</v>
      </c>
      <c r="AJ306" s="301">
        <f t="shared" si="109"/>
        <v>7.9295945561221961</v>
      </c>
      <c r="AK306" s="301">
        <f t="shared" si="109"/>
        <v>7.9070469706389934</v>
      </c>
      <c r="AL306" s="301">
        <f t="shared" si="109"/>
        <v>7.8774781942869572</v>
      </c>
      <c r="AM306" s="301">
        <f t="shared" si="109"/>
        <v>7.841626034803534</v>
      </c>
      <c r="AN306" s="301">
        <f t="shared" si="109"/>
        <v>7.8002253356047522</v>
      </c>
      <c r="AO306" s="301">
        <f t="shared" si="109"/>
        <v>7.753991749244614</v>
      </c>
      <c r="AP306" s="301">
        <f t="shared" si="109"/>
        <v>7.7036102810316152</v>
      </c>
      <c r="AQ306" s="301">
        <f t="shared" si="109"/>
        <v>7.6497278905610147</v>
      </c>
      <c r="AR306" s="301">
        <f t="shared" si="109"/>
        <v>7.5929491987700644</v>
      </c>
      <c r="AS306" s="301">
        <f t="shared" si="109"/>
        <v>7.5338344199558973</v>
      </c>
      <c r="AT306" s="301">
        <f t="shared" si="109"/>
        <v>7.4728988023259637</v>
      </c>
      <c r="AU306" s="301">
        <f t="shared" si="109"/>
        <v>7.4106130244180601</v>
      </c>
      <c r="AV306" s="301">
        <f t="shared" si="109"/>
        <v>7.3474041261058014</v>
      </c>
      <c r="AW306" s="301">
        <f t="shared" si="109"/>
        <v>7.2836566481575531</v>
      </c>
      <c r="AX306" s="301">
        <f t="shared" si="109"/>
        <v>7.2197137234663584</v>
      </c>
      <c r="AY306" s="301">
        <f t="shared" si="109"/>
        <v>7.155877924425206</v>
      </c>
      <c r="AZ306" s="301">
        <f t="shared" si="109"/>
        <v>7.0924117497246231</v>
      </c>
      <c r="BA306" s="301">
        <f t="shared" si="109"/>
        <v>7.0295377620715378</v>
      </c>
      <c r="BB306" s="301">
        <f t="shared" si="109"/>
        <v>6.9674386035882963</v>
      </c>
      <c r="BC306" s="301">
        <f t="shared" si="109"/>
        <v>6.9062574584683762</v>
      </c>
      <c r="BD306" s="301">
        <f t="shared" si="109"/>
        <v>6.8461000441560369</v>
      </c>
      <c r="BE306" s="301">
        <f t="shared" si="109"/>
        <v>6.7870399437739168</v>
      </c>
      <c r="BF306" s="301">
        <f t="shared" si="109"/>
        <v>6.7291301508597465</v>
      </c>
      <c r="BG306" s="301">
        <f t="shared" si="109"/>
        <v>6.6724253880025062</v>
      </c>
      <c r="BH306" s="301">
        <f t="shared" si="109"/>
        <v>6.6170229228739643</v>
      </c>
      <c r="BI306" s="301">
        <f t="shared" si="109"/>
        <v>6.6050163180093344</v>
      </c>
      <c r="DR306" s="302"/>
    </row>
    <row r="307" spans="1:122" s="301" customFormat="1" ht="14.4">
      <c r="A307" s="300" t="s">
        <v>791</v>
      </c>
      <c r="DR307" s="302"/>
    </row>
    <row r="308" spans="1:122" s="301" customFormat="1" ht="14.4">
      <c r="A308" s="300" t="s">
        <v>783</v>
      </c>
      <c r="B308" s="301">
        <f>1/B304</f>
        <v>0.99999999999999978</v>
      </c>
      <c r="C308" s="301">
        <f>1/C304</f>
        <v>0.66881980967479526</v>
      </c>
      <c r="D308" s="301">
        <f t="shared" ref="D308:BI308" si="110">1/D304</f>
        <v>0.55947965990743431</v>
      </c>
      <c r="E308" s="301">
        <f t="shared" si="110"/>
        <v>0.4676528022450116</v>
      </c>
      <c r="F308" s="301">
        <f t="shared" si="110"/>
        <v>0.39028604845770759</v>
      </c>
      <c r="G308" s="301">
        <f t="shared" si="110"/>
        <v>0.32825498191597968</v>
      </c>
      <c r="H308" s="301">
        <f t="shared" si="110"/>
        <v>0.27787171762030322</v>
      </c>
      <c r="I308" s="301">
        <f t="shared" si="110"/>
        <v>0.23679215029834164</v>
      </c>
      <c r="J308" s="301">
        <f t="shared" si="110"/>
        <v>0.20338918996518035</v>
      </c>
      <c r="K308" s="301">
        <f t="shared" si="110"/>
        <v>0.17622359684820527</v>
      </c>
      <c r="L308" s="301">
        <f t="shared" si="110"/>
        <v>0.15561480893909668</v>
      </c>
      <c r="M308" s="301">
        <f t="shared" si="110"/>
        <v>0.13485464955717308</v>
      </c>
      <c r="N308" s="301">
        <f t="shared" si="110"/>
        <v>0.12507336308132419</v>
      </c>
      <c r="O308" s="301">
        <f t="shared" si="110"/>
        <v>0.11533105360655325</v>
      </c>
      <c r="P308" s="301">
        <f t="shared" si="110"/>
        <v>0.10654514999693382</v>
      </c>
      <c r="Q308" s="301">
        <f t="shared" si="110"/>
        <v>9.8954555871487548E-2</v>
      </c>
      <c r="R308" s="301">
        <f t="shared" si="110"/>
        <v>9.2527390554339756E-2</v>
      </c>
      <c r="S308" s="301">
        <f t="shared" si="110"/>
        <v>8.7139079301302449E-2</v>
      </c>
      <c r="T308" s="301">
        <f t="shared" si="110"/>
        <v>8.2646193557418826E-2</v>
      </c>
      <c r="U308" s="301">
        <f t="shared" si="110"/>
        <v>7.8914580943258122E-2</v>
      </c>
      <c r="V308" s="301">
        <f t="shared" si="110"/>
        <v>7.6119191515194154E-2</v>
      </c>
      <c r="W308" s="301">
        <f t="shared" si="110"/>
        <v>7.4012823485170826E-2</v>
      </c>
      <c r="X308" s="301">
        <f t="shared" si="110"/>
        <v>7.2296896365050503E-2</v>
      </c>
      <c r="Y308" s="301">
        <f t="shared" si="110"/>
        <v>7.0824984323027529E-2</v>
      </c>
      <c r="Z308" s="301">
        <f t="shared" si="110"/>
        <v>6.9626740359153727E-2</v>
      </c>
      <c r="AA308" s="301">
        <f t="shared" si="110"/>
        <v>6.8696540560092056E-2</v>
      </c>
      <c r="AB308" s="301">
        <f t="shared" si="110"/>
        <v>6.7983429779885349E-2</v>
      </c>
      <c r="AC308" s="301">
        <f t="shared" si="110"/>
        <v>6.7372728845825319E-2</v>
      </c>
      <c r="AD308" s="301">
        <f t="shared" si="110"/>
        <v>6.6871336739749265E-2</v>
      </c>
      <c r="AE308" s="301">
        <f t="shared" si="110"/>
        <v>6.6476497700385384E-2</v>
      </c>
      <c r="AF308" s="301">
        <f t="shared" si="110"/>
        <v>6.6181209157661749E-2</v>
      </c>
      <c r="AG308" s="301">
        <f t="shared" si="110"/>
        <v>6.5981704107960934E-2</v>
      </c>
      <c r="AH308" s="301">
        <f t="shared" si="110"/>
        <v>6.5878870124224803E-2</v>
      </c>
      <c r="AI308" s="301">
        <f t="shared" si="110"/>
        <v>6.5868421372651004E-2</v>
      </c>
      <c r="AJ308" s="301">
        <f t="shared" si="110"/>
        <v>6.5943891348978906E-2</v>
      </c>
      <c r="AK308" s="301">
        <f t="shared" si="110"/>
        <v>6.6098322949761132E-2</v>
      </c>
      <c r="AL308" s="301">
        <f t="shared" si="110"/>
        <v>6.6324492277082536E-2</v>
      </c>
      <c r="AM308" s="301">
        <f t="shared" si="110"/>
        <v>6.6615102247339589E-2</v>
      </c>
      <c r="AN308" s="301">
        <f t="shared" si="110"/>
        <v>6.6962929800693474E-2</v>
      </c>
      <c r="AO308" s="301">
        <f t="shared" si="110"/>
        <v>6.7360922739107321E-2</v>
      </c>
      <c r="AP308" s="301">
        <f t="shared" si="110"/>
        <v>6.7802257247090075E-2</v>
      </c>
      <c r="AQ308" s="301">
        <f t="shared" si="110"/>
        <v>6.8280370156928644E-2</v>
      </c>
      <c r="AR308" s="301">
        <f t="shared" si="110"/>
        <v>6.8788978504908685E-2</v>
      </c>
      <c r="AS308" s="301">
        <f t="shared" si="110"/>
        <v>6.9322096404367678E-2</v>
      </c>
      <c r="AT308" s="301">
        <f t="shared" si="110"/>
        <v>6.9874057072366588E-2</v>
      </c>
      <c r="AU308" s="301">
        <f t="shared" si="110"/>
        <v>7.0439546360324679E-2</v>
      </c>
      <c r="AV308" s="301">
        <f t="shared" si="110"/>
        <v>7.1013653312215264E-2</v>
      </c>
      <c r="AW308" s="301">
        <f t="shared" si="110"/>
        <v>7.1591942868199379E-2</v>
      </c>
      <c r="AX308" s="301">
        <f t="shared" si="110"/>
        <v>7.217055547639914E-2</v>
      </c>
      <c r="AY308" s="301">
        <f t="shared" si="110"/>
        <v>7.274633757801692E-2</v>
      </c>
      <c r="AZ308" s="301">
        <f t="shared" si="110"/>
        <v>7.3317005104621594E-2</v>
      </c>
      <c r="BA308" s="301">
        <f t="shared" si="110"/>
        <v>7.3881338713053579E-2</v>
      </c>
      <c r="BB308" s="301">
        <f t="shared" si="110"/>
        <v>7.4439404251204322E-2</v>
      </c>
      <c r="BC308" s="301">
        <f t="shared" si="110"/>
        <v>7.4992785518720684E-2</v>
      </c>
      <c r="BD308" s="301">
        <f t="shared" si="110"/>
        <v>7.5544810925198991E-2</v>
      </c>
      <c r="BE308" s="301">
        <f t="shared" si="110"/>
        <v>7.6100755346758933E-2</v>
      </c>
      <c r="BF308" s="301">
        <f t="shared" si="110"/>
        <v>7.6668008948201832E-2</v>
      </c>
      <c r="BG308" s="301">
        <f t="shared" si="110"/>
        <v>7.7256229647168342E-2</v>
      </c>
      <c r="BH308" s="301">
        <f t="shared" si="110"/>
        <v>7.7877528100784993E-2</v>
      </c>
      <c r="BI308" s="301">
        <f t="shared" si="110"/>
        <v>7.8017119858585962E-2</v>
      </c>
      <c r="DR308" s="302"/>
    </row>
    <row r="309" spans="1:122" s="301" customFormat="1" ht="14.4">
      <c r="A309" s="300" t="s">
        <v>784</v>
      </c>
      <c r="B309" s="301">
        <f>1/B305</f>
        <v>1.0000000000000002</v>
      </c>
      <c r="C309" s="301">
        <f>1/C305</f>
        <v>0.78831644644240406</v>
      </c>
      <c r="D309" s="301">
        <f t="shared" ref="D309:BI309" si="111">1/D305</f>
        <v>0.70111244343686385</v>
      </c>
      <c r="E309" s="301">
        <f t="shared" si="111"/>
        <v>0.62707061457033886</v>
      </c>
      <c r="F309" s="301">
        <f t="shared" si="111"/>
        <v>0.56507103935292924</v>
      </c>
      <c r="G309" s="301">
        <f t="shared" si="111"/>
        <v>0.51354857003889542</v>
      </c>
      <c r="H309" s="301">
        <f t="shared" si="111"/>
        <v>0.46941132825442272</v>
      </c>
      <c r="I309" s="301">
        <f t="shared" si="111"/>
        <v>0.43134798670949065</v>
      </c>
      <c r="J309" s="301">
        <f t="shared" si="111"/>
        <v>0.3989043779732096</v>
      </c>
      <c r="K309" s="301">
        <f t="shared" si="111"/>
        <v>0.37273511969695639</v>
      </c>
      <c r="L309" s="301">
        <f t="shared" si="111"/>
        <v>0.35334723653625227</v>
      </c>
      <c r="M309" s="301">
        <f t="shared" si="111"/>
        <v>0.33289184105225089</v>
      </c>
      <c r="N309" s="301">
        <f t="shared" si="111"/>
        <v>0.32426653763627133</v>
      </c>
      <c r="O309" s="301">
        <f t="shared" si="111"/>
        <v>0.31336922872713768</v>
      </c>
      <c r="P309" s="301">
        <f t="shared" si="111"/>
        <v>0.30227331746685254</v>
      </c>
      <c r="Q309" s="301">
        <f t="shared" si="111"/>
        <v>0.29188296953434278</v>
      </c>
      <c r="R309" s="301">
        <f t="shared" si="111"/>
        <v>0.28254533547000782</v>
      </c>
      <c r="S309" s="301">
        <f t="shared" si="111"/>
        <v>0.27434723468164257</v>
      </c>
      <c r="T309" s="301">
        <f t="shared" si="111"/>
        <v>0.26725851692490005</v>
      </c>
      <c r="U309" s="301">
        <f t="shared" si="111"/>
        <v>0.26120133084472708</v>
      </c>
      <c r="V309" s="301">
        <f t="shared" si="111"/>
        <v>0.25640788582587831</v>
      </c>
      <c r="W309" s="301">
        <f t="shared" si="111"/>
        <v>0.2526244887839475</v>
      </c>
      <c r="X309" s="301">
        <f t="shared" si="111"/>
        <v>0.24941488346118701</v>
      </c>
      <c r="Y309" s="301">
        <f t="shared" si="111"/>
        <v>0.24675468399806469</v>
      </c>
      <c r="Z309" s="301">
        <f t="shared" si="111"/>
        <v>0.24464490760345078</v>
      </c>
      <c r="AA309" s="301">
        <f t="shared" si="111"/>
        <v>0.24305712448816824</v>
      </c>
      <c r="AB309" s="301">
        <f t="shared" si="111"/>
        <v>0.24194923494421053</v>
      </c>
      <c r="AC309" s="301">
        <f t="shared" si="111"/>
        <v>0.24110253030704581</v>
      </c>
      <c r="AD309" s="301">
        <f t="shared" si="111"/>
        <v>0.24049663532685947</v>
      </c>
      <c r="AE309" s="301">
        <f t="shared" si="111"/>
        <v>0.24011545847611093</v>
      </c>
      <c r="AF309" s="301">
        <f t="shared" si="111"/>
        <v>0.23991825874054362</v>
      </c>
      <c r="AG309" s="301">
        <f t="shared" si="111"/>
        <v>0.23990928204424233</v>
      </c>
      <c r="AH309" s="301">
        <f t="shared" si="111"/>
        <v>0.24012300601676803</v>
      </c>
      <c r="AI309" s="301">
        <f t="shared" si="111"/>
        <v>0.24054727716121777</v>
      </c>
      <c r="AJ309" s="301">
        <f t="shared" si="111"/>
        <v>0.24117010047140025</v>
      </c>
      <c r="AK309" s="301">
        <f t="shared" si="111"/>
        <v>0.24198080768453897</v>
      </c>
      <c r="AL309" s="301">
        <f t="shared" si="111"/>
        <v>0.24296943655983458</v>
      </c>
      <c r="AM309" s="301">
        <f t="shared" si="111"/>
        <v>0.24412656873889957</v>
      </c>
      <c r="AN309" s="301">
        <f t="shared" si="111"/>
        <v>0.24544334172614757</v>
      </c>
      <c r="AO309" s="301">
        <f t="shared" si="111"/>
        <v>0.24691149168089543</v>
      </c>
      <c r="AP309" s="301">
        <f t="shared" si="111"/>
        <v>0.24852337302647132</v>
      </c>
      <c r="AQ309" s="301">
        <f t="shared" si="111"/>
        <v>0.25027193937979442</v>
      </c>
      <c r="AR309" s="301">
        <f t="shared" si="111"/>
        <v>0.25215068437046173</v>
      </c>
      <c r="AS309" s="301">
        <f t="shared" si="111"/>
        <v>0.25415354405017693</v>
      </c>
      <c r="AT309" s="301">
        <f t="shared" si="111"/>
        <v>0.25627476121252851</v>
      </c>
      <c r="AU309" s="301">
        <f t="shared" si="111"/>
        <v>0.25850870902209672</v>
      </c>
      <c r="AV309" s="301">
        <f t="shared" si="111"/>
        <v>0.26084966828488887</v>
      </c>
      <c r="AW309" s="301">
        <f t="shared" si="111"/>
        <v>0.26329155023875772</v>
      </c>
      <c r="AX309" s="301">
        <f t="shared" si="111"/>
        <v>0.26582755547761833</v>
      </c>
      <c r="AY309" s="301">
        <f t="shared" si="111"/>
        <v>0.26844976007633681</v>
      </c>
      <c r="AZ309" s="301">
        <f t="shared" si="111"/>
        <v>0.27114862248617572</v>
      </c>
      <c r="BA309" s="301">
        <f t="shared" si="111"/>
        <v>0.27391240890841556</v>
      </c>
      <c r="BB309" s="301">
        <f t="shared" si="111"/>
        <v>0.27672653832128158</v>
      </c>
      <c r="BC309" s="301">
        <f t="shared" si="111"/>
        <v>0.2795728450081284</v>
      </c>
      <c r="BD309" s="301">
        <f t="shared" si="111"/>
        <v>0.28242873366368754</v>
      </c>
      <c r="BE309" s="301">
        <f t="shared" si="111"/>
        <v>0.28526613779363491</v>
      </c>
      <c r="BF309" s="301">
        <f t="shared" si="111"/>
        <v>0.28805005244215659</v>
      </c>
      <c r="BG309" s="301">
        <f t="shared" si="111"/>
        <v>0.29073615217476534</v>
      </c>
      <c r="BH309" s="301">
        <f t="shared" si="111"/>
        <v>0.29326657253875377</v>
      </c>
      <c r="BI309" s="301">
        <f t="shared" si="111"/>
        <v>0.29380710687329176</v>
      </c>
      <c r="DR309" s="302"/>
    </row>
    <row r="310" spans="1:122" s="301" customFormat="1" ht="14.4">
      <c r="A310" s="300" t="s">
        <v>786</v>
      </c>
      <c r="B310" s="301">
        <f>+(B308*B309)^0.5</f>
        <v>1</v>
      </c>
      <c r="C310" s="301">
        <f t="shared" ref="C310:BI310" si="112">+(C308*C309)^0.5</f>
        <v>0.72611407896632862</v>
      </c>
      <c r="D310" s="301">
        <f t="shared" si="112"/>
        <v>0.62630515837802814</v>
      </c>
      <c r="E310" s="301">
        <f t="shared" si="112"/>
        <v>0.54152685077410578</v>
      </c>
      <c r="F310" s="301">
        <f t="shared" si="112"/>
        <v>0.46961616565759801</v>
      </c>
      <c r="G310" s="301">
        <f t="shared" si="112"/>
        <v>0.41057870934949225</v>
      </c>
      <c r="H310" s="301">
        <f t="shared" si="112"/>
        <v>0.36115942747280516</v>
      </c>
      <c r="I310" s="301">
        <f t="shared" si="112"/>
        <v>0.31959320596627327</v>
      </c>
      <c r="J310" s="301">
        <f t="shared" si="112"/>
        <v>0.28483826693324621</v>
      </c>
      <c r="K310" s="301">
        <f t="shared" si="112"/>
        <v>0.25629031090668247</v>
      </c>
      <c r="L310" s="301">
        <f t="shared" si="112"/>
        <v>0.23449107169089978</v>
      </c>
      <c r="M310" s="301">
        <f t="shared" si="112"/>
        <v>0.2118773526489876</v>
      </c>
      <c r="N310" s="301">
        <f t="shared" si="112"/>
        <v>0.20138794997939982</v>
      </c>
      <c r="O310" s="301">
        <f t="shared" si="112"/>
        <v>0.19010839885963418</v>
      </c>
      <c r="P310" s="301">
        <f t="shared" si="112"/>
        <v>0.1794596220590487</v>
      </c>
      <c r="Q310" s="301">
        <f t="shared" si="112"/>
        <v>0.16995043282299055</v>
      </c>
      <c r="R310" s="301">
        <f t="shared" si="112"/>
        <v>0.1616885357851334</v>
      </c>
      <c r="S310" s="301">
        <f t="shared" si="112"/>
        <v>0.15461683426786582</v>
      </c>
      <c r="T310" s="301">
        <f t="shared" si="112"/>
        <v>0.1486199822353777</v>
      </c>
      <c r="U310" s="301">
        <f t="shared" si="112"/>
        <v>0.14357086600502542</v>
      </c>
      <c r="V310" s="301">
        <f t="shared" si="112"/>
        <v>0.13970526463661298</v>
      </c>
      <c r="W310" s="301">
        <f t="shared" si="112"/>
        <v>0.13673862547355747</v>
      </c>
      <c r="X310" s="301">
        <f t="shared" si="112"/>
        <v>0.13428299215274653</v>
      </c>
      <c r="Y310" s="301">
        <f t="shared" si="112"/>
        <v>0.13219832308239218</v>
      </c>
      <c r="Z310" s="301">
        <f t="shared" si="112"/>
        <v>0.13051370603080206</v>
      </c>
      <c r="AA310" s="301">
        <f t="shared" si="112"/>
        <v>0.12921758243683712</v>
      </c>
      <c r="AB310" s="301">
        <f t="shared" si="112"/>
        <v>0.128251857000695</v>
      </c>
      <c r="AC310" s="301">
        <f t="shared" si="112"/>
        <v>0.12745091368216621</v>
      </c>
      <c r="AD310" s="301">
        <f t="shared" si="112"/>
        <v>0.12681613259250221</v>
      </c>
      <c r="AE310" s="301">
        <f t="shared" si="112"/>
        <v>0.12634094634446177</v>
      </c>
      <c r="AF310" s="301">
        <f t="shared" si="112"/>
        <v>0.12600825553292105</v>
      </c>
      <c r="AG310" s="301">
        <f t="shared" si="112"/>
        <v>0.12581583072330979</v>
      </c>
      <c r="AH310" s="301">
        <f t="shared" si="112"/>
        <v>0.12577373464764854</v>
      </c>
      <c r="AI310" s="301">
        <f t="shared" si="112"/>
        <v>0.12587481643322845</v>
      </c>
      <c r="AJ310" s="301">
        <f t="shared" si="112"/>
        <v>0.12610985251798665</v>
      </c>
      <c r="AK310" s="301">
        <f t="shared" si="112"/>
        <v>0.12646946498652037</v>
      </c>
      <c r="AL310" s="301">
        <f t="shared" si="112"/>
        <v>0.1269441787506613</v>
      </c>
      <c r="AM310" s="301">
        <f t="shared" si="112"/>
        <v>0.12752457150617669</v>
      </c>
      <c r="AN310" s="301">
        <f t="shared" si="112"/>
        <v>0.12820142457108516</v>
      </c>
      <c r="AO310" s="301">
        <f t="shared" si="112"/>
        <v>0.1289658323530482</v>
      </c>
      <c r="AP310" s="301">
        <f t="shared" si="112"/>
        <v>0.12980926650226221</v>
      </c>
      <c r="AQ310" s="301">
        <f t="shared" si="112"/>
        <v>0.13072360406883207</v>
      </c>
      <c r="AR310" s="301">
        <f t="shared" si="112"/>
        <v>0.13170113138146425</v>
      </c>
      <c r="AS310" s="301">
        <f t="shared" si="112"/>
        <v>0.13273453387177758</v>
      </c>
      <c r="AT310" s="301">
        <f t="shared" si="112"/>
        <v>0.13381687969449646</v>
      </c>
      <c r="AU310" s="301">
        <f t="shared" si="112"/>
        <v>0.13494160290180957</v>
      </c>
      <c r="AV310" s="301">
        <f t="shared" si="112"/>
        <v>0.13610249046284734</v>
      </c>
      <c r="AW310" s="301">
        <f t="shared" si="112"/>
        <v>0.13729367655639785</v>
      </c>
      <c r="AX310" s="301">
        <f t="shared" si="112"/>
        <v>0.13850964709995123</v>
      </c>
      <c r="AY310" s="301">
        <f t="shared" si="112"/>
        <v>0.13974525705458074</v>
      </c>
      <c r="AZ310" s="301">
        <f t="shared" si="112"/>
        <v>0.14099576213110115</v>
      </c>
      <c r="BA310" s="301">
        <f t="shared" si="112"/>
        <v>0.14225686436960111</v>
      </c>
      <c r="BB310" s="301">
        <f t="shared" si="112"/>
        <v>0.14352476668900829</v>
      </c>
      <c r="BC310" s="301">
        <f t="shared" si="112"/>
        <v>0.14479622371648065</v>
      </c>
      <c r="BD310" s="301">
        <f t="shared" si="112"/>
        <v>0.1460685636421015</v>
      </c>
      <c r="BE310" s="301">
        <f t="shared" si="112"/>
        <v>0.14733963676128781</v>
      </c>
      <c r="BF310" s="301">
        <f t="shared" si="112"/>
        <v>0.14860761756439428</v>
      </c>
      <c r="BG310" s="301">
        <f t="shared" si="112"/>
        <v>0.14987054059803667</v>
      </c>
      <c r="BH310" s="301">
        <f t="shared" si="112"/>
        <v>0.1511253643301074</v>
      </c>
      <c r="BI310" s="301">
        <f t="shared" si="112"/>
        <v>0.15140008015928519</v>
      </c>
      <c r="DR310" s="302"/>
    </row>
    <row r="311" spans="1:122" s="305" customFormat="1" ht="14.4">
      <c r="DR311" s="306"/>
    </row>
    <row r="312" spans="1:122" s="305" customFormat="1" ht="14.4">
      <c r="DR312" s="306"/>
    </row>
    <row r="313" spans="1:122" s="305" customFormat="1" ht="14.4">
      <c r="DR313" s="306"/>
    </row>
    <row r="314" spans="1:122" s="305" customFormat="1" ht="14.4">
      <c r="DR314" s="306"/>
    </row>
    <row r="315" spans="1:122" s="305" customFormat="1" ht="14.4">
      <c r="DR315" s="306"/>
    </row>
    <row r="316" spans="1:122" s="305" customFormat="1" ht="14.4">
      <c r="DR316" s="306"/>
    </row>
    <row r="317" spans="1:122" s="305" customFormat="1" ht="14.4">
      <c r="DR317" s="306"/>
    </row>
    <row r="318" spans="1:122" s="305" customFormat="1" ht="14.4">
      <c r="DR318" s="306"/>
    </row>
    <row r="319" spans="1:122" s="305" customFormat="1" ht="14.4">
      <c r="DR319" s="306"/>
    </row>
    <row r="320" spans="1:122" s="305" customFormat="1" ht="14.4">
      <c r="DR320" s="306"/>
    </row>
    <row r="321" spans="122:122" s="305" customFormat="1" ht="14.4">
      <c r="DR321" s="306"/>
    </row>
    <row r="322" spans="122:122" s="305" customFormat="1" ht="14.4">
      <c r="DR322" s="306"/>
    </row>
    <row r="323" spans="122:122" s="305" customFormat="1" ht="14.4">
      <c r="DR323" s="306"/>
    </row>
    <row r="324" spans="122:122" s="305" customFormat="1" ht="14.4">
      <c r="DR324" s="306"/>
    </row>
    <row r="325" spans="122:122" s="305" customFormat="1" ht="14.4">
      <c r="DR325" s="306"/>
    </row>
    <row r="326" spans="122:122" s="305" customFormat="1" ht="14.4">
      <c r="DR326" s="306"/>
    </row>
    <row r="327" spans="122:122" s="305" customFormat="1" ht="14.4">
      <c r="DR327" s="306"/>
    </row>
    <row r="328" spans="122:122" s="305" customFormat="1" ht="14.4">
      <c r="DR328" s="306"/>
    </row>
    <row r="329" spans="122:122" s="305" customFormat="1" ht="14.4">
      <c r="DR329" s="306"/>
    </row>
    <row r="330" spans="122:122" s="305" customFormat="1" ht="14.4">
      <c r="DR330" s="306"/>
    </row>
    <row r="331" spans="122:122" s="305" customFormat="1" ht="14.4">
      <c r="DR331" s="306"/>
    </row>
    <row r="332" spans="122:122" s="305" customFormat="1" ht="14.4">
      <c r="DR332" s="306"/>
    </row>
    <row r="333" spans="122:122" s="305" customFormat="1" ht="14.4">
      <c r="DR333" s="306"/>
    </row>
    <row r="334" spans="122:122" s="305" customFormat="1" ht="14.4">
      <c r="DR334" s="306"/>
    </row>
    <row r="335" spans="122:122" s="305" customFormat="1" ht="14.4">
      <c r="DR335" s="306"/>
    </row>
    <row r="336" spans="122:122" s="305" customFormat="1" ht="14.4">
      <c r="DR336" s="306"/>
    </row>
    <row r="337" spans="1:122" s="305" customFormat="1" ht="14.4">
      <c r="DR337" s="306"/>
    </row>
    <row r="338" spans="1:122" s="305" customFormat="1" ht="14.4">
      <c r="DR338" s="306"/>
    </row>
    <row r="339" spans="1:122" s="305" customFormat="1" ht="14.4">
      <c r="DR339" s="306"/>
    </row>
    <row r="340" spans="1:122" s="305" customFormat="1" ht="14.4">
      <c r="DR340" s="306"/>
    </row>
    <row r="341" spans="1:122" s="296" customFormat="1" ht="14.4">
      <c r="A341" s="298" t="s">
        <v>792</v>
      </c>
      <c r="DR341" s="297"/>
    </row>
    <row r="342" spans="1:122" s="296" customFormat="1" ht="14.4">
      <c r="A342" s="298" t="s">
        <v>788</v>
      </c>
      <c r="DR342" s="297"/>
    </row>
    <row r="343" spans="1:122" s="296" customFormat="1" ht="14.4">
      <c r="A343" s="298" t="s">
        <v>787</v>
      </c>
      <c r="C343" s="296">
        <f>+SUM(B344:BI355)</f>
        <v>863.54612741907897</v>
      </c>
      <c r="D343" s="296">
        <f>+C343-C358</f>
        <v>-122.44040106177818</v>
      </c>
      <c r="DR343" s="297"/>
    </row>
    <row r="344" spans="1:122" s="190" customFormat="1" ht="14.4">
      <c r="A344" s="190" t="s">
        <v>104</v>
      </c>
      <c r="B344" s="190">
        <f t="shared" ref="B344:R344" si="113">+B248*B$310</f>
        <v>1</v>
      </c>
      <c r="C344" s="190">
        <f t="shared" si="113"/>
        <v>0.72611407896632862</v>
      </c>
      <c r="D344" s="190">
        <f t="shared" si="113"/>
        <v>0.62630515837802814</v>
      </c>
      <c r="E344" s="190">
        <f t="shared" si="113"/>
        <v>0.54152685077410578</v>
      </c>
      <c r="F344" s="190">
        <f t="shared" si="113"/>
        <v>0.46961616565759801</v>
      </c>
      <c r="G344" s="190">
        <f t="shared" si="113"/>
        <v>0.41057870934949225</v>
      </c>
      <c r="H344" s="190">
        <f t="shared" si="113"/>
        <v>0.36115942747280516</v>
      </c>
      <c r="I344" s="190">
        <f t="shared" si="113"/>
        <v>0.31959320596627327</v>
      </c>
      <c r="J344" s="190">
        <f t="shared" si="113"/>
        <v>0.28483826693324621</v>
      </c>
      <c r="K344" s="190">
        <f t="shared" si="113"/>
        <v>0.25629031090668247</v>
      </c>
      <c r="L344" s="190">
        <f t="shared" si="113"/>
        <v>0.23449107169089978</v>
      </c>
      <c r="M344" s="190">
        <f t="shared" si="113"/>
        <v>0.2118773526489876</v>
      </c>
      <c r="N344" s="190">
        <f t="shared" si="113"/>
        <v>0.20138794997939982</v>
      </c>
      <c r="O344" s="190">
        <f t="shared" si="113"/>
        <v>0.19010839885963418</v>
      </c>
      <c r="P344" s="190">
        <f t="shared" si="113"/>
        <v>0.1794596220590487</v>
      </c>
      <c r="Q344" s="190">
        <f t="shared" si="113"/>
        <v>0.16995043282299055</v>
      </c>
      <c r="R344" s="190">
        <f t="shared" si="113"/>
        <v>0.1616885357851334</v>
      </c>
      <c r="S344" s="190">
        <f t="shared" ref="D344:BI348" si="114">+S248*S$310</f>
        <v>0.15461683426786582</v>
      </c>
      <c r="T344" s="190">
        <f t="shared" si="114"/>
        <v>0.1486199822353777</v>
      </c>
      <c r="U344" s="190">
        <f t="shared" si="114"/>
        <v>0.14357086600502542</v>
      </c>
      <c r="V344" s="190">
        <f t="shared" si="114"/>
        <v>0.13970526463661298</v>
      </c>
      <c r="W344" s="190">
        <f t="shared" si="114"/>
        <v>0.13673862547355747</v>
      </c>
      <c r="X344" s="190">
        <f t="shared" si="114"/>
        <v>0.13428299215274653</v>
      </c>
      <c r="Y344" s="190">
        <f t="shared" si="114"/>
        <v>0.13219832308239218</v>
      </c>
      <c r="Z344" s="190">
        <f t="shared" si="114"/>
        <v>0.13051370603080206</v>
      </c>
      <c r="AA344" s="190">
        <f t="shared" si="114"/>
        <v>0.12921758243683712</v>
      </c>
      <c r="AB344" s="190">
        <f t="shared" si="114"/>
        <v>0.128251857000695</v>
      </c>
      <c r="AC344" s="190">
        <f t="shared" si="114"/>
        <v>0.12745091368216621</v>
      </c>
      <c r="AD344" s="190">
        <f t="shared" si="114"/>
        <v>0.12681613259250221</v>
      </c>
      <c r="AE344" s="190">
        <f t="shared" si="114"/>
        <v>0.12634094634446177</v>
      </c>
      <c r="AF344" s="190">
        <f t="shared" si="114"/>
        <v>0.12600825553292105</v>
      </c>
      <c r="AG344" s="190">
        <f t="shared" si="114"/>
        <v>0.12581583072330979</v>
      </c>
      <c r="AH344" s="190">
        <f t="shared" si="114"/>
        <v>0.12577373464764854</v>
      </c>
      <c r="AI344" s="190">
        <f t="shared" si="114"/>
        <v>0.12587481643322845</v>
      </c>
      <c r="AJ344" s="190">
        <f t="shared" si="114"/>
        <v>0.12610985251798665</v>
      </c>
      <c r="AK344" s="190">
        <f t="shared" si="114"/>
        <v>0.12646946498652037</v>
      </c>
      <c r="AL344" s="190">
        <f t="shared" si="114"/>
        <v>0.1269441787506613</v>
      </c>
      <c r="AM344" s="190">
        <f t="shared" si="114"/>
        <v>0.12752457150617669</v>
      </c>
      <c r="AN344" s="190">
        <f t="shared" si="114"/>
        <v>0.12820142457108516</v>
      </c>
      <c r="AO344" s="190">
        <f t="shared" si="114"/>
        <v>0.1289658323530482</v>
      </c>
      <c r="AP344" s="190">
        <f t="shared" si="114"/>
        <v>0.12980926650226221</v>
      </c>
      <c r="AQ344" s="190">
        <f t="shared" si="114"/>
        <v>0.13072360406883207</v>
      </c>
      <c r="AR344" s="190">
        <f t="shared" si="114"/>
        <v>0.13170113138146425</v>
      </c>
      <c r="AS344" s="190">
        <f t="shared" si="114"/>
        <v>0.13273453387177758</v>
      </c>
      <c r="AT344" s="190">
        <f t="shared" si="114"/>
        <v>0.13381687969449646</v>
      </c>
      <c r="AU344" s="190">
        <f t="shared" si="114"/>
        <v>0.13494160290180957</v>
      </c>
      <c r="AV344" s="190">
        <f t="shared" si="114"/>
        <v>0.13610249046284734</v>
      </c>
      <c r="AW344" s="190">
        <f t="shared" si="114"/>
        <v>0.13729367655639785</v>
      </c>
      <c r="AX344" s="190">
        <f t="shared" si="114"/>
        <v>0.13850964709995123</v>
      </c>
      <c r="AY344" s="190">
        <f t="shared" si="114"/>
        <v>0.13974525705458074</v>
      </c>
      <c r="AZ344" s="190">
        <f t="shared" si="114"/>
        <v>0.14099576213110115</v>
      </c>
      <c r="BA344" s="190">
        <f t="shared" si="114"/>
        <v>0.14225686436960111</v>
      </c>
      <c r="BB344" s="190">
        <f t="shared" si="114"/>
        <v>0.14352476668900829</v>
      </c>
      <c r="BC344" s="190">
        <f t="shared" si="114"/>
        <v>0.14479622371648065</v>
      </c>
      <c r="BD344" s="190">
        <f t="shared" si="114"/>
        <v>0.1460685636421015</v>
      </c>
      <c r="BE344" s="190">
        <f t="shared" si="114"/>
        <v>0.14733963676128781</v>
      </c>
      <c r="BF344" s="190">
        <f t="shared" si="114"/>
        <v>0.14860761756439428</v>
      </c>
      <c r="BG344" s="190">
        <f t="shared" si="114"/>
        <v>0.14987054059803667</v>
      </c>
      <c r="BH344" s="190">
        <f t="shared" si="114"/>
        <v>0.1511253643301074</v>
      </c>
      <c r="BI344" s="190">
        <f t="shared" si="114"/>
        <v>0.15140008015928519</v>
      </c>
      <c r="DR344" s="510"/>
    </row>
    <row r="345" spans="1:122" s="190" customFormat="1" ht="14.4">
      <c r="A345" s="190" t="s">
        <v>105</v>
      </c>
      <c r="B345" s="190">
        <f t="shared" ref="B345:C355" si="115">+B249*B$310</f>
        <v>1</v>
      </c>
      <c r="C345" s="190">
        <f t="shared" si="115"/>
        <v>0.75441451990980668</v>
      </c>
      <c r="D345" s="190">
        <f t="shared" si="114"/>
        <v>0.68332676885733523</v>
      </c>
      <c r="E345" s="190">
        <f t="shared" si="114"/>
        <v>0.61687728880656778</v>
      </c>
      <c r="F345" s="190">
        <f t="shared" si="114"/>
        <v>0.55625744457493054</v>
      </c>
      <c r="G345" s="190">
        <f t="shared" si="114"/>
        <v>0.50349439278149011</v>
      </c>
      <c r="H345" s="190">
        <f t="shared" si="114"/>
        <v>0.45738202748519657</v>
      </c>
      <c r="I345" s="190">
        <f t="shared" si="114"/>
        <v>0.41650557040767966</v>
      </c>
      <c r="J345" s="190">
        <f t="shared" si="114"/>
        <v>0.38084040275857417</v>
      </c>
      <c r="K345" s="190">
        <f t="shared" si="114"/>
        <v>0.3468031045488027</v>
      </c>
      <c r="L345" s="190">
        <f t="shared" si="114"/>
        <v>0.31948659804233637</v>
      </c>
      <c r="M345" s="190">
        <f t="shared" si="114"/>
        <v>0.29564534134923254</v>
      </c>
      <c r="N345" s="190">
        <f t="shared" si="114"/>
        <v>0.28341659471209224</v>
      </c>
      <c r="O345" s="190">
        <f t="shared" si="114"/>
        <v>0.26997637066144448</v>
      </c>
      <c r="P345" s="190">
        <f t="shared" si="114"/>
        <v>0.25701580750885783</v>
      </c>
      <c r="Q345" s="190">
        <f t="shared" si="114"/>
        <v>0.24519010563592269</v>
      </c>
      <c r="R345" s="190">
        <f t="shared" si="114"/>
        <v>0.23468597548514564</v>
      </c>
      <c r="S345" s="190">
        <f t="shared" si="114"/>
        <v>0.22548576793282757</v>
      </c>
      <c r="T345" s="190">
        <f t="shared" si="114"/>
        <v>0.21749081491249039</v>
      </c>
      <c r="U345" s="190">
        <f t="shared" si="114"/>
        <v>0.21057789024572954</v>
      </c>
      <c r="V345" s="190">
        <f t="shared" si="114"/>
        <v>0.20494566790655444</v>
      </c>
      <c r="W345" s="190">
        <f t="shared" si="114"/>
        <v>0.20032195452131424</v>
      </c>
      <c r="X345" s="190">
        <f t="shared" si="114"/>
        <v>0.19641187841053992</v>
      </c>
      <c r="Y345" s="190">
        <f t="shared" si="114"/>
        <v>0.19296504645063964</v>
      </c>
      <c r="Z345" s="190">
        <f t="shared" si="114"/>
        <v>0.19000923298241026</v>
      </c>
      <c r="AA345" s="190">
        <f t="shared" si="114"/>
        <v>0.18753096605818717</v>
      </c>
      <c r="AB345" s="190">
        <f t="shared" si="114"/>
        <v>0.18545148086288102</v>
      </c>
      <c r="AC345" s="190">
        <f t="shared" si="114"/>
        <v>0.18369500253759674</v>
      </c>
      <c r="AD345" s="190">
        <f t="shared" si="114"/>
        <v>0.18219809570668458</v>
      </c>
      <c r="AE345" s="190">
        <f t="shared" si="114"/>
        <v>0.18094049761609909</v>
      </c>
      <c r="AF345" s="190">
        <f t="shared" si="114"/>
        <v>0.17994977060380185</v>
      </c>
      <c r="AG345" s="190">
        <f t="shared" si="114"/>
        <v>0.1791976265698601</v>
      </c>
      <c r="AH345" s="190">
        <f t="shared" si="114"/>
        <v>0.17862338906797984</v>
      </c>
      <c r="AI345" s="190">
        <f t="shared" si="114"/>
        <v>0.17822616674888195</v>
      </c>
      <c r="AJ345" s="190">
        <f t="shared" si="114"/>
        <v>0.17799866281612708</v>
      </c>
      <c r="AK345" s="190">
        <f t="shared" si="114"/>
        <v>0.17793000636571568</v>
      </c>
      <c r="AL345" s="190">
        <f t="shared" si="114"/>
        <v>0.17800774468600628</v>
      </c>
      <c r="AM345" s="190">
        <f t="shared" si="114"/>
        <v>0.1782189597818887</v>
      </c>
      <c r="AN345" s="190">
        <f t="shared" si="114"/>
        <v>0.17855088395808602</v>
      </c>
      <c r="AO345" s="190">
        <f t="shared" si="114"/>
        <v>0.17899122021456723</v>
      </c>
      <c r="AP345" s="190">
        <f t="shared" si="114"/>
        <v>0.17952829071286985</v>
      </c>
      <c r="AQ345" s="190">
        <f t="shared" si="114"/>
        <v>0.18015108787639916</v>
      </c>
      <c r="AR345" s="190">
        <f t="shared" si="114"/>
        <v>0.18084927314305241</v>
      </c>
      <c r="AS345" s="190">
        <f t="shared" si="114"/>
        <v>0.18161315041739554</v>
      </c>
      <c r="AT345" s="190">
        <f t="shared" si="114"/>
        <v>0.18243363042848093</v>
      </c>
      <c r="AU345" s="190">
        <f t="shared" si="114"/>
        <v>0.1833021958104121</v>
      </c>
      <c r="AV345" s="190">
        <f t="shared" si="114"/>
        <v>0.18421087313640969</v>
      </c>
      <c r="AW345" s="190">
        <f t="shared" si="114"/>
        <v>0.18515221628405448</v>
      </c>
      <c r="AX345" s="190">
        <f t="shared" si="114"/>
        <v>0.18611930460340934</v>
      </c>
      <c r="AY345" s="190">
        <f t="shared" si="114"/>
        <v>0.1871057586835288</v>
      </c>
      <c r="AZ345" s="190">
        <f t="shared" si="114"/>
        <v>0.18810577525662586</v>
      </c>
      <c r="BA345" s="190">
        <f t="shared" si="114"/>
        <v>0.18911417992960897</v>
      </c>
      <c r="BB345" s="190">
        <f t="shared" si="114"/>
        <v>0.19012649072908733</v>
      </c>
      <c r="BC345" s="190">
        <f t="shared" si="114"/>
        <v>0.19113897541227862</v>
      </c>
      <c r="BD345" s="190">
        <f t="shared" si="114"/>
        <v>0.19214866948070952</v>
      </c>
      <c r="BE345" s="190">
        <f t="shared" si="114"/>
        <v>0.19315329775010023</v>
      </c>
      <c r="BF345" s="190">
        <f t="shared" si="114"/>
        <v>0.19415100625355258</v>
      </c>
      <c r="BG345" s="190">
        <f t="shared" si="114"/>
        <v>0.19513975299864089</v>
      </c>
      <c r="BH345" s="190">
        <f t="shared" si="114"/>
        <v>0.19611609842075958</v>
      </c>
      <c r="BI345" s="190">
        <f t="shared" si="114"/>
        <v>0.1964725984486112</v>
      </c>
      <c r="DR345" s="510"/>
    </row>
    <row r="346" spans="1:122" s="190" customFormat="1" ht="14.4">
      <c r="A346" s="190" t="s">
        <v>51</v>
      </c>
      <c r="B346" s="190">
        <f t="shared" si="115"/>
        <v>1</v>
      </c>
      <c r="C346" s="190">
        <f t="shared" si="115"/>
        <v>0.70907223026273436</v>
      </c>
      <c r="D346" s="190">
        <f t="shared" si="114"/>
        <v>0.63398300703379118</v>
      </c>
      <c r="E346" s="190">
        <f t="shared" si="114"/>
        <v>0.5703266751464382</v>
      </c>
      <c r="F346" s="190">
        <f t="shared" si="114"/>
        <v>0.4827485652400495</v>
      </c>
      <c r="G346" s="190">
        <f t="shared" si="114"/>
        <v>0.42658180609214114</v>
      </c>
      <c r="H346" s="190">
        <f t="shared" si="114"/>
        <v>0.38397400224201428</v>
      </c>
      <c r="I346" s="190">
        <f t="shared" si="114"/>
        <v>0.34686696306997422</v>
      </c>
      <c r="J346" s="190">
        <f t="shared" si="114"/>
        <v>0.31493753845305328</v>
      </c>
      <c r="K346" s="190">
        <f t="shared" si="114"/>
        <v>0.28406932911178429</v>
      </c>
      <c r="L346" s="190">
        <f t="shared" si="114"/>
        <v>0.25983172829375345</v>
      </c>
      <c r="M346" s="190">
        <f t="shared" si="114"/>
        <v>0.23796281951155779</v>
      </c>
      <c r="N346" s="190">
        <f t="shared" si="114"/>
        <v>0.22857770566336391</v>
      </c>
      <c r="O346" s="190">
        <f t="shared" si="114"/>
        <v>0.21791728252767217</v>
      </c>
      <c r="P346" s="190">
        <f t="shared" si="114"/>
        <v>0.20758658646542014</v>
      </c>
      <c r="Q346" s="190">
        <f t="shared" si="114"/>
        <v>0.19821674090912278</v>
      </c>
      <c r="R346" s="190">
        <f t="shared" si="114"/>
        <v>0.1899953359607307</v>
      </c>
      <c r="S346" s="190">
        <f t="shared" si="114"/>
        <v>0.18291734770310022</v>
      </c>
      <c r="T346" s="190">
        <f t="shared" si="114"/>
        <v>0.17690169030300673</v>
      </c>
      <c r="U346" s="190">
        <f t="shared" si="114"/>
        <v>0.17184419838586082</v>
      </c>
      <c r="V346" s="190">
        <f t="shared" si="114"/>
        <v>0.16793322550957712</v>
      </c>
      <c r="W346" s="190">
        <f t="shared" si="114"/>
        <v>0.1649329147367439</v>
      </c>
      <c r="X346" s="190">
        <f t="shared" si="114"/>
        <v>0.16256706754188913</v>
      </c>
      <c r="Y346" s="190">
        <f t="shared" si="114"/>
        <v>0.16063801162447783</v>
      </c>
      <c r="Z346" s="190">
        <f t="shared" si="114"/>
        <v>0.15917372807716684</v>
      </c>
      <c r="AA346" s="190">
        <f t="shared" si="114"/>
        <v>0.15816637911626161</v>
      </c>
      <c r="AB346" s="190">
        <f t="shared" si="114"/>
        <v>0.1575346829056308</v>
      </c>
      <c r="AC346" s="190">
        <f t="shared" si="114"/>
        <v>0.15721884066064515</v>
      </c>
      <c r="AD346" s="190">
        <f t="shared" si="114"/>
        <v>0.15714032964064245</v>
      </c>
      <c r="AE346" s="190">
        <f t="shared" si="114"/>
        <v>0.15727729582795238</v>
      </c>
      <c r="AF346" s="190">
        <f t="shared" si="114"/>
        <v>0.15764816104987203</v>
      </c>
      <c r="AG346" s="190">
        <f t="shared" si="114"/>
        <v>0.15822091640822714</v>
      </c>
      <c r="AH346" s="190">
        <f t="shared" si="114"/>
        <v>0.15894349764805063</v>
      </c>
      <c r="AI346" s="190">
        <f t="shared" si="114"/>
        <v>0.15982347871446947</v>
      </c>
      <c r="AJ346" s="190">
        <f t="shared" si="114"/>
        <v>0.16085944889200024</v>
      </c>
      <c r="AK346" s="190">
        <f t="shared" si="114"/>
        <v>0.16204672499929046</v>
      </c>
      <c r="AL346" s="190">
        <f t="shared" si="114"/>
        <v>0.16337894369129277</v>
      </c>
      <c r="AM346" s="190">
        <f t="shared" si="114"/>
        <v>0.16484897308857296</v>
      </c>
      <c r="AN346" s="190">
        <f t="shared" si="114"/>
        <v>0.16644944104212295</v>
      </c>
      <c r="AO346" s="190">
        <f t="shared" si="114"/>
        <v>0.16817302908330559</v>
      </c>
      <c r="AP346" s="190">
        <f t="shared" si="114"/>
        <v>0.17001262534099637</v>
      </c>
      <c r="AQ346" s="190">
        <f t="shared" si="114"/>
        <v>0.17196139503921634</v>
      </c>
      <c r="AR346" s="190">
        <f t="shared" si="114"/>
        <v>0.17401280507919617</v>
      </c>
      <c r="AS346" s="190">
        <f t="shared" si="114"/>
        <v>0.17616062525114143</v>
      </c>
      <c r="AT346" s="190">
        <f t="shared" si="114"/>
        <v>0.17839891999300617</v>
      </c>
      <c r="AU346" s="190">
        <f t="shared" si="114"/>
        <v>0.18072203948367291</v>
      </c>
      <c r="AV346" s="190">
        <f t="shared" si="114"/>
        <v>0.18312461602680677</v>
      </c>
      <c r="AW346" s="190">
        <f t="shared" si="114"/>
        <v>0.18560157032728858</v>
      </c>
      <c r="AX346" s="190">
        <f t="shared" si="114"/>
        <v>0.18814813173529341</v>
      </c>
      <c r="AY346" s="190">
        <f t="shared" si="114"/>
        <v>0.19075987618088472</v>
      </c>
      <c r="AZ346" s="190">
        <f t="shared" si="114"/>
        <v>0.19343278453061874</v>
      </c>
      <c r="BA346" s="190">
        <f t="shared" si="114"/>
        <v>0.196163321363373</v>
      </c>
      <c r="BB346" s="190">
        <f t="shared" si="114"/>
        <v>0.1989485282152865</v>
      </c>
      <c r="BC346" s="190">
        <f t="shared" si="114"/>
        <v>0.2017861143404549</v>
      </c>
      <c r="BD346" s="190">
        <f t="shared" si="114"/>
        <v>0.20467450975982815</v>
      </c>
      <c r="BE346" s="190">
        <f t="shared" si="114"/>
        <v>0.20761281691788613</v>
      </c>
      <c r="BF346" s="190">
        <f t="shared" si="114"/>
        <v>0.21060055343308665</v>
      </c>
      <c r="BG346" s="190">
        <f t="shared" si="114"/>
        <v>0.21363700661570129</v>
      </c>
      <c r="BH346" s="190">
        <f t="shared" si="114"/>
        <v>0.21671988787910842</v>
      </c>
      <c r="BI346" s="190">
        <f t="shared" si="114"/>
        <v>0.21711384149478327</v>
      </c>
      <c r="DR346" s="510"/>
    </row>
    <row r="347" spans="1:122" s="190" customFormat="1" ht="14.4">
      <c r="A347" s="190" t="s">
        <v>52</v>
      </c>
      <c r="B347" s="190">
        <f t="shared" si="115"/>
        <v>1</v>
      </c>
      <c r="C347" s="190">
        <f t="shared" si="115"/>
        <v>0.96800489147024626</v>
      </c>
      <c r="D347" s="190">
        <f t="shared" si="114"/>
        <v>0.9189802431681251</v>
      </c>
      <c r="E347" s="190">
        <f t="shared" si="114"/>
        <v>0.86175388494324678</v>
      </c>
      <c r="F347" s="190">
        <f t="shared" si="114"/>
        <v>0.80205661598382749</v>
      </c>
      <c r="G347" s="190">
        <f t="shared" si="114"/>
        <v>0.74950793975103613</v>
      </c>
      <c r="H347" s="190">
        <f t="shared" si="114"/>
        <v>0.70415516455483496</v>
      </c>
      <c r="I347" s="190">
        <f t="shared" si="114"/>
        <v>0.66127384640329256</v>
      </c>
      <c r="J347" s="190">
        <f t="shared" si="114"/>
        <v>0.62193147531982595</v>
      </c>
      <c r="K347" s="190">
        <f t="shared" si="114"/>
        <v>0.5773551903314571</v>
      </c>
      <c r="L347" s="190">
        <f t="shared" si="114"/>
        <v>0.54111041018866934</v>
      </c>
      <c r="M347" s="190">
        <f t="shared" si="114"/>
        <v>0.51195387727461283</v>
      </c>
      <c r="N347" s="190">
        <f t="shared" si="114"/>
        <v>0.50189193965418577</v>
      </c>
      <c r="O347" s="190">
        <f t="shared" si="114"/>
        <v>0.4884613979656231</v>
      </c>
      <c r="P347" s="190">
        <f t="shared" si="114"/>
        <v>0.47466573460285638</v>
      </c>
      <c r="Q347" s="190">
        <f t="shared" si="114"/>
        <v>0.46184226314781102</v>
      </c>
      <c r="R347" s="190">
        <f t="shared" si="114"/>
        <v>0.45052443694248245</v>
      </c>
      <c r="S347" s="190">
        <f t="shared" si="114"/>
        <v>0.44086748841763584</v>
      </c>
      <c r="T347" s="190">
        <f t="shared" si="114"/>
        <v>0.4328556927596936</v>
      </c>
      <c r="U347" s="190">
        <f t="shared" si="114"/>
        <v>0.42640251999815232</v>
      </c>
      <c r="V347" s="190">
        <f t="shared" si="114"/>
        <v>0.42254157901502931</v>
      </c>
      <c r="W347" s="190">
        <f t="shared" si="114"/>
        <v>0.42063495358427444</v>
      </c>
      <c r="X347" s="190">
        <f t="shared" si="114"/>
        <v>0.4195934292793842</v>
      </c>
      <c r="Y347" s="190">
        <f t="shared" si="114"/>
        <v>0.41913168896356395</v>
      </c>
      <c r="Z347" s="190">
        <f t="shared" si="114"/>
        <v>0.41945864251764586</v>
      </c>
      <c r="AA347" s="190">
        <f t="shared" si="114"/>
        <v>0.42062780014985879</v>
      </c>
      <c r="AB347" s="190">
        <f t="shared" si="114"/>
        <v>0.4223555349145563</v>
      </c>
      <c r="AC347" s="190">
        <f t="shared" si="114"/>
        <v>0.42424792585088056</v>
      </c>
      <c r="AD347" s="190">
        <f t="shared" si="114"/>
        <v>0.42627962378709389</v>
      </c>
      <c r="AE347" s="190">
        <f t="shared" si="114"/>
        <v>0.42851558855932703</v>
      </c>
      <c r="AF347" s="190">
        <f t="shared" si="114"/>
        <v>0.43104599992731912</v>
      </c>
      <c r="AG347" s="190">
        <f t="shared" si="114"/>
        <v>0.43389116664467026</v>
      </c>
      <c r="AH347" s="190">
        <f t="shared" si="114"/>
        <v>0.43704804828673732</v>
      </c>
      <c r="AI347" s="190">
        <f t="shared" si="114"/>
        <v>0.44056162807020943</v>
      </c>
      <c r="AJ347" s="190">
        <f t="shared" si="114"/>
        <v>0.44444804057049714</v>
      </c>
      <c r="AK347" s="190">
        <f t="shared" si="114"/>
        <v>0.4487103364870868</v>
      </c>
      <c r="AL347" s="190">
        <f t="shared" si="114"/>
        <v>0.45334314772755668</v>
      </c>
      <c r="AM347" s="190">
        <f t="shared" si="114"/>
        <v>0.458335913634491</v>
      </c>
      <c r="AN347" s="190">
        <f t="shared" si="114"/>
        <v>0.46367508586134004</v>
      </c>
      <c r="AO347" s="190">
        <f t="shared" si="114"/>
        <v>0.46934557710070179</v>
      </c>
      <c r="AP347" s="190">
        <f t="shared" si="114"/>
        <v>0.47533167809134225</v>
      </c>
      <c r="AQ347" s="190">
        <f t="shared" si="114"/>
        <v>0.48161761635489458</v>
      </c>
      <c r="AR347" s="190">
        <f t="shared" si="114"/>
        <v>0.48818788276386249</v>
      </c>
      <c r="AS347" s="190">
        <f t="shared" si="114"/>
        <v>0.49502741419445234</v>
      </c>
      <c r="AT347" s="190">
        <f t="shared" si="114"/>
        <v>0.50212169277490215</v>
      </c>
      <c r="AU347" s="190">
        <f t="shared" si="114"/>
        <v>0.50945680320788755</v>
      </c>
      <c r="AV347" s="190">
        <f t="shared" si="114"/>
        <v>0.51701947744246246</v>
      </c>
      <c r="AW347" s="190">
        <f t="shared" si="114"/>
        <v>0.52479714874848127</v>
      </c>
      <c r="AX347" s="190">
        <f t="shared" si="114"/>
        <v>0.53277803320887085</v>
      </c>
      <c r="AY347" s="190">
        <f t="shared" si="114"/>
        <v>0.54095125382323206</v>
      </c>
      <c r="AZ347" s="190">
        <f t="shared" si="114"/>
        <v>0.54930701833396955</v>
      </c>
      <c r="BA347" s="190">
        <f t="shared" si="114"/>
        <v>0.55783685322996779</v>
      </c>
      <c r="BB347" s="190">
        <f t="shared" si="114"/>
        <v>0.56653387878219896</v>
      </c>
      <c r="BC347" s="190">
        <f t="shared" si="114"/>
        <v>0.57539307795910177</v>
      </c>
      <c r="BD347" s="190">
        <f t="shared" si="114"/>
        <v>0.5844114590838162</v>
      </c>
      <c r="BE347" s="190">
        <f t="shared" si="114"/>
        <v>0.59358792950668737</v>
      </c>
      <c r="BF347" s="190">
        <f t="shared" si="114"/>
        <v>0.60292257007764594</v>
      </c>
      <c r="BG347" s="190">
        <f t="shared" si="114"/>
        <v>0.61241479110803099</v>
      </c>
      <c r="BH347" s="190">
        <f t="shared" si="114"/>
        <v>0.62205946472810536</v>
      </c>
      <c r="BI347" s="190">
        <f t="shared" si="114"/>
        <v>0.62319024500716813</v>
      </c>
      <c r="DR347" s="510"/>
    </row>
    <row r="348" spans="1:122" s="190" customFormat="1" ht="14.4">
      <c r="A348" s="190" t="s">
        <v>53</v>
      </c>
      <c r="B348" s="190">
        <f t="shared" si="115"/>
        <v>1</v>
      </c>
      <c r="C348" s="190">
        <f t="shared" si="115"/>
        <v>0.87542012138131398</v>
      </c>
      <c r="D348" s="190">
        <f t="shared" si="114"/>
        <v>0.95010166294483012</v>
      </c>
      <c r="E348" s="190">
        <f t="shared" si="114"/>
        <v>1.0075526572683997</v>
      </c>
      <c r="F348" s="190">
        <f t="shared" si="114"/>
        <v>1.0487215549128939</v>
      </c>
      <c r="G348" s="190">
        <f t="shared" si="114"/>
        <v>1.0796616500900078</v>
      </c>
      <c r="H348" s="190">
        <f t="shared" si="114"/>
        <v>1.1044309449732332</v>
      </c>
      <c r="I348" s="190">
        <f t="shared" si="114"/>
        <v>1.1197096523182579</v>
      </c>
      <c r="J348" s="190">
        <f t="shared" si="114"/>
        <v>1.1281075941930907</v>
      </c>
      <c r="K348" s="190">
        <f t="shared" si="114"/>
        <v>1.1204754614676371</v>
      </c>
      <c r="L348" s="190">
        <f t="shared" si="114"/>
        <v>1.1158181866939083</v>
      </c>
      <c r="M348" s="190">
        <f t="shared" si="114"/>
        <v>1.1177692618335555</v>
      </c>
      <c r="N348" s="190">
        <f t="shared" si="114"/>
        <v>1.1407945317561887</v>
      </c>
      <c r="O348" s="190">
        <f t="shared" si="114"/>
        <v>1.1539204836213461</v>
      </c>
      <c r="P348" s="190">
        <f t="shared" si="114"/>
        <v>1.1622912848994358</v>
      </c>
      <c r="Q348" s="190">
        <f t="shared" si="114"/>
        <v>1.1686781357997866</v>
      </c>
      <c r="R348" s="190">
        <f t="shared" si="114"/>
        <v>1.1745880980724839</v>
      </c>
      <c r="S348" s="190">
        <f t="shared" si="114"/>
        <v>1.180854122363393</v>
      </c>
      <c r="T348" s="190">
        <f t="shared" si="114"/>
        <v>1.1879471492180798</v>
      </c>
      <c r="U348" s="190">
        <f t="shared" si="114"/>
        <v>1.1961424212351912</v>
      </c>
      <c r="V348" s="190">
        <f t="shared" si="114"/>
        <v>1.206565030769162</v>
      </c>
      <c r="W348" s="190">
        <f t="shared" si="114"/>
        <v>1.2189888524662251</v>
      </c>
      <c r="X348" s="190">
        <f t="shared" si="114"/>
        <v>1.2335451008387728</v>
      </c>
      <c r="Y348" s="190">
        <f t="shared" si="114"/>
        <v>1.2488882764302092</v>
      </c>
      <c r="Z348" s="190">
        <f t="shared" si="114"/>
        <v>1.2654615966315033</v>
      </c>
      <c r="AA348" s="190">
        <f t="shared" si="114"/>
        <v>1.2834587144506846</v>
      </c>
      <c r="AB348" s="190">
        <f t="shared" si="114"/>
        <v>1.3027725166268156</v>
      </c>
      <c r="AC348" s="190">
        <f t="shared" si="114"/>
        <v>1.3212893283047888</v>
      </c>
      <c r="AD348" s="190">
        <f t="shared" si="114"/>
        <v>1.3396144259109382</v>
      </c>
      <c r="AE348" s="190">
        <f t="shared" si="114"/>
        <v>1.3579411361437883</v>
      </c>
      <c r="AF348" s="190">
        <f t="shared" si="114"/>
        <v>1.3765003766389008</v>
      </c>
      <c r="AG348" s="190">
        <f t="shared" si="114"/>
        <v>1.3953870086905584</v>
      </c>
      <c r="AH348" s="190">
        <f t="shared" si="114"/>
        <v>1.4146787346461205</v>
      </c>
      <c r="AI348" s="190">
        <f t="shared" si="114"/>
        <v>1.4345477381541742</v>
      </c>
      <c r="AJ348" s="190">
        <f t="shared" si="114"/>
        <v>1.4550872971214641</v>
      </c>
      <c r="AK348" s="190">
        <f t="shared" si="114"/>
        <v>1.4763553654413943</v>
      </c>
      <c r="AL348" s="190">
        <f t="shared" si="114"/>
        <v>1.4983848916333553</v>
      </c>
      <c r="AM348" s="190">
        <f t="shared" si="114"/>
        <v>1.5211913371477379</v>
      </c>
      <c r="AN348" s="190">
        <f t="shared" si="114"/>
        <v>1.5447781575547634</v>
      </c>
      <c r="AO348" s="190">
        <f t="shared" si="114"/>
        <v>1.5691406564404029</v>
      </c>
      <c r="AP348" s="190">
        <f t="shared" ref="D348:BI353" si="116">+AP252*AP$310</f>
        <v>1.5942686247064752</v>
      </c>
      <c r="AQ348" s="190">
        <f t="shared" si="116"/>
        <v>1.6201481194607892</v>
      </c>
      <c r="AR348" s="190">
        <f t="shared" si="116"/>
        <v>1.6467626591088138</v>
      </c>
      <c r="AS348" s="190">
        <f t="shared" si="116"/>
        <v>1.6740940394385324</v>
      </c>
      <c r="AT348" s="190">
        <f t="shared" si="116"/>
        <v>1.7021229184182258</v>
      </c>
      <c r="AU348" s="190">
        <f t="shared" si="116"/>
        <v>1.7308292764963502</v>
      </c>
      <c r="AV348" s="190">
        <f t="shared" si="116"/>
        <v>1.7601928326270133</v>
      </c>
      <c r="AW348" s="190">
        <f t="shared" si="116"/>
        <v>1.7901934809758924</v>
      </c>
      <c r="AX348" s="190">
        <f t="shared" si="116"/>
        <v>1.820811805309047</v>
      </c>
      <c r="AY348" s="190">
        <f t="shared" si="116"/>
        <v>1.8520297220677946</v>
      </c>
      <c r="AZ348" s="190">
        <f t="shared" si="116"/>
        <v>1.8838312914219548</v>
      </c>
      <c r="BA348" s="190">
        <f t="shared" si="116"/>
        <v>1.9162037072050042</v>
      </c>
      <c r="BB348" s="190">
        <f t="shared" si="116"/>
        <v>1.9491384166151802</v>
      </c>
      <c r="BC348" s="190">
        <f t="shared" si="116"/>
        <v>1.9826322098710452</v>
      </c>
      <c r="BD348" s="190">
        <f t="shared" si="116"/>
        <v>2.0166879354204283</v>
      </c>
      <c r="BE348" s="190">
        <f t="shared" si="116"/>
        <v>2.0513142071420849</v>
      </c>
      <c r="BF348" s="190">
        <f t="shared" si="116"/>
        <v>2.0865230220046658</v>
      </c>
      <c r="BG348" s="190">
        <f t="shared" si="116"/>
        <v>2.1223234705878951</v>
      </c>
      <c r="BH348" s="190">
        <f t="shared" si="116"/>
        <v>2.1587083649137333</v>
      </c>
      <c r="BI348" s="190">
        <f t="shared" si="116"/>
        <v>2.1626324670063837</v>
      </c>
      <c r="DR348" s="510"/>
    </row>
    <row r="349" spans="1:122" s="190" customFormat="1" ht="14.4">
      <c r="A349" s="190" t="s">
        <v>54</v>
      </c>
      <c r="B349" s="190">
        <f t="shared" si="115"/>
        <v>1</v>
      </c>
      <c r="C349" s="190">
        <f t="shared" si="115"/>
        <v>2.40236800824254</v>
      </c>
      <c r="D349" s="190">
        <f t="shared" si="116"/>
        <v>2.5293003345287715</v>
      </c>
      <c r="E349" s="190">
        <f t="shared" si="116"/>
        <v>2.6047608171590486</v>
      </c>
      <c r="F349" s="190">
        <f t="shared" si="116"/>
        <v>2.6308592706144687</v>
      </c>
      <c r="G349" s="190">
        <f t="shared" si="116"/>
        <v>2.6211552351598644</v>
      </c>
      <c r="H349" s="190">
        <f t="shared" si="116"/>
        <v>2.6038754608040233</v>
      </c>
      <c r="I349" s="190">
        <f t="shared" si="116"/>
        <v>2.5681213616958494</v>
      </c>
      <c r="J349" s="190">
        <f t="shared" si="116"/>
        <v>2.5226561346742877</v>
      </c>
      <c r="K349" s="190">
        <f t="shared" si="116"/>
        <v>2.4367065176885707</v>
      </c>
      <c r="L349" s="190">
        <f t="shared" si="116"/>
        <v>2.345116025245396</v>
      </c>
      <c r="M349" s="190">
        <f t="shared" si="116"/>
        <v>2.34675176642385</v>
      </c>
      <c r="N349" s="190">
        <f t="shared" si="116"/>
        <v>2.2972130433844558</v>
      </c>
      <c r="O349" s="190">
        <f t="shared" si="116"/>
        <v>2.2432603334516252</v>
      </c>
      <c r="P349" s="190">
        <f t="shared" si="116"/>
        <v>2.1875895723556957</v>
      </c>
      <c r="Q349" s="190">
        <f t="shared" si="116"/>
        <v>2.1316997599751817</v>
      </c>
      <c r="R349" s="190">
        <f t="shared" si="116"/>
        <v>2.076352036349872</v>
      </c>
      <c r="S349" s="190">
        <f t="shared" si="116"/>
        <v>2.0218988506138311</v>
      </c>
      <c r="T349" s="190">
        <f t="shared" si="116"/>
        <v>1.968462609160966</v>
      </c>
      <c r="U349" s="190">
        <f t="shared" si="116"/>
        <v>1.9160376610974905</v>
      </c>
      <c r="V349" s="190">
        <f t="shared" si="116"/>
        <v>1.8660923803099241</v>
      </c>
      <c r="W349" s="190">
        <f t="shared" si="116"/>
        <v>1.8176106532175318</v>
      </c>
      <c r="X349" s="190">
        <f t="shared" si="116"/>
        <v>1.77021810410586</v>
      </c>
      <c r="Y349" s="190">
        <f t="shared" si="116"/>
        <v>1.7218686898246709</v>
      </c>
      <c r="Z349" s="190">
        <f t="shared" si="116"/>
        <v>1.6731238331809415</v>
      </c>
      <c r="AA349" s="190">
        <f t="shared" si="116"/>
        <v>1.624182160283383</v>
      </c>
      <c r="AB349" s="190">
        <f t="shared" si="116"/>
        <v>1.5748002925381284</v>
      </c>
      <c r="AC349" s="190">
        <f t="shared" si="116"/>
        <v>1.5248742608421695</v>
      </c>
      <c r="AD349" s="190">
        <f t="shared" si="116"/>
        <v>1.4750015358409907</v>
      </c>
      <c r="AE349" s="190">
        <f t="shared" si="116"/>
        <v>1.4257303759660014</v>
      </c>
      <c r="AF349" s="190">
        <f t="shared" si="116"/>
        <v>1.3779541676348632</v>
      </c>
      <c r="AG349" s="190">
        <f t="shared" si="116"/>
        <v>1.3320824640436537</v>
      </c>
      <c r="AH349" s="190">
        <f t="shared" si="116"/>
        <v>1.2878645518098657</v>
      </c>
      <c r="AI349" s="190">
        <f t="shared" si="116"/>
        <v>1.2451786505083218</v>
      </c>
      <c r="AJ349" s="190">
        <f t="shared" si="116"/>
        <v>1.203946643456854</v>
      </c>
      <c r="AK349" s="190">
        <f t="shared" si="116"/>
        <v>1.1640502309893819</v>
      </c>
      <c r="AL349" s="190">
        <f t="shared" si="116"/>
        <v>1.1253543522341338</v>
      </c>
      <c r="AM349" s="190">
        <f t="shared" si="116"/>
        <v>1.0877233685789804</v>
      </c>
      <c r="AN349" s="190">
        <f t="shared" si="116"/>
        <v>1.0510301000616236</v>
      </c>
      <c r="AO349" s="190">
        <f t="shared" si="116"/>
        <v>1.015160620497787</v>
      </c>
      <c r="AP349" s="190">
        <f t="shared" si="116"/>
        <v>0.98001659366221827</v>
      </c>
      <c r="AQ349" s="190">
        <f t="shared" si="116"/>
        <v>0.945516196358829</v>
      </c>
      <c r="AR349" s="190">
        <f t="shared" si="116"/>
        <v>0.91159424933983657</v>
      </c>
      <c r="AS349" s="190">
        <f t="shared" si="116"/>
        <v>0.87820192723021084</v>
      </c>
      <c r="AT349" s="190">
        <f t="shared" si="116"/>
        <v>0.84530626796875852</v>
      </c>
      <c r="AU349" s="190">
        <f t="shared" si="116"/>
        <v>0.81288960961873291</v>
      </c>
      <c r="AV349" s="190">
        <f t="shared" si="116"/>
        <v>0.78094902469367145</v>
      </c>
      <c r="AW349" s="190">
        <f t="shared" si="116"/>
        <v>0.74949578594552035</v>
      </c>
      <c r="AX349" s="190">
        <f t="shared" si="116"/>
        <v>0.71855487462513579</v>
      </c>
      <c r="AY349" s="190">
        <f t="shared" si="116"/>
        <v>0.68816452722408217</v>
      </c>
      <c r="AZ349" s="190">
        <f t="shared" si="116"/>
        <v>0.65837580610065061</v>
      </c>
      <c r="BA349" s="190">
        <f t="shared" si="116"/>
        <v>0.62925217095301844</v>
      </c>
      <c r="BB349" s="190">
        <f t="shared" si="116"/>
        <v>0.60086902084089311</v>
      </c>
      <c r="BC349" s="190">
        <f t="shared" si="116"/>
        <v>0.57331317070472454</v>
      </c>
      <c r="BD349" s="190">
        <f t="shared" si="116"/>
        <v>0.54668222352202245</v>
      </c>
      <c r="BE349" s="190">
        <f t="shared" si="116"/>
        <v>0.52108380053006464</v>
      </c>
      <c r="BF349" s="190">
        <f t="shared" si="116"/>
        <v>0.49663459407939675</v>
      </c>
      <c r="BG349" s="190">
        <f t="shared" si="116"/>
        <v>0.47345919344799037</v>
      </c>
      <c r="BH349" s="190">
        <f t="shared" si="116"/>
        <v>0.45168855345722375</v>
      </c>
      <c r="BI349" s="190">
        <f t="shared" si="116"/>
        <v>0.45250963333380939</v>
      </c>
      <c r="DR349" s="510"/>
    </row>
    <row r="350" spans="1:122" s="190" customFormat="1" ht="14.4">
      <c r="A350" s="190" t="s">
        <v>55</v>
      </c>
      <c r="B350" s="190">
        <f t="shared" si="115"/>
        <v>1</v>
      </c>
      <c r="C350" s="190">
        <f t="shared" si="115"/>
        <v>1.3357025943837413</v>
      </c>
      <c r="D350" s="190">
        <f t="shared" si="116"/>
        <v>1.5719720004817535</v>
      </c>
      <c r="E350" s="190">
        <f t="shared" si="116"/>
        <v>1.787555953981407</v>
      </c>
      <c r="F350" s="190">
        <f t="shared" si="116"/>
        <v>1.9918622194325419</v>
      </c>
      <c r="G350" s="190">
        <f t="shared" si="116"/>
        <v>2.1678628495608225</v>
      </c>
      <c r="H350" s="190">
        <f t="shared" si="116"/>
        <v>2.3123060819530119</v>
      </c>
      <c r="I350" s="190">
        <f t="shared" si="116"/>
        <v>2.4328586850389242</v>
      </c>
      <c r="J350" s="190">
        <f t="shared" si="116"/>
        <v>2.5328431093308068</v>
      </c>
      <c r="K350" s="190">
        <f t="shared" si="116"/>
        <v>2.6151799916319205</v>
      </c>
      <c r="L350" s="190">
        <f t="shared" si="116"/>
        <v>2.6945278349856663</v>
      </c>
      <c r="M350" s="190">
        <f t="shared" si="116"/>
        <v>2.7817969151743998</v>
      </c>
      <c r="N350" s="190">
        <f t="shared" si="116"/>
        <v>2.8824665543244534</v>
      </c>
      <c r="O350" s="190">
        <f t="shared" si="116"/>
        <v>2.9604628781674687</v>
      </c>
      <c r="P350" s="190">
        <f t="shared" si="116"/>
        <v>3.0246686971814607</v>
      </c>
      <c r="Q350" s="190">
        <f t="shared" si="116"/>
        <v>3.0802303204739276</v>
      </c>
      <c r="R350" s="190">
        <f t="shared" si="116"/>
        <v>3.1302188759030551</v>
      </c>
      <c r="S350" s="190">
        <f t="shared" si="116"/>
        <v>3.1765385730541107</v>
      </c>
      <c r="T350" s="190">
        <f t="shared" si="116"/>
        <v>3.2204243018921948</v>
      </c>
      <c r="U350" s="190">
        <f t="shared" si="116"/>
        <v>3.2627188172665833</v>
      </c>
      <c r="V350" s="190">
        <f t="shared" si="116"/>
        <v>3.2985964087968282</v>
      </c>
      <c r="W350" s="190">
        <f t="shared" si="116"/>
        <v>3.3310858173148001</v>
      </c>
      <c r="X350" s="190">
        <f t="shared" si="116"/>
        <v>3.3706908341017603</v>
      </c>
      <c r="Y350" s="190">
        <f t="shared" si="116"/>
        <v>3.4112015514066547</v>
      </c>
      <c r="Z350" s="190">
        <f t="shared" si="116"/>
        <v>3.4525200750424374</v>
      </c>
      <c r="AA350" s="190">
        <f t="shared" si="116"/>
        <v>3.4947325099100057</v>
      </c>
      <c r="AB350" s="190">
        <f t="shared" si="116"/>
        <v>3.5381678925026603</v>
      </c>
      <c r="AC350" s="190">
        <f t="shared" si="116"/>
        <v>3.5836848028519501</v>
      </c>
      <c r="AD350" s="190">
        <f t="shared" si="116"/>
        <v>3.6294684222364748</v>
      </c>
      <c r="AE350" s="190">
        <f t="shared" si="116"/>
        <v>3.6749338354140022</v>
      </c>
      <c r="AF350" s="190">
        <f t="shared" si="116"/>
        <v>3.7195364138261757</v>
      </c>
      <c r="AG350" s="190">
        <f t="shared" si="116"/>
        <v>3.763063315564251</v>
      </c>
      <c r="AH350" s="190">
        <f t="shared" si="116"/>
        <v>3.8056626265865985</v>
      </c>
      <c r="AI350" s="190">
        <f t="shared" si="116"/>
        <v>3.8473706399719618</v>
      </c>
      <c r="AJ350" s="190">
        <f t="shared" si="116"/>
        <v>3.8882002103072639</v>
      </c>
      <c r="AK350" s="190">
        <f t="shared" si="116"/>
        <v>3.9281743344435398</v>
      </c>
      <c r="AL350" s="190">
        <f t="shared" si="116"/>
        <v>3.9673148644954006</v>
      </c>
      <c r="AM350" s="190">
        <f t="shared" si="116"/>
        <v>4.0056360660758434</v>
      </c>
      <c r="AN350" s="190">
        <f t="shared" si="116"/>
        <v>4.0431415519481719</v>
      </c>
      <c r="AO350" s="190">
        <f t="shared" si="116"/>
        <v>4.0798230865937075</v>
      </c>
      <c r="AP350" s="190">
        <f t="shared" si="116"/>
        <v>4.1156604432148987</v>
      </c>
      <c r="AQ350" s="190">
        <f t="shared" si="116"/>
        <v>4.1506218765388754</v>
      </c>
      <c r="AR350" s="190">
        <f t="shared" si="116"/>
        <v>4.1846649754310814</v>
      </c>
      <c r="AS350" s="190">
        <f t="shared" si="116"/>
        <v>4.2177377655110257</v>
      </c>
      <c r="AT350" s="190">
        <f t="shared" si="116"/>
        <v>4.2497799911828</v>
      </c>
      <c r="AU350" s="190">
        <f t="shared" si="116"/>
        <v>4.2807245438914059</v>
      </c>
      <c r="AV350" s="190">
        <f t="shared" si="116"/>
        <v>4.3104990315798588</v>
      </c>
      <c r="AW350" s="190">
        <f t="shared" si="116"/>
        <v>4.3390275081891376</v>
      </c>
      <c r="AX350" s="190">
        <f t="shared" si="116"/>
        <v>4.3662324007954041</v>
      </c>
      <c r="AY350" s="190">
        <f t="shared" si="116"/>
        <v>4.3920366791705048</v>
      </c>
      <c r="AZ350" s="190">
        <f t="shared" si="116"/>
        <v>4.4163662953757346</v>
      </c>
      <c r="BA350" s="190">
        <f t="shared" si="116"/>
        <v>4.4391528596088694</v>
      </c>
      <c r="BB350" s="190">
        <f t="shared" si="116"/>
        <v>4.4603363863491019</v>
      </c>
      <c r="BC350" s="190">
        <f t="shared" si="116"/>
        <v>4.4798677104317859</v>
      </c>
      <c r="BD350" s="190">
        <f t="shared" si="116"/>
        <v>4.4977098016016983</v>
      </c>
      <c r="BE350" s="190">
        <f t="shared" si="116"/>
        <v>4.5138366558013798</v>
      </c>
      <c r="BF350" s="190">
        <f t="shared" si="116"/>
        <v>4.5282276296018154</v>
      </c>
      <c r="BG350" s="190">
        <f t="shared" si="116"/>
        <v>4.5408537878007955</v>
      </c>
      <c r="BH350" s="190">
        <f t="shared" si="116"/>
        <v>4.5516504455926938</v>
      </c>
      <c r="BI350" s="190">
        <f t="shared" si="116"/>
        <v>4.5599244400464451</v>
      </c>
      <c r="DR350" s="510"/>
    </row>
    <row r="351" spans="1:122" s="190" customFormat="1" ht="14.4">
      <c r="A351" s="190" t="s">
        <v>56</v>
      </c>
      <c r="B351" s="190">
        <f t="shared" si="115"/>
        <v>1</v>
      </c>
      <c r="C351" s="190">
        <f t="shared" si="115"/>
        <v>0.97286644376092823</v>
      </c>
      <c r="D351" s="190">
        <f t="shared" si="116"/>
        <v>0.96174134518343868</v>
      </c>
      <c r="E351" s="190">
        <f t="shared" si="116"/>
        <v>0.93816559567112823</v>
      </c>
      <c r="F351" s="190">
        <f t="shared" si="116"/>
        <v>0.91105399962608324</v>
      </c>
      <c r="G351" s="190">
        <f t="shared" si="116"/>
        <v>0.87458338042553363</v>
      </c>
      <c r="H351" s="190">
        <f t="shared" si="116"/>
        <v>0.83347555425918574</v>
      </c>
      <c r="I351" s="190">
        <f t="shared" si="116"/>
        <v>0.79235655839085151</v>
      </c>
      <c r="J351" s="190">
        <f t="shared" si="116"/>
        <v>0.75296997988899916</v>
      </c>
      <c r="K351" s="190">
        <f t="shared" si="116"/>
        <v>0.72559093777960748</v>
      </c>
      <c r="L351" s="190">
        <f t="shared" si="116"/>
        <v>0.70558232770935436</v>
      </c>
      <c r="M351" s="190">
        <f t="shared" si="116"/>
        <v>0.67196843943663798</v>
      </c>
      <c r="N351" s="190">
        <f t="shared" si="116"/>
        <v>0.66149773025634906</v>
      </c>
      <c r="O351" s="190">
        <f t="shared" si="116"/>
        <v>0.64604329536387461</v>
      </c>
      <c r="P351" s="190">
        <f t="shared" si="116"/>
        <v>0.62946939941131519</v>
      </c>
      <c r="Q351" s="190">
        <f t="shared" si="116"/>
        <v>0.6135670988050449</v>
      </c>
      <c r="R351" s="190">
        <f t="shared" si="116"/>
        <v>0.59910934779405267</v>
      </c>
      <c r="S351" s="190">
        <f t="shared" si="116"/>
        <v>0.58637537675074791</v>
      </c>
      <c r="T351" s="190">
        <f t="shared" si="116"/>
        <v>0.57541121564753883</v>
      </c>
      <c r="U351" s="190">
        <f t="shared" si="116"/>
        <v>0.56615873599751687</v>
      </c>
      <c r="V351" s="190">
        <f t="shared" si="116"/>
        <v>0.55773820740682456</v>
      </c>
      <c r="W351" s="190">
        <f t="shared" si="116"/>
        <v>0.55044431590897358</v>
      </c>
      <c r="X351" s="190">
        <f t="shared" si="116"/>
        <v>0.54566577674173544</v>
      </c>
      <c r="Y351" s="190">
        <f t="shared" si="116"/>
        <v>0.54226461410788129</v>
      </c>
      <c r="Z351" s="190">
        <f t="shared" si="116"/>
        <v>0.54012578542812262</v>
      </c>
      <c r="AA351" s="190">
        <f t="shared" si="116"/>
        <v>0.53915866509353338</v>
      </c>
      <c r="AB351" s="190">
        <f t="shared" si="116"/>
        <v>0.53909772200837835</v>
      </c>
      <c r="AC351" s="190">
        <f t="shared" si="116"/>
        <v>0.54013604415234828</v>
      </c>
      <c r="AD351" s="190">
        <f t="shared" si="116"/>
        <v>0.54182642690037364</v>
      </c>
      <c r="AE351" s="190">
        <f t="shared" si="116"/>
        <v>0.54407363391125907</v>
      </c>
      <c r="AF351" s="190">
        <f t="shared" si="116"/>
        <v>0.54674367396757517</v>
      </c>
      <c r="AG351" s="190">
        <f t="shared" si="116"/>
        <v>0.54981554921977505</v>
      </c>
      <c r="AH351" s="190">
        <f t="shared" si="116"/>
        <v>0.55335045554275553</v>
      </c>
      <c r="AI351" s="190">
        <f t="shared" si="116"/>
        <v>0.55731502571271907</v>
      </c>
      <c r="AJ351" s="190">
        <f t="shared" si="116"/>
        <v>0.56167914234853167</v>
      </c>
      <c r="AK351" s="190">
        <f t="shared" si="116"/>
        <v>0.5664184262544627</v>
      </c>
      <c r="AL351" s="190">
        <f t="shared" si="116"/>
        <v>0.57151161733808942</v>
      </c>
      <c r="AM351" s="190">
        <f t="shared" si="116"/>
        <v>0.57693926266793494</v>
      </c>
      <c r="AN351" s="190">
        <f t="shared" si="116"/>
        <v>0.58268308700707172</v>
      </c>
      <c r="AO351" s="190">
        <f t="shared" si="116"/>
        <v>0.58872566879722277</v>
      </c>
      <c r="AP351" s="190">
        <f t="shared" si="116"/>
        <v>0.59505025230721964</v>
      </c>
      <c r="AQ351" s="190">
        <f t="shared" si="116"/>
        <v>0.60164062491998749</v>
      </c>
      <c r="AR351" s="190">
        <f t="shared" si="116"/>
        <v>0.60848103221528171</v>
      </c>
      <c r="AS351" s="190">
        <f t="shared" si="116"/>
        <v>0.61555612197337972</v>
      </c>
      <c r="AT351" s="190">
        <f t="shared" si="116"/>
        <v>0.62285091575605389</v>
      </c>
      <c r="AU351" s="190">
        <f t="shared" si="116"/>
        <v>0.63035081006959126</v>
      </c>
      <c r="AV351" s="190">
        <f t="shared" si="116"/>
        <v>0.63804161131643577</v>
      </c>
      <c r="AW351" s="190">
        <f t="shared" si="116"/>
        <v>0.64590961091693111</v>
      </c>
      <c r="AX351" s="190">
        <f t="shared" si="116"/>
        <v>0.65394170908183813</v>
      </c>
      <c r="AY351" s="190">
        <f t="shared" si="116"/>
        <v>0.66212559671106364</v>
      </c>
      <c r="AZ351" s="190">
        <f t="shared" si="116"/>
        <v>0.67045000267778698</v>
      </c>
      <c r="BA351" s="190">
        <f t="shared" si="116"/>
        <v>0.67890500495977346</v>
      </c>
      <c r="BB351" s="190">
        <f t="shared" si="116"/>
        <v>0.68748238396288652</v>
      </c>
      <c r="BC351" s="190">
        <f t="shared" si="116"/>
        <v>0.69617595892551987</v>
      </c>
      <c r="BD351" s="190">
        <f t="shared" si="116"/>
        <v>0.70498178627180075</v>
      </c>
      <c r="BE351" s="190">
        <f t="shared" si="116"/>
        <v>0.71389800272113035</v>
      </c>
      <c r="BF351" s="190">
        <f t="shared" si="116"/>
        <v>0.72292394870925702</v>
      </c>
      <c r="BG351" s="190">
        <f t="shared" si="116"/>
        <v>0.7320579671003079</v>
      </c>
      <c r="BH351" s="190">
        <f t="shared" si="116"/>
        <v>0.74129282807652774</v>
      </c>
      <c r="BI351" s="190">
        <f t="shared" si="116"/>
        <v>0.742640350875439</v>
      </c>
      <c r="DR351" s="510"/>
    </row>
    <row r="352" spans="1:122" s="190" customFormat="1" ht="14.4">
      <c r="A352" s="190" t="s">
        <v>57</v>
      </c>
      <c r="B352" s="190">
        <f t="shared" si="115"/>
        <v>1</v>
      </c>
      <c r="C352" s="190">
        <f t="shared" si="115"/>
        <v>1.1112213755806692</v>
      </c>
      <c r="D352" s="190">
        <f t="shared" si="116"/>
        <v>1.3362410782152354</v>
      </c>
      <c r="E352" s="190">
        <f t="shared" si="116"/>
        <v>1.5561063180179184</v>
      </c>
      <c r="F352" s="190">
        <f t="shared" si="116"/>
        <v>1.7932117650663864</v>
      </c>
      <c r="G352" s="190">
        <f t="shared" si="116"/>
        <v>2.0034833851437268</v>
      </c>
      <c r="H352" s="190">
        <f t="shared" si="116"/>
        <v>2.16211196755836</v>
      </c>
      <c r="I352" s="190">
        <f t="shared" si="116"/>
        <v>2.2976527840386609</v>
      </c>
      <c r="J352" s="190">
        <f t="shared" si="116"/>
        <v>2.4122378306268084</v>
      </c>
      <c r="K352" s="190">
        <f t="shared" si="116"/>
        <v>2.5490006547729829</v>
      </c>
      <c r="L352" s="190">
        <f t="shared" si="116"/>
        <v>2.6765957256402917</v>
      </c>
      <c r="M352" s="190">
        <f t="shared" si="116"/>
        <v>2.7911643047579831</v>
      </c>
      <c r="N352" s="190">
        <f t="shared" si="116"/>
        <v>2.8823822541632751</v>
      </c>
      <c r="O352" s="190">
        <f t="shared" si="116"/>
        <v>2.953360065480334</v>
      </c>
      <c r="P352" s="190">
        <f t="shared" si="116"/>
        <v>3.01003837134737</v>
      </c>
      <c r="Q352" s="190">
        <f t="shared" si="116"/>
        <v>3.056123910874883</v>
      </c>
      <c r="R352" s="190">
        <f t="shared" si="116"/>
        <v>3.0940478218461926</v>
      </c>
      <c r="S352" s="190">
        <f t="shared" si="116"/>
        <v>3.1254974653188552</v>
      </c>
      <c r="T352" s="190">
        <f t="shared" si="116"/>
        <v>3.151712264365655</v>
      </c>
      <c r="U352" s="190">
        <f t="shared" si="116"/>
        <v>3.1736540899518233</v>
      </c>
      <c r="V352" s="190">
        <f t="shared" si="116"/>
        <v>3.1865210328847131</v>
      </c>
      <c r="W352" s="190">
        <f t="shared" si="116"/>
        <v>3.1932940137158088</v>
      </c>
      <c r="X352" s="190">
        <f t="shared" si="116"/>
        <v>3.1900172462203429</v>
      </c>
      <c r="Y352" s="190">
        <f t="shared" si="116"/>
        <v>3.1914761072959967</v>
      </c>
      <c r="Z352" s="190">
        <f t="shared" si="116"/>
        <v>3.1948730588821292</v>
      </c>
      <c r="AA352" s="190">
        <f t="shared" si="116"/>
        <v>3.1989791409330102</v>
      </c>
      <c r="AB352" s="190">
        <f t="shared" si="116"/>
        <v>3.2060624280520043</v>
      </c>
      <c r="AC352" s="190">
        <f t="shared" si="116"/>
        <v>3.2151384664433098</v>
      </c>
      <c r="AD352" s="190">
        <f t="shared" si="116"/>
        <v>3.2260907472072304</v>
      </c>
      <c r="AE352" s="190">
        <f t="shared" si="116"/>
        <v>3.2380232658644537</v>
      </c>
      <c r="AF352" s="190">
        <f t="shared" si="116"/>
        <v>3.2501360435047877</v>
      </c>
      <c r="AG352" s="190">
        <f t="shared" si="116"/>
        <v>3.2621717159085541</v>
      </c>
      <c r="AH352" s="190">
        <f t="shared" si="116"/>
        <v>3.2741203087667823</v>
      </c>
      <c r="AI352" s="190">
        <f t="shared" si="116"/>
        <v>3.2857075993261642</v>
      </c>
      <c r="AJ352" s="190">
        <f t="shared" si="116"/>
        <v>3.2967924948536864</v>
      </c>
      <c r="AK352" s="190">
        <f t="shared" si="116"/>
        <v>3.3072963528575743</v>
      </c>
      <c r="AL352" s="190">
        <f t="shared" si="116"/>
        <v>3.3171773779608031</v>
      </c>
      <c r="AM352" s="190">
        <f t="shared" si="116"/>
        <v>3.3264139551081437</v>
      </c>
      <c r="AN352" s="190">
        <f t="shared" si="116"/>
        <v>3.3349939587450592</v>
      </c>
      <c r="AO352" s="190">
        <f t="shared" si="116"/>
        <v>3.3429080817517902</v>
      </c>
      <c r="AP352" s="190">
        <f t="shared" si="116"/>
        <v>3.3501458383490372</v>
      </c>
      <c r="AQ352" s="190">
        <f t="shared" si="116"/>
        <v>3.356693338659043</v>
      </c>
      <c r="AR352" s="190">
        <f t="shared" si="116"/>
        <v>3.3625322373765036</v>
      </c>
      <c r="AS352" s="190">
        <f t="shared" si="116"/>
        <v>3.3676394638899261</v>
      </c>
      <c r="AT352" s="190">
        <f t="shared" si="116"/>
        <v>3.3719874785160808</v>
      </c>
      <c r="AU352" s="190">
        <f t="shared" si="116"/>
        <v>3.3755448930327883</v>
      </c>
      <c r="AV352" s="190">
        <f t="shared" si="116"/>
        <v>3.3782773594604483</v>
      </c>
      <c r="AW352" s="190">
        <f t="shared" si="116"/>
        <v>3.3801486785920094</v>
      </c>
      <c r="AX352" s="190">
        <f t="shared" si="116"/>
        <v>3.3811221129716245</v>
      </c>
      <c r="AY352" s="190">
        <f t="shared" si="116"/>
        <v>3.3811619063165517</v>
      </c>
      <c r="AZ352" s="190">
        <f t="shared" si="116"/>
        <v>3.3802350056857415</v>
      </c>
      <c r="BA352" s="190">
        <f t="shared" si="116"/>
        <v>3.3783129414315969</v>
      </c>
      <c r="BB352" s="190">
        <f t="shared" si="116"/>
        <v>3.3753737257713254</v>
      </c>
      <c r="BC352" s="190">
        <f t="shared" si="116"/>
        <v>3.3714034633304926</v>
      </c>
      <c r="BD352" s="190">
        <f t="shared" si="116"/>
        <v>3.3663971045383896</v>
      </c>
      <c r="BE352" s="190">
        <f t="shared" si="116"/>
        <v>3.3603573884646245</v>
      </c>
      <c r="BF352" s="190">
        <f t="shared" si="116"/>
        <v>3.3532904604136364</v>
      </c>
      <c r="BG352" s="190">
        <f t="shared" si="116"/>
        <v>3.3451957552051721</v>
      </c>
      <c r="BH352" s="190">
        <f t="shared" si="116"/>
        <v>3.3360460794875038</v>
      </c>
      <c r="BI352" s="190">
        <f t="shared" si="116"/>
        <v>3.3421103471831626</v>
      </c>
      <c r="DR352" s="510"/>
    </row>
    <row r="353" spans="1:122" s="190" customFormat="1" ht="14.4">
      <c r="A353" s="190" t="s">
        <v>58</v>
      </c>
      <c r="B353" s="190">
        <f t="shared" si="115"/>
        <v>1</v>
      </c>
      <c r="C353" s="190">
        <f t="shared" si="115"/>
        <v>0.99329571029971797</v>
      </c>
      <c r="D353" s="190">
        <f t="shared" si="116"/>
        <v>1.0253508314865099</v>
      </c>
      <c r="E353" s="190">
        <f t="shared" si="116"/>
        <v>1.0450141467324774</v>
      </c>
      <c r="F353" s="190">
        <f t="shared" si="116"/>
        <v>1.0497042689293843</v>
      </c>
      <c r="G353" s="190">
        <f t="shared" ref="D353:BI355" si="117">+G257*G$310</f>
        <v>1.0415257595150473</v>
      </c>
      <c r="H353" s="190">
        <f t="shared" si="117"/>
        <v>1.02738878620133</v>
      </c>
      <c r="I353" s="190">
        <f t="shared" si="117"/>
        <v>1.0080325182182601</v>
      </c>
      <c r="J353" s="190">
        <f t="shared" si="117"/>
        <v>0.98597852240091988</v>
      </c>
      <c r="K353" s="190">
        <f t="shared" si="117"/>
        <v>0.96219818926609524</v>
      </c>
      <c r="L353" s="190">
        <f t="shared" si="117"/>
        <v>0.94536628696155245</v>
      </c>
      <c r="M353" s="190">
        <f t="shared" si="117"/>
        <v>0.92222064568131479</v>
      </c>
      <c r="N353" s="190">
        <f t="shared" si="117"/>
        <v>0.92572192409681664</v>
      </c>
      <c r="O353" s="190">
        <f t="shared" si="117"/>
        <v>0.92113986356979638</v>
      </c>
      <c r="P353" s="190">
        <f t="shared" si="117"/>
        <v>0.91350328403875258</v>
      </c>
      <c r="Q353" s="190">
        <f t="shared" si="117"/>
        <v>0.90534234804675306</v>
      </c>
      <c r="R353" s="190">
        <f t="shared" si="117"/>
        <v>0.89790255878600822</v>
      </c>
      <c r="S353" s="190">
        <f t="shared" si="117"/>
        <v>0.89177376444839696</v>
      </c>
      <c r="T353" s="190">
        <f t="shared" si="117"/>
        <v>0.8872131008748535</v>
      </c>
      <c r="U353" s="190">
        <f t="shared" si="117"/>
        <v>0.88431118104115158</v>
      </c>
      <c r="V353" s="190">
        <f t="shared" si="117"/>
        <v>0.88219413991475193</v>
      </c>
      <c r="W353" s="190">
        <f t="shared" si="117"/>
        <v>0.88131024624949594</v>
      </c>
      <c r="X353" s="190">
        <f t="shared" si="117"/>
        <v>0.88360633982541181</v>
      </c>
      <c r="Y353" s="190">
        <f t="shared" si="117"/>
        <v>0.88749209688705466</v>
      </c>
      <c r="Z353" s="190">
        <f t="shared" si="117"/>
        <v>0.89293392810538008</v>
      </c>
      <c r="AA353" s="190">
        <f t="shared" si="117"/>
        <v>0.89986651940667806</v>
      </c>
      <c r="AB353" s="190">
        <f t="shared" si="117"/>
        <v>0.90770711629138934</v>
      </c>
      <c r="AC353" s="190">
        <f t="shared" si="117"/>
        <v>0.91597655011409596</v>
      </c>
      <c r="AD353" s="190">
        <f t="shared" si="117"/>
        <v>0.92443332736624517</v>
      </c>
      <c r="AE353" s="190">
        <f t="shared" si="117"/>
        <v>0.93313560132567197</v>
      </c>
      <c r="AF353" s="190">
        <f t="shared" si="117"/>
        <v>0.94232271741476947</v>
      </c>
      <c r="AG353" s="190">
        <f t="shared" si="117"/>
        <v>0.95196368817725519</v>
      </c>
      <c r="AH353" s="190">
        <f t="shared" si="117"/>
        <v>0.96191355751666097</v>
      </c>
      <c r="AI353" s="190">
        <f t="shared" si="117"/>
        <v>0.97230243711495656</v>
      </c>
      <c r="AJ353" s="190">
        <f t="shared" si="117"/>
        <v>0.98319178085818026</v>
      </c>
      <c r="AK353" s="190">
        <f t="shared" si="117"/>
        <v>0.99461140373979551</v>
      </c>
      <c r="AL353" s="190">
        <f t="shared" si="117"/>
        <v>1.0065708887680596</v>
      </c>
      <c r="AM353" s="190">
        <f t="shared" si="117"/>
        <v>1.0190668992517755</v>
      </c>
      <c r="AN353" s="190">
        <f t="shared" si="117"/>
        <v>1.0320879594243357</v>
      </c>
      <c r="AO353" s="190">
        <f t="shared" si="117"/>
        <v>1.0456175401511387</v>
      </c>
      <c r="AP353" s="190">
        <f t="shared" si="117"/>
        <v>1.0596360256581077</v>
      </c>
      <c r="AQ353" s="190">
        <f t="shared" si="117"/>
        <v>1.0741219557617403</v>
      </c>
      <c r="AR353" s="190">
        <f t="shared" si="117"/>
        <v>1.0890528096911425</v>
      </c>
      <c r="AS353" s="190">
        <f t="shared" si="117"/>
        <v>1.1044055089236386</v>
      </c>
      <c r="AT353" s="190">
        <f t="shared" si="117"/>
        <v>1.1201567570190647</v>
      </c>
      <c r="AU353" s="190">
        <f t="shared" si="117"/>
        <v>1.1362832961093523</v>
      </c>
      <c r="AV353" s="190">
        <f t="shared" si="117"/>
        <v>1.1527621363573128</v>
      </c>
      <c r="AW353" s="190">
        <f t="shared" si="117"/>
        <v>1.1695708016280648</v>
      </c>
      <c r="AX353" s="190">
        <f t="shared" si="117"/>
        <v>1.1866876277542471</v>
      </c>
      <c r="AY353" s="190">
        <f t="shared" si="117"/>
        <v>1.2040921448585786</v>
      </c>
      <c r="AZ353" s="190">
        <f t="shared" si="117"/>
        <v>1.2217655668896137</v>
      </c>
      <c r="BA353" s="190">
        <f t="shared" si="117"/>
        <v>1.2396913926634849</v>
      </c>
      <c r="BB353" s="190">
        <f t="shared" si="117"/>
        <v>1.2578560838322057</v>
      </c>
      <c r="BC353" s="190">
        <f t="shared" si="117"/>
        <v>1.276249714555616</v>
      </c>
      <c r="BD353" s="190">
        <f t="shared" si="117"/>
        <v>1.2948663711943733</v>
      </c>
      <c r="BE353" s="190">
        <f t="shared" si="117"/>
        <v>1.3137038997361867</v>
      </c>
      <c r="BF353" s="190">
        <f t="shared" si="117"/>
        <v>1.3327623211951154</v>
      </c>
      <c r="BG353" s="190">
        <f t="shared" si="117"/>
        <v>1.352039781518803</v>
      </c>
      <c r="BH353" s="190">
        <f t="shared" si="117"/>
        <v>1.3715240659325658</v>
      </c>
      <c r="BI353" s="190">
        <f t="shared" si="117"/>
        <v>1.3740172236674046</v>
      </c>
      <c r="DR353" s="510"/>
    </row>
    <row r="354" spans="1:122" s="190" customFormat="1" ht="14.4">
      <c r="A354" s="190" t="s">
        <v>114</v>
      </c>
      <c r="B354" s="190">
        <f t="shared" si="115"/>
        <v>1</v>
      </c>
      <c r="C354" s="190">
        <f t="shared" si="115"/>
        <v>0.79408782055989036</v>
      </c>
      <c r="D354" s="190">
        <f t="shared" si="117"/>
        <v>0.70661760630416193</v>
      </c>
      <c r="E354" s="190">
        <f t="shared" si="117"/>
        <v>0.62945851011818743</v>
      </c>
      <c r="F354" s="190">
        <f t="shared" si="117"/>
        <v>0.55961420096786407</v>
      </c>
      <c r="G354" s="190">
        <f t="shared" si="117"/>
        <v>0.49942676338311898</v>
      </c>
      <c r="H354" s="190">
        <f t="shared" si="117"/>
        <v>0.44715179808909117</v>
      </c>
      <c r="I354" s="190">
        <f t="shared" si="117"/>
        <v>0.40186213396426373</v>
      </c>
      <c r="J354" s="190">
        <f t="shared" si="117"/>
        <v>0.36310795152781622</v>
      </c>
      <c r="K354" s="190">
        <f t="shared" si="117"/>
        <v>0.32679371970826715</v>
      </c>
      <c r="L354" s="190">
        <f t="shared" si="117"/>
        <v>0.29775048671020893</v>
      </c>
      <c r="M354" s="190">
        <f t="shared" si="117"/>
        <v>0.27317916517390367</v>
      </c>
      <c r="N354" s="190">
        <f t="shared" si="117"/>
        <v>0.25946587581610059</v>
      </c>
      <c r="O354" s="190">
        <f t="shared" si="117"/>
        <v>0.24505531934196387</v>
      </c>
      <c r="P354" s="190">
        <f t="shared" si="117"/>
        <v>0.23143655010811454</v>
      </c>
      <c r="Q354" s="190">
        <f t="shared" si="117"/>
        <v>0.21913791694177434</v>
      </c>
      <c r="R354" s="190">
        <f t="shared" si="117"/>
        <v>0.20826716059778752</v>
      </c>
      <c r="S354" s="190">
        <f t="shared" si="117"/>
        <v>0.19875660817962157</v>
      </c>
      <c r="T354" s="190">
        <f t="shared" si="117"/>
        <v>0.19047516751805879</v>
      </c>
      <c r="U354" s="190">
        <f t="shared" si="117"/>
        <v>0.18327803938875042</v>
      </c>
      <c r="V354" s="190">
        <f t="shared" si="117"/>
        <v>0.17734845811823768</v>
      </c>
      <c r="W354" s="190">
        <f t="shared" si="117"/>
        <v>0.17239889915402401</v>
      </c>
      <c r="X354" s="190">
        <f t="shared" si="117"/>
        <v>0.16810174781608075</v>
      </c>
      <c r="Y354" s="190">
        <f t="shared" si="117"/>
        <v>0.16424147101375192</v>
      </c>
      <c r="Z354" s="190">
        <f t="shared" si="117"/>
        <v>0.16083660005508624</v>
      </c>
      <c r="AA354" s="190">
        <f t="shared" si="117"/>
        <v>0.15786736577070995</v>
      </c>
      <c r="AB354" s="190">
        <f t="shared" si="117"/>
        <v>0.15525533284137974</v>
      </c>
      <c r="AC354" s="190">
        <f t="shared" si="117"/>
        <v>0.15295053582697754</v>
      </c>
      <c r="AD354" s="190">
        <f t="shared" si="117"/>
        <v>0.15089103040507659</v>
      </c>
      <c r="AE354" s="190">
        <f t="shared" si="117"/>
        <v>0.14905866255692427</v>
      </c>
      <c r="AF354" s="190">
        <f t="shared" si="117"/>
        <v>0.14746573812614577</v>
      </c>
      <c r="AG354" s="190">
        <f t="shared" si="117"/>
        <v>0.14609344117199874</v>
      </c>
      <c r="AH354" s="190">
        <f t="shared" si="117"/>
        <v>0.14490066588342074</v>
      </c>
      <c r="AI354" s="190">
        <f t="shared" si="117"/>
        <v>0.1438775231197407</v>
      </c>
      <c r="AJ354" s="190">
        <f t="shared" si="117"/>
        <v>0.14301192910858176</v>
      </c>
      <c r="AK354" s="190">
        <f t="shared" si="117"/>
        <v>0.14229002624980988</v>
      </c>
      <c r="AL354" s="190">
        <f t="shared" si="117"/>
        <v>0.14169746711398684</v>
      </c>
      <c r="AM354" s="190">
        <f t="shared" si="117"/>
        <v>0.14122013969921232</v>
      </c>
      <c r="AN354" s="190">
        <f t="shared" si="117"/>
        <v>0.14084455160456341</v>
      </c>
      <c r="AO354" s="190">
        <f t="shared" si="117"/>
        <v>0.14055801035503365</v>
      </c>
      <c r="AP354" s="190">
        <f t="shared" si="117"/>
        <v>0.1403486848744705</v>
      </c>
      <c r="AQ354" s="190">
        <f t="shared" si="117"/>
        <v>0.14020560071762822</v>
      </c>
      <c r="AR354" s="190">
        <f t="shared" si="117"/>
        <v>0.14011860130084799</v>
      </c>
      <c r="AS354" s="190">
        <f t="shared" si="117"/>
        <v>0.14007829462281812</v>
      </c>
      <c r="AT354" s="190">
        <f t="shared" si="117"/>
        <v>0.14007599710498403</v>
      </c>
      <c r="AU354" s="190">
        <f t="shared" si="117"/>
        <v>0.14010368146634841</v>
      </c>
      <c r="AV354" s="190">
        <f t="shared" si="117"/>
        <v>0.14015393285826419</v>
      </c>
      <c r="AW354" s="190">
        <f t="shared" si="117"/>
        <v>0.14021991606389064</v>
      </c>
      <c r="AX354" s="190">
        <f t="shared" si="117"/>
        <v>0.14029535583850036</v>
      </c>
      <c r="AY354" s="190">
        <f t="shared" si="117"/>
        <v>0.14037453189871238</v>
      </c>
      <c r="AZ354" s="190">
        <f t="shared" si="117"/>
        <v>0.14045228906767526</v>
      </c>
      <c r="BA354" s="190">
        <f t="shared" si="117"/>
        <v>0.1405240609266637</v>
      </c>
      <c r="BB354" s="190">
        <f t="shared" si="117"/>
        <v>0.14058590114259387</v>
      </c>
      <c r="BC354" s="190">
        <f t="shared" si="117"/>
        <v>0.14063450945973618</v>
      </c>
      <c r="BD354" s="190">
        <f t="shared" si="117"/>
        <v>0.14066722812302093</v>
      </c>
      <c r="BE354" s="190">
        <f t="shared" si="117"/>
        <v>0.14068196796131308</v>
      </c>
      <c r="BF354" s="190">
        <f t="shared" si="117"/>
        <v>0.14067699899224065</v>
      </c>
      <c r="BG354" s="190">
        <f t="shared" si="117"/>
        <v>0.14065050137706445</v>
      </c>
      <c r="BH354" s="190">
        <f t="shared" si="117"/>
        <v>0.14059970025261764</v>
      </c>
      <c r="BI354" s="190">
        <f t="shared" si="117"/>
        <v>0.14085528251975235</v>
      </c>
      <c r="DR354" s="510"/>
    </row>
    <row r="355" spans="1:122" s="190" customFormat="1" ht="14.4">
      <c r="A355" s="190" t="s">
        <v>224</v>
      </c>
      <c r="B355" s="190">
        <f t="shared" si="115"/>
        <v>1</v>
      </c>
      <c r="C355" s="190">
        <f t="shared" si="115"/>
        <v>0.90232244884803992</v>
      </c>
      <c r="D355" s="190">
        <f t="shared" si="117"/>
        <v>1.0802813044130191</v>
      </c>
      <c r="E355" s="190">
        <f t="shared" si="117"/>
        <v>1.2559906659585538</v>
      </c>
      <c r="F355" s="190">
        <f t="shared" si="117"/>
        <v>1.4292330623218952</v>
      </c>
      <c r="G355" s="190">
        <f t="shared" si="117"/>
        <v>1.5840247732621804</v>
      </c>
      <c r="H355" s="190">
        <f t="shared" si="117"/>
        <v>1.7150017637958457</v>
      </c>
      <c r="I355" s="190">
        <f t="shared" si="117"/>
        <v>1.8288853160137688</v>
      </c>
      <c r="J355" s="190">
        <f t="shared" si="117"/>
        <v>1.927235658302388</v>
      </c>
      <c r="K355" s="190">
        <f t="shared" si="117"/>
        <v>2.020243869676448</v>
      </c>
      <c r="L355" s="190">
        <f t="shared" si="117"/>
        <v>2.1008054411664099</v>
      </c>
      <c r="M355" s="190">
        <f t="shared" si="117"/>
        <v>2.2276143187271864</v>
      </c>
      <c r="N355" s="190">
        <f t="shared" si="117"/>
        <v>2.300540095521832</v>
      </c>
      <c r="O355" s="190">
        <f t="shared" si="117"/>
        <v>2.3632804935669856</v>
      </c>
      <c r="P355" s="190">
        <f t="shared" si="117"/>
        <v>2.4175869374045522</v>
      </c>
      <c r="Q355" s="190">
        <f t="shared" si="117"/>
        <v>2.4645801861816192</v>
      </c>
      <c r="R355" s="190">
        <f t="shared" si="117"/>
        <v>2.5049796848776809</v>
      </c>
      <c r="S355" s="190">
        <f t="shared" si="117"/>
        <v>2.5392330881383844</v>
      </c>
      <c r="T355" s="190">
        <f t="shared" si="117"/>
        <v>2.5675952235841879</v>
      </c>
      <c r="U355" s="190">
        <f t="shared" si="117"/>
        <v>2.5901821869062673</v>
      </c>
      <c r="V355" s="190">
        <f t="shared" si="117"/>
        <v>2.6032453614217594</v>
      </c>
      <c r="W355" s="190">
        <f t="shared" si="117"/>
        <v>2.6084096863236064</v>
      </c>
      <c r="X355" s="190">
        <f t="shared" si="117"/>
        <v>2.6126561553120706</v>
      </c>
      <c r="Y355" s="190">
        <f t="shared" si="117"/>
        <v>2.6108718731981333</v>
      </c>
      <c r="Z355" s="190">
        <f t="shared" si="117"/>
        <v>2.6026342654018437</v>
      </c>
      <c r="AA355" s="190">
        <f t="shared" si="117"/>
        <v>2.58761780239867</v>
      </c>
      <c r="AB355" s="190">
        <f t="shared" si="117"/>
        <v>2.5642723822093396</v>
      </c>
      <c r="AC355" s="190">
        <f t="shared" si="117"/>
        <v>2.5367427607882407</v>
      </c>
      <c r="AD355" s="190">
        <f t="shared" si="117"/>
        <v>2.5027376570506661</v>
      </c>
      <c r="AE355" s="190">
        <f t="shared" si="117"/>
        <v>2.4626652381970633</v>
      </c>
      <c r="AF355" s="190">
        <f t="shared" si="117"/>
        <v>2.4169096841019564</v>
      </c>
      <c r="AG355" s="190">
        <f t="shared" si="117"/>
        <v>2.3663301154937297</v>
      </c>
      <c r="AH355" s="190">
        <f t="shared" si="117"/>
        <v>2.3118423466053533</v>
      </c>
      <c r="AI355" s="190">
        <f t="shared" si="117"/>
        <v>2.2537427967291701</v>
      </c>
      <c r="AJ355" s="190">
        <f t="shared" si="117"/>
        <v>2.1923441175237879</v>
      </c>
      <c r="AK355" s="190">
        <f t="shared" si="117"/>
        <v>2.1279217689431862</v>
      </c>
      <c r="AL355" s="190">
        <f t="shared" si="117"/>
        <v>2.0607186122382108</v>
      </c>
      <c r="AM355" s="190">
        <f t="shared" si="117"/>
        <v>1.9909541003434681</v>
      </c>
      <c r="AN355" s="190">
        <f t="shared" si="117"/>
        <v>1.918834142639199</v>
      </c>
      <c r="AO355" s="190">
        <f t="shared" si="117"/>
        <v>1.8445603918707834</v>
      </c>
      <c r="AP355" s="190">
        <f t="shared" si="117"/>
        <v>1.7683385505521396</v>
      </c>
      <c r="AQ355" s="190">
        <f t="shared" si="117"/>
        <v>1.6903856969271509</v>
      </c>
      <c r="AR355" s="190">
        <f t="shared" si="117"/>
        <v>1.6109368146759115</v>
      </c>
      <c r="AS355" s="190">
        <f t="shared" si="117"/>
        <v>1.5302507837875177</v>
      </c>
      <c r="AT355" s="190">
        <f t="shared" si="117"/>
        <v>1.4486161039669123</v>
      </c>
      <c r="AU355" s="190">
        <f t="shared" si="117"/>
        <v>1.3663565974754386</v>
      </c>
      <c r="AV355" s="190">
        <f t="shared" si="117"/>
        <v>1.2838372791858865</v>
      </c>
      <c r="AW355" s="190">
        <f t="shared" si="117"/>
        <v>1.2014704827705032</v>
      </c>
      <c r="AX355" s="190">
        <f t="shared" si="117"/>
        <v>1.1197221863643791</v>
      </c>
      <c r="AY355" s="190">
        <f t="shared" si="117"/>
        <v>1.0391182886844617</v>
      </c>
      <c r="AZ355" s="190">
        <f t="shared" si="117"/>
        <v>0.96025036746460335</v>
      </c>
      <c r="BA355" s="190">
        <f t="shared" si="117"/>
        <v>0.88378026599039916</v>
      </c>
      <c r="BB355" s="190">
        <f t="shared" si="117"/>
        <v>0.81044282666964884</v>
      </c>
      <c r="BC355" s="190">
        <f t="shared" si="117"/>
        <v>0.74104644627232241</v>
      </c>
      <c r="BD355" s="190">
        <f t="shared" si="117"/>
        <v>0.67647221353795894</v>
      </c>
      <c r="BE355" s="190">
        <f t="shared" si="117"/>
        <v>0.61767469246249462</v>
      </c>
      <c r="BF355" s="190">
        <f t="shared" si="117"/>
        <v>0.56569155761463641</v>
      </c>
      <c r="BG355" s="190">
        <f t="shared" si="117"/>
        <v>0.52167605351835356</v>
      </c>
      <c r="BH355" s="190">
        <f t="shared" si="117"/>
        <v>0.48697673164471378</v>
      </c>
      <c r="BI355" s="190">
        <f t="shared" si="117"/>
        <v>0.48786195840474228</v>
      </c>
      <c r="DR355" s="510"/>
    </row>
    <row r="356" spans="1:122" s="296" customFormat="1" ht="14.4">
      <c r="DR356" s="297"/>
    </row>
    <row r="357" spans="1:122" s="296" customFormat="1" ht="14.4">
      <c r="A357" s="298" t="s">
        <v>789</v>
      </c>
      <c r="DR357" s="297"/>
    </row>
    <row r="358" spans="1:122" s="296" customFormat="1" ht="14.4">
      <c r="A358" s="298" t="s">
        <v>787</v>
      </c>
      <c r="C358" s="296">
        <f>+SUM(B359:BI370)</f>
        <v>985.98652848085715</v>
      </c>
      <c r="DR358" s="297"/>
    </row>
    <row r="359" spans="1:122" s="511" customFormat="1" ht="14.4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4.4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4.4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4.4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4.4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4.4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4.4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4.4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4.4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4.4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4.4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4.4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4.4">
      <c r="A413" t="s">
        <v>104</v>
      </c>
      <c r="B413" s="297">
        <f>+US!B71</f>
        <v>1.6747132147520054</v>
      </c>
      <c r="C413" s="297">
        <f>+US!C71</f>
        <v>1.612424151052779</v>
      </c>
      <c r="D413" s="297">
        <f>+US!D71</f>
        <v>1.7678473588881776</v>
      </c>
      <c r="E413" s="297">
        <f>+US!E71</f>
        <v>1.8830858868318481</v>
      </c>
      <c r="F413" s="297">
        <f>+US!F71</f>
        <v>1.9699588918196913</v>
      </c>
      <c r="G413" s="297">
        <f>+US!G71</f>
        <v>2.0434193236069031</v>
      </c>
      <c r="H413" s="297">
        <f>+US!H71</f>
        <v>2.1167596161483759</v>
      </c>
      <c r="I413" s="297">
        <f>+US!I71</f>
        <v>2.1920854541334744</v>
      </c>
      <c r="J413" s="297">
        <f>+US!J71</f>
        <v>2.2630458757006191</v>
      </c>
      <c r="K413" s="297">
        <f>+US!K71</f>
        <v>2.3303969316333952</v>
      </c>
      <c r="L413" s="297">
        <f>+US!L71</f>
        <v>2.3771847358878775</v>
      </c>
      <c r="M413" s="297">
        <f>+US!M71</f>
        <v>2.3984617576610661</v>
      </c>
      <c r="N413" s="297">
        <f>+US!N71</f>
        <v>2.4441251149718237</v>
      </c>
      <c r="O413" s="297">
        <f>+US!O71</f>
        <v>2.4715480559891545</v>
      </c>
      <c r="P413" s="297">
        <f>+US!P71</f>
        <v>2.4896479369630073</v>
      </c>
      <c r="Q413" s="297">
        <f>+US!Q71</f>
        <v>2.5025877906253076</v>
      </c>
      <c r="R413" s="297">
        <f>+US!R71</f>
        <v>2.5119831030856909</v>
      </c>
      <c r="S413" s="297">
        <f>+US!S71</f>
        <v>2.5178540738324604</v>
      </c>
      <c r="T413" s="297">
        <f>+US!T71</f>
        <v>2.5189595819859005</v>
      </c>
      <c r="U413" s="297">
        <f>+US!U71</f>
        <v>2.5128250820147451</v>
      </c>
      <c r="V413" s="297">
        <f>+US!V71</f>
        <v>2.4956004970873158</v>
      </c>
      <c r="W413" s="297">
        <f>+US!W71</f>
        <v>2.4618664647219823</v>
      </c>
    </row>
    <row r="414" spans="1:62" s="8" customFormat="1" ht="14.4">
      <c r="A414" s="1" t="s">
        <v>105</v>
      </c>
      <c r="B414" s="297">
        <f>+EU!B71</f>
        <v>1.1728619996980443</v>
      </c>
      <c r="C414" s="297">
        <f>+EU!C71</f>
        <v>0.99947877291253961</v>
      </c>
      <c r="D414" s="297">
        <f>+EU!D71</f>
        <v>1.0995621455520632</v>
      </c>
      <c r="E414" s="297">
        <f>+EU!E71</f>
        <v>1.1708530613388195</v>
      </c>
      <c r="F414" s="297">
        <f>+EU!F71</f>
        <v>1.2234334651629908</v>
      </c>
      <c r="G414" s="297">
        <f>+EU!G71</f>
        <v>1.2604111907745581</v>
      </c>
      <c r="H414" s="297">
        <f>+EU!H71</f>
        <v>1.287397563978776</v>
      </c>
      <c r="I414" s="297">
        <f>+EU!I71</f>
        <v>1.3139773937352499</v>
      </c>
      <c r="J414" s="297">
        <f>+EU!J71</f>
        <v>1.3434844850599341</v>
      </c>
      <c r="K414" s="297">
        <f>+EU!K71</f>
        <v>1.3751293115342296</v>
      </c>
      <c r="L414" s="297">
        <f>+EU!L71</f>
        <v>1.4164042844270883</v>
      </c>
      <c r="M414" s="297">
        <f>+EU!M71</f>
        <v>1.4633641010113059</v>
      </c>
      <c r="N414" s="297">
        <f>+EU!N71</f>
        <v>1.5173791004400816</v>
      </c>
      <c r="O414" s="297">
        <f>+EU!O71</f>
        <v>1.5606645311726739</v>
      </c>
      <c r="P414" s="297">
        <f>+EU!P71</f>
        <v>1.597276435112267</v>
      </c>
      <c r="Q414" s="297">
        <f>+EU!Q71</f>
        <v>1.6292143384078206</v>
      </c>
      <c r="R414" s="297">
        <f>+EU!R71</f>
        <v>1.657312521458242</v>
      </c>
      <c r="S414" s="297">
        <f>+EU!S71</f>
        <v>1.6816324865583483</v>
      </c>
      <c r="T414" s="297">
        <f>+EU!T71</f>
        <v>1.7015842370386791</v>
      </c>
      <c r="U414" s="297">
        <f>+EU!U71</f>
        <v>1.7159082541664614</v>
      </c>
      <c r="V414" s="297">
        <f>+EU!V71</f>
        <v>1.7225769316287851</v>
      </c>
      <c r="W414" s="297">
        <f>+EU!W71</f>
        <v>1.7186732772438298</v>
      </c>
    </row>
    <row r="415" spans="1:62" s="8" customFormat="1" ht="14.4">
      <c r="A415" t="s">
        <v>51</v>
      </c>
      <c r="B415" s="297">
        <f>+Japan!B71</f>
        <v>0.37518896229750287</v>
      </c>
      <c r="C415" s="297">
        <f>+Japan!C71</f>
        <v>0.38411607752897664</v>
      </c>
      <c r="D415" s="297">
        <f>+Japan!D71</f>
        <v>0.38860882241003009</v>
      </c>
      <c r="E415" s="297">
        <f>+Japan!E71</f>
        <v>0.38022122838003247</v>
      </c>
      <c r="F415" s="297">
        <f>+Japan!F71</f>
        <v>0.35886121247898917</v>
      </c>
      <c r="G415" s="297">
        <f>+Japan!G71</f>
        <v>0.34688711113549509</v>
      </c>
      <c r="H415" s="297">
        <f>+Japan!H71</f>
        <v>0.3354568865794369</v>
      </c>
      <c r="I415" s="297">
        <f>+Japan!I71</f>
        <v>0.32195477962234514</v>
      </c>
      <c r="J415" s="297">
        <f>+Japan!J71</f>
        <v>0.3110652948233667</v>
      </c>
      <c r="K415" s="297">
        <f>+Japan!K71</f>
        <v>0.30304310421478536</v>
      </c>
      <c r="L415" s="297">
        <f>+Japan!L71</f>
        <v>0.30225421404875757</v>
      </c>
      <c r="M415" s="297">
        <f>+Japan!M71</f>
        <v>0.30668194708462793</v>
      </c>
      <c r="N415" s="297">
        <f>+Japan!N71</f>
        <v>0.31434106601303541</v>
      </c>
      <c r="O415" s="297">
        <f>+Japan!O71</f>
        <v>0.3198408498721636</v>
      </c>
      <c r="P415" s="297">
        <f>+Japan!P71</f>
        <v>0.32415024941115417</v>
      </c>
      <c r="Q415" s="297">
        <f>+Japan!Q71</f>
        <v>0.32773515662712999</v>
      </c>
      <c r="R415" s="297">
        <f>+Japan!R71</f>
        <v>0.33078844594761569</v>
      </c>
      <c r="S415" s="297">
        <f>+Japan!S71</f>
        <v>0.33333083573732786</v>
      </c>
      <c r="T415" s="297">
        <f>+Japan!T71</f>
        <v>0.33524668701560961</v>
      </c>
      <c r="U415" s="297">
        <f>+Japan!U71</f>
        <v>0.33628706561207033</v>
      </c>
      <c r="V415" s="297">
        <f>+Japan!V71</f>
        <v>0.33605441260074598</v>
      </c>
      <c r="W415" s="297">
        <f>+Japan!W71</f>
        <v>0.3339813625468987</v>
      </c>
    </row>
    <row r="416" spans="1:62" s="8" customFormat="1" ht="14.4">
      <c r="A416" t="s">
        <v>52</v>
      </c>
      <c r="B416" s="297">
        <f>+Russia!B71</f>
        <v>0.43645576818975973</v>
      </c>
      <c r="C416" s="297">
        <f>+Russia!C71</f>
        <v>0.43603804895954995</v>
      </c>
      <c r="D416" s="297">
        <f>+Russia!D71</f>
        <v>0.46731284028308984</v>
      </c>
      <c r="E416" s="297">
        <f>+Russia!E71</f>
        <v>0.48107940922416709</v>
      </c>
      <c r="F416" s="297">
        <f>+Russia!F71</f>
        <v>0.49015735874943378</v>
      </c>
      <c r="G416" s="297">
        <f>+Russia!G71</f>
        <v>0.49958442613234594</v>
      </c>
      <c r="H416" s="297">
        <f>+Russia!H71</f>
        <v>0.50664633927066882</v>
      </c>
      <c r="I416" s="297">
        <f>+Russia!I71</f>
        <v>0.51402478356570036</v>
      </c>
      <c r="J416" s="297">
        <f>+Russia!J71</f>
        <v>0.52669146584995497</v>
      </c>
      <c r="K416" s="297">
        <f>+Russia!K71</f>
        <v>0.54134934185883166</v>
      </c>
      <c r="L416" s="297">
        <f>+Russia!L71</f>
        <v>0.56148803109949597</v>
      </c>
      <c r="M416" s="297">
        <f>+Russia!M71</f>
        <v>0.58546162185300266</v>
      </c>
      <c r="N416" s="297">
        <f>+Russia!N71</f>
        <v>0.61108071828341159</v>
      </c>
      <c r="O416" s="297">
        <f>+Russia!O71</f>
        <v>0.63159465055882769</v>
      </c>
      <c r="P416" s="297">
        <f>+Russia!P71</f>
        <v>0.64897546742434675</v>
      </c>
      <c r="Q416" s="297">
        <f>+Russia!Q71</f>
        <v>0.66414750561986891</v>
      </c>
      <c r="R416" s="297">
        <f>+Russia!R71</f>
        <v>0.6774399004734073</v>
      </c>
      <c r="S416" s="297">
        <f>+Russia!S71</f>
        <v>0.68876302252764843</v>
      </c>
      <c r="T416" s="297">
        <f>+Russia!T71</f>
        <v>0.69764277173950184</v>
      </c>
      <c r="U416" s="297">
        <f>+Russia!U71</f>
        <v>0.70318145250907804</v>
      </c>
      <c r="V416" s="297">
        <f>+Russia!V71</f>
        <v>0.70397429292788172</v>
      </c>
      <c r="W416" s="297">
        <f>+Russia!W71</f>
        <v>0.69801459092887996</v>
      </c>
    </row>
    <row r="417" spans="1:23" s="8" customFormat="1" ht="14.4">
      <c r="A417" t="s">
        <v>53</v>
      </c>
      <c r="B417" s="297">
        <f>+Eurasia!B71</f>
        <v>0.26296060325493759</v>
      </c>
      <c r="C417" s="297">
        <f>+Eurasia!C71</f>
        <v>0.24414455388604731</v>
      </c>
      <c r="D417" s="297">
        <f>+Eurasia!D71</f>
        <v>0.28188910888642205</v>
      </c>
      <c r="E417" s="297">
        <f>+Eurasia!E71</f>
        <v>0.31063834357871278</v>
      </c>
      <c r="F417" s="297">
        <f>+Eurasia!F71</f>
        <v>0.33484599866739151</v>
      </c>
      <c r="G417" s="297">
        <f>+Eurasia!G71</f>
        <v>0.35484856943824511</v>
      </c>
      <c r="H417" s="297">
        <f>+Eurasia!H71</f>
        <v>0.37022495538765521</v>
      </c>
      <c r="I417" s="297">
        <f>+Eurasia!I71</f>
        <v>0.38259920034875283</v>
      </c>
      <c r="J417" s="297">
        <f>+Eurasia!J71</f>
        <v>0.39377489469977112</v>
      </c>
      <c r="K417" s="297">
        <f>+Eurasia!K71</f>
        <v>0.4035007040616943</v>
      </c>
      <c r="L417" s="297">
        <f>+Eurasia!L71</f>
        <v>0.41727146638691992</v>
      </c>
      <c r="M417" s="297">
        <f>+Eurasia!M71</f>
        <v>0.43582127665531312</v>
      </c>
      <c r="N417" s="297">
        <f>+Eurasia!N71</f>
        <v>0.45561285316899491</v>
      </c>
      <c r="O417" s="297">
        <f>+Eurasia!O71</f>
        <v>0.47316065235704707</v>
      </c>
      <c r="P417" s="297">
        <f>+Eurasia!P71</f>
        <v>0.48909563541088802</v>
      </c>
      <c r="Q417" s="297">
        <f>+Eurasia!Q71</f>
        <v>0.50366217765509791</v>
      </c>
      <c r="R417" s="297">
        <f>+Eurasia!R71</f>
        <v>0.51686418524599853</v>
      </c>
      <c r="S417" s="297">
        <f>+Eurasia!S71</f>
        <v>0.528496666801342</v>
      </c>
      <c r="T417" s="297">
        <f>+Eurasia!T71</f>
        <v>0.53811584481846531</v>
      </c>
      <c r="U417" s="297">
        <f>+Eurasia!U71</f>
        <v>0.54497668742983885</v>
      </c>
      <c r="V417" s="297">
        <f>+Eurasia!V71</f>
        <v>0.54794839447561605</v>
      </c>
      <c r="W417" s="297">
        <f>+Eurasia!W71</f>
        <v>0.54542740766668907</v>
      </c>
    </row>
    <row r="418" spans="1:23" s="8" customFormat="1" ht="14.4">
      <c r="A418" t="s">
        <v>54</v>
      </c>
      <c r="B418" s="297">
        <f>+China!B71</f>
        <v>1.6288436507213155</v>
      </c>
      <c r="C418" s="297">
        <f>+China!C71</f>
        <v>2.8383074835026871</v>
      </c>
      <c r="D418" s="297">
        <f>+China!D71</f>
        <v>3.1621699260498741</v>
      </c>
      <c r="E418" s="297">
        <f>+China!E71</f>
        <v>3.3406332854997203</v>
      </c>
      <c r="F418" s="297">
        <f>+China!F71</f>
        <v>3.4226166903649622</v>
      </c>
      <c r="G418" s="297">
        <f>+China!G71</f>
        <v>3.4254861193519788</v>
      </c>
      <c r="H418" s="297">
        <f>+China!H71</f>
        <v>3.373091660084484</v>
      </c>
      <c r="I418" s="297">
        <f>+China!I71</f>
        <v>3.2924273791637471</v>
      </c>
      <c r="J418" s="297">
        <f>+China!J71</f>
        <v>3.1974774652886579</v>
      </c>
      <c r="K418" s="297">
        <f>+China!K71</f>
        <v>3.1128464627312749</v>
      </c>
      <c r="L418" s="297">
        <f>+China!L71</f>
        <v>3.1134664764259887</v>
      </c>
      <c r="M418" s="297">
        <f>+China!M71</f>
        <v>3.1932971927891898</v>
      </c>
      <c r="N418" s="297">
        <f>+China!N71</f>
        <v>3.2516306294522233</v>
      </c>
      <c r="O418" s="297">
        <f>+China!O71</f>
        <v>3.3122207447052832</v>
      </c>
      <c r="P418" s="297">
        <f>+China!P71</f>
        <v>3.3711090561002162</v>
      </c>
      <c r="Q418" s="297">
        <f>+China!Q71</f>
        <v>3.4256395149714747</v>
      </c>
      <c r="R418" s="297">
        <f>+China!R71</f>
        <v>3.4736755893202429</v>
      </c>
      <c r="S418" s="297">
        <f>+China!S71</f>
        <v>3.5128770821963644</v>
      </c>
      <c r="T418" s="297">
        <f>+China!T71</f>
        <v>3.540070090968467</v>
      </c>
      <c r="U418" s="297">
        <f>+China!U71</f>
        <v>3.5506781390146434</v>
      </c>
      <c r="V418" s="297">
        <f>+China!V71</f>
        <v>3.5381714385715215</v>
      </c>
      <c r="W418" s="297">
        <f>+China!W71</f>
        <v>3.4935970173806745</v>
      </c>
    </row>
    <row r="419" spans="1:23" s="8" customFormat="1" ht="14.4">
      <c r="A419" t="s">
        <v>55</v>
      </c>
      <c r="B419" s="297">
        <f>+India!B71</f>
        <v>0.42585059213326604</v>
      </c>
      <c r="C419" s="297">
        <f>+India!C71</f>
        <v>0.75544079125646879</v>
      </c>
      <c r="D419" s="297">
        <f>+India!D71</f>
        <v>1.000668123738264</v>
      </c>
      <c r="E419" s="297">
        <f>+India!E71</f>
        <v>1.2497858214982061</v>
      </c>
      <c r="F419" s="297">
        <f>+India!F71</f>
        <v>1.4947897489575672</v>
      </c>
      <c r="G419" s="297">
        <f>+India!G71</f>
        <v>1.7225248905221093</v>
      </c>
      <c r="H419" s="297">
        <f>+India!H71</f>
        <v>1.9318793667204348</v>
      </c>
      <c r="I419" s="297">
        <f>+India!I71</f>
        <v>2.1218009046745152</v>
      </c>
      <c r="J419" s="297">
        <f>+India!J71</f>
        <v>2.2864145573810744</v>
      </c>
      <c r="K419" s="297">
        <f>+India!K71</f>
        <v>2.4261590586487123</v>
      </c>
      <c r="L419" s="297">
        <f>+India!L71</f>
        <v>2.5675515455625035</v>
      </c>
      <c r="M419" s="297">
        <f>+India!M71</f>
        <v>2.7296093910581543</v>
      </c>
      <c r="N419" s="297">
        <f>+India!N71</f>
        <v>2.8968244528161158</v>
      </c>
      <c r="O419" s="297">
        <f>+India!O71</f>
        <v>3.0574641512632561</v>
      </c>
      <c r="P419" s="297">
        <f>+India!P71</f>
        <v>3.2110240090895306</v>
      </c>
      <c r="Q419" s="297">
        <f>+India!Q71</f>
        <v>3.3566737981469399</v>
      </c>
      <c r="R419" s="297">
        <f>+India!R71</f>
        <v>3.4932432967722726</v>
      </c>
      <c r="S419" s="297">
        <f>+India!S71</f>
        <v>3.6189887599389947</v>
      </c>
      <c r="T419" s="297">
        <f>+India!T71</f>
        <v>3.7312215554818504</v>
      </c>
      <c r="U419" s="297">
        <f>+India!U71</f>
        <v>3.8258551934371794</v>
      </c>
      <c r="V419" s="297">
        <f>+India!V71</f>
        <v>3.8968826212892376</v>
      </c>
      <c r="W419" s="297">
        <f>+India!W71</f>
        <v>3.9358634729525543</v>
      </c>
    </row>
    <row r="420" spans="1:23" s="8" customFormat="1" ht="14.4">
      <c r="A420" t="s">
        <v>56</v>
      </c>
      <c r="B420" s="297">
        <f>+MidEast!B71</f>
        <v>0.63605275501138059</v>
      </c>
      <c r="C420" s="297">
        <f>+MidEast!C71</f>
        <v>0.86335430992733797</v>
      </c>
      <c r="D420" s="297">
        <f>+MidEast!D71</f>
        <v>1.1154571354772198</v>
      </c>
      <c r="E420" s="297">
        <f>+MidEast!E71</f>
        <v>1.3586347188574097</v>
      </c>
      <c r="F420" s="297">
        <f>+MidEast!F71</f>
        <v>1.5968214291797322</v>
      </c>
      <c r="G420" s="297">
        <f>+MidEast!G71</f>
        <v>1.813925859783843</v>
      </c>
      <c r="H420" s="297">
        <f>+MidEast!H71</f>
        <v>2.0100189522664724</v>
      </c>
      <c r="I420" s="297">
        <f>+MidEast!I71</f>
        <v>2.1901427014192807</v>
      </c>
      <c r="J420" s="297">
        <f>+MidEast!J71</f>
        <v>2.3531282507177682</v>
      </c>
      <c r="K420" s="297">
        <f>+MidEast!K71</f>
        <v>2.4967396169793878</v>
      </c>
      <c r="L420" s="297">
        <f>+MidEast!L71</f>
        <v>2.600243930010862</v>
      </c>
      <c r="M420" s="297">
        <f>+MidEast!M71</f>
        <v>2.677516065567962</v>
      </c>
      <c r="N420" s="297">
        <f>+MidEast!N71</f>
        <v>2.7810664346903438</v>
      </c>
      <c r="O420" s="297">
        <f>+MidEast!O71</f>
        <v>2.8723184824008277</v>
      </c>
      <c r="P420" s="297">
        <f>+MidEast!P71</f>
        <v>2.9547117350008105</v>
      </c>
      <c r="Q420" s="297">
        <f>+MidEast!Q71</f>
        <v>3.0297206940716821</v>
      </c>
      <c r="R420" s="297">
        <f>+MidEast!R71</f>
        <v>3.0976048662032984</v>
      </c>
      <c r="S420" s="297">
        <f>+MidEast!S71</f>
        <v>3.1576172639262099</v>
      </c>
      <c r="T420" s="297">
        <f>+MidEast!T71</f>
        <v>3.2079142310941524</v>
      </c>
      <c r="U420" s="297">
        <f>+MidEast!U71</f>
        <v>3.2453094791873052</v>
      </c>
      <c r="V420" s="297">
        <f>+MidEast!V71</f>
        <v>3.2649266869606395</v>
      </c>
      <c r="W420" s="297">
        <f>+MidEast!W71</f>
        <v>3.2598417480337214</v>
      </c>
    </row>
    <row r="421" spans="1:23" s="8" customFormat="1" ht="14.4">
      <c r="A421" t="s">
        <v>57</v>
      </c>
      <c r="B421" s="297">
        <f>+Africa!B71</f>
        <v>0.19400229202851887</v>
      </c>
      <c r="C421" s="297">
        <f>+Africa!C71</f>
        <v>0.2549573316763622</v>
      </c>
      <c r="D421" s="297">
        <f>+Africa!D71</f>
        <v>0.39112883464224868</v>
      </c>
      <c r="E421" s="297">
        <f>+Africa!E71</f>
        <v>0.57134345783468976</v>
      </c>
      <c r="F421" s="297">
        <f>+Africa!F71</f>
        <v>0.80179281205847297</v>
      </c>
      <c r="G421" s="297">
        <f>+Africa!G71</f>
        <v>1.074873500717185</v>
      </c>
      <c r="H421" s="297">
        <f>+Africa!H71</f>
        <v>1.3927745726976422</v>
      </c>
      <c r="I421" s="297">
        <f>+Africa!I71</f>
        <v>1.762362525995379</v>
      </c>
      <c r="J421" s="297">
        <f>+Africa!J71</f>
        <v>2.1694608469100856</v>
      </c>
      <c r="K421" s="297">
        <f>+Africa!K71</f>
        <v>2.597840312833811</v>
      </c>
      <c r="L421" s="297">
        <f>+Africa!L71</f>
        <v>2.9392963704479445</v>
      </c>
      <c r="M421" s="297">
        <f>+Africa!M71</f>
        <v>3.1786633498061287</v>
      </c>
      <c r="N421" s="297">
        <f>+Africa!N71</f>
        <v>3.3956387407857744</v>
      </c>
      <c r="O421" s="297">
        <f>+Africa!O71</f>
        <v>3.5998422866477249</v>
      </c>
      <c r="P421" s="297">
        <f>+Africa!P71</f>
        <v>3.7922694357448172</v>
      </c>
      <c r="Q421" s="297">
        <f>+Africa!Q71</f>
        <v>3.9727087525876641</v>
      </c>
      <c r="R421" s="297">
        <f>+Africa!R71</f>
        <v>4.1401314152726663</v>
      </c>
      <c r="S421" s="297">
        <f>+Africa!S71</f>
        <v>4.2926249193709447</v>
      </c>
      <c r="T421" s="297">
        <f>+Africa!T71</f>
        <v>4.4270670339279059</v>
      </c>
      <c r="U421" s="297">
        <f>+Africa!U71</f>
        <v>4.5386547235223986</v>
      </c>
      <c r="V421" s="297">
        <f>+Africa!V71</f>
        <v>4.6203299523681478</v>
      </c>
      <c r="W421" s="297">
        <f>+Africa!W71</f>
        <v>4.6622134986914032</v>
      </c>
    </row>
    <row r="422" spans="1:23" s="8" customFormat="1" ht="14.4">
      <c r="A422" t="s">
        <v>58</v>
      </c>
      <c r="B422" s="297">
        <f>+LatAm!B71</f>
        <v>0.42413258340032212</v>
      </c>
      <c r="C422" s="297">
        <f>+LatAm!C71</f>
        <v>0.54685996473540377</v>
      </c>
      <c r="D422" s="297">
        <f>+LatAm!D71</f>
        <v>0.70038488319281633</v>
      </c>
      <c r="E422" s="297">
        <f>+LatAm!E71</f>
        <v>0.85080818288797189</v>
      </c>
      <c r="F422" s="297">
        <f>+LatAm!F71</f>
        <v>0.99151044402630906</v>
      </c>
      <c r="G422" s="297">
        <f>+LatAm!G71</f>
        <v>1.1181640015464378</v>
      </c>
      <c r="H422" s="297">
        <f>+LatAm!H71</f>
        <v>1.2310682057943272</v>
      </c>
      <c r="I422" s="297">
        <f>+LatAm!I71</f>
        <v>1.3267298106575927</v>
      </c>
      <c r="J422" s="297">
        <f>+LatAm!J71</f>
        <v>1.4032846314566862</v>
      </c>
      <c r="K422" s="297">
        <f>+LatAm!K71</f>
        <v>1.4627574369996688</v>
      </c>
      <c r="L422" s="297">
        <f>+LatAm!L71</f>
        <v>1.5296214348825583</v>
      </c>
      <c r="M422" s="297">
        <f>+LatAm!M71</f>
        <v>1.6123043873649558</v>
      </c>
      <c r="N422" s="297">
        <f>+LatAm!N71</f>
        <v>1.7083889312243272</v>
      </c>
      <c r="O422" s="297">
        <f>+LatAm!O71</f>
        <v>1.7970532196935431</v>
      </c>
      <c r="P422" s="297">
        <f>+LatAm!P71</f>
        <v>1.879845616658963</v>
      </c>
      <c r="Q422" s="297">
        <f>+LatAm!Q71</f>
        <v>1.9573518039236915</v>
      </c>
      <c r="R422" s="297">
        <f>+LatAm!R71</f>
        <v>2.0295482827995843</v>
      </c>
      <c r="S422" s="297">
        <f>+LatAm!S71</f>
        <v>2.095874689237923</v>
      </c>
      <c r="T422" s="297">
        <f>+LatAm!T71</f>
        <v>2.1551464017806539</v>
      </c>
      <c r="U422" s="297">
        <f>+LatAm!U71</f>
        <v>2.2053778013695853</v>
      </c>
      <c r="V422" s="297">
        <f>+LatAm!V71</f>
        <v>2.2435434051302958</v>
      </c>
      <c r="W422" s="297">
        <f>+LatAm!W71</f>
        <v>2.2653292620653955</v>
      </c>
    </row>
    <row r="423" spans="1:23" s="8" customFormat="1" ht="14.4">
      <c r="A423" t="s">
        <v>114</v>
      </c>
      <c r="B423" s="297">
        <f>+OHI!B71</f>
        <v>0.5123804170979448</v>
      </c>
      <c r="C423" s="297">
        <f>+OHI!C71</f>
        <v>0.53174208751005059</v>
      </c>
      <c r="D423" s="297">
        <f>+OHI!D71</f>
        <v>0.58274697944972387</v>
      </c>
      <c r="E423" s="297">
        <f>+OHI!E71</f>
        <v>0.61853471820110284</v>
      </c>
      <c r="F423" s="297">
        <f>+OHI!F71</f>
        <v>0.63922761431053488</v>
      </c>
      <c r="G423" s="297">
        <f>+OHI!G71</f>
        <v>0.65040361652126011</v>
      </c>
      <c r="H423" s="297">
        <f>+OHI!H71</f>
        <v>0.65683988876850419</v>
      </c>
      <c r="I423" s="297">
        <f>+OHI!I71</f>
        <v>0.6622339131200552</v>
      </c>
      <c r="J423" s="297">
        <f>+OHI!J71</f>
        <v>0.66713275427768948</v>
      </c>
      <c r="K423" s="297">
        <f>+OHI!K71</f>
        <v>0.67313849350920985</v>
      </c>
      <c r="L423" s="297">
        <f>+OHI!L71</f>
        <v>0.68302263960724763</v>
      </c>
      <c r="M423" s="297">
        <f>+OHI!M71</f>
        <v>0.69365426895139148</v>
      </c>
      <c r="N423" s="297">
        <f>+OHI!N71</f>
        <v>0.70704931732097498</v>
      </c>
      <c r="O423" s="297">
        <f>+OHI!O71</f>
        <v>0.71562290807599793</v>
      </c>
      <c r="P423" s="297">
        <f>+OHI!P71</f>
        <v>0.72160376941204474</v>
      </c>
      <c r="Q423" s="297">
        <f>+OHI!Q71</f>
        <v>0.72604564184121012</v>
      </c>
      <c r="R423" s="297">
        <f>+OHI!R71</f>
        <v>0.72936015571692236</v>
      </c>
      <c r="S423" s="297">
        <f>+OHI!S71</f>
        <v>0.73155419890876439</v>
      </c>
      <c r="T423" s="297">
        <f>+OHI!T71</f>
        <v>0.73231214960454671</v>
      </c>
      <c r="U423" s="297">
        <f>+OHI!U71</f>
        <v>0.73100154634093484</v>
      </c>
      <c r="V423" s="297">
        <f>+OHI!V71</f>
        <v>0.72663659361010646</v>
      </c>
      <c r="W423" s="297">
        <f>+OHI!W71</f>
        <v>0.71782991764880233</v>
      </c>
    </row>
    <row r="424" spans="1:23" s="8" customFormat="1" ht="14.4">
      <c r="A424" t="s">
        <v>32</v>
      </c>
      <c r="B424" s="297">
        <f>+OthAsia!B71</f>
        <v>0.37426225450945827</v>
      </c>
      <c r="C424" s="297">
        <f>+OthAsia!C71</f>
        <v>0.63863225019416947</v>
      </c>
      <c r="D424" s="297">
        <f>+OthAsia!D71</f>
        <v>0.88390507304692845</v>
      </c>
      <c r="E424" s="297">
        <f>+OthAsia!E71</f>
        <v>1.1491680563390987</v>
      </c>
      <c r="F424" s="297">
        <f>+OthAsia!F71</f>
        <v>1.4244215629428956</v>
      </c>
      <c r="G424" s="297">
        <f>+OthAsia!G71</f>
        <v>1.6916315156143225</v>
      </c>
      <c r="H424" s="297">
        <f>+OthAsia!H71</f>
        <v>1.9485907932590785</v>
      </c>
      <c r="I424" s="297">
        <f>+OthAsia!I71</f>
        <v>2.1965838571716434</v>
      </c>
      <c r="J424" s="297">
        <f>+OthAsia!J71</f>
        <v>2.4264121404528955</v>
      </c>
      <c r="K424" s="297">
        <f>+OthAsia!K71</f>
        <v>2.6349428004868209</v>
      </c>
      <c r="L424" s="297">
        <f>+OthAsia!L71</f>
        <v>2.840263939807365</v>
      </c>
      <c r="M424" s="297">
        <f>+OthAsia!M71</f>
        <v>3.0663098592151301</v>
      </c>
      <c r="N424" s="297">
        <f>+OthAsia!N71</f>
        <v>3.2752755850638864</v>
      </c>
      <c r="O424" s="297">
        <f>+OthAsia!O71</f>
        <v>3.4876700145491402</v>
      </c>
      <c r="P424" s="297">
        <f>+OthAsia!P71</f>
        <v>3.6975656000061083</v>
      </c>
      <c r="Q424" s="297">
        <f>+OthAsia!Q71</f>
        <v>3.9007897652285068</v>
      </c>
      <c r="R424" s="297">
        <f>+OthAsia!R71</f>
        <v>4.0939794797999411</v>
      </c>
      <c r="S424" s="297">
        <f>+OthAsia!S71</f>
        <v>4.2737896694445237</v>
      </c>
      <c r="T424" s="297">
        <f>+OthAsia!T71</f>
        <v>4.4361708486138225</v>
      </c>
      <c r="U424" s="297">
        <f>+OthAsia!U71</f>
        <v>4.575676910609153</v>
      </c>
      <c r="V424" s="297">
        <f>+OthAsia!V71</f>
        <v>4.6847646480531022</v>
      </c>
      <c r="W424" s="297">
        <f>+OthAsia!W71</f>
        <v>4.7531526269922395</v>
      </c>
    </row>
    <row r="425" spans="1:23" s="8" customFormat="1">
      <c r="B425" s="8">
        <f t="shared" ref="B425" si="123">SUM(B413:B424)</f>
        <v>8.1177050930944574</v>
      </c>
      <c r="C425" s="8">
        <f>SUM(C413:C424)</f>
        <v>10.105495823142371</v>
      </c>
      <c r="D425" s="8">
        <f t="shared" ref="D425:W425" si="124">SUM(D413:D424)</f>
        <v>11.841681231616857</v>
      </c>
      <c r="E425" s="8">
        <f t="shared" si="124"/>
        <v>13.364786170471779</v>
      </c>
      <c r="F425" s="8">
        <f t="shared" si="124"/>
        <v>14.74843722871897</v>
      </c>
      <c r="G425" s="8">
        <f t="shared" si="124"/>
        <v>16.002160125144684</v>
      </c>
      <c r="H425" s="8">
        <f t="shared" si="124"/>
        <v>17.160748800955858</v>
      </c>
      <c r="I425" s="8">
        <f t="shared" si="124"/>
        <v>18.276922703607735</v>
      </c>
      <c r="J425" s="8">
        <f t="shared" si="124"/>
        <v>19.3413726626185</v>
      </c>
      <c r="K425" s="8">
        <f t="shared" si="124"/>
        <v>20.357843575491824</v>
      </c>
      <c r="L425" s="8">
        <f t="shared" si="124"/>
        <v>21.348069068594608</v>
      </c>
      <c r="M425" s="8">
        <f t="shared" si="124"/>
        <v>22.341145219018227</v>
      </c>
      <c r="N425" s="8">
        <f t="shared" si="124"/>
        <v>23.358412944230995</v>
      </c>
      <c r="O425" s="8">
        <f t="shared" si="124"/>
        <v>24.299000547285637</v>
      </c>
      <c r="P425" s="8">
        <f t="shared" si="124"/>
        <v>25.177274946334155</v>
      </c>
      <c r="Q425" s="8">
        <f t="shared" si="124"/>
        <v>25.996276939706394</v>
      </c>
      <c r="R425" s="8">
        <f t="shared" si="124"/>
        <v>26.751931242095882</v>
      </c>
      <c r="S425" s="8">
        <f t="shared" si="124"/>
        <v>27.43340366848085</v>
      </c>
      <c r="T425" s="8">
        <f t="shared" si="124"/>
        <v>28.021451434069558</v>
      </c>
      <c r="U425" s="8">
        <f t="shared" si="124"/>
        <v>28.485732335213395</v>
      </c>
      <c r="V425" s="8">
        <f t="shared" si="124"/>
        <v>28.781409874703392</v>
      </c>
      <c r="W425" s="8">
        <f t="shared" si="124"/>
        <v>28.845790646873073</v>
      </c>
    </row>
    <row r="426" spans="1:23">
      <c r="A426" s="1"/>
    </row>
    <row r="427" spans="1:23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6"/>
      <c r="K442" s="616"/>
    </row>
    <row r="443" spans="1:13" s="12" customFormat="1">
      <c r="A443" s="1"/>
    </row>
    <row r="444" spans="1:13" s="12" customFormat="1">
      <c r="A444"/>
      <c r="M444" s="616"/>
    </row>
    <row r="445" spans="1:13" s="12" customFormat="1">
      <c r="A445"/>
      <c r="M445" s="616"/>
    </row>
    <row r="446" spans="1:13" s="12" customFormat="1">
      <c r="A446"/>
    </row>
    <row r="447" spans="1:13" s="12" customFormat="1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3.2"/>
  <cols>
    <col min="1" max="1" width="28.6640625" customWidth="1"/>
    <col min="2" max="2" width="0.33203125" customWidth="1"/>
    <col min="3" max="3" width="9" customWidth="1"/>
    <col min="4" max="4" width="0.109375" hidden="1" customWidth="1"/>
    <col min="5" max="6" width="7.33203125" hidden="1" customWidth="1"/>
    <col min="7" max="7" width="9.5546875" hidden="1" customWidth="1"/>
    <col min="8" max="8" width="8.6640625" hidden="1" customWidth="1"/>
    <col min="9" max="9" width="0.109375" hidden="1" customWidth="1"/>
    <col min="10" max="12" width="0.109375" customWidth="1"/>
    <col min="14" max="15" width="0" hidden="1" customWidth="1"/>
    <col min="16" max="17" width="9.109375" hidden="1" customWidth="1"/>
    <col min="18" max="18" width="10.5546875" bestFit="1" customWidth="1"/>
    <col min="19" max="21" width="0.33203125" customWidth="1"/>
    <col min="22" max="23" width="11.44140625" customWidth="1"/>
    <col min="24" max="24" width="12.33203125" customWidth="1"/>
    <col min="25" max="25" width="13" customWidth="1"/>
    <col min="26" max="26" width="12.5546875" customWidth="1"/>
    <col min="27" max="27" width="11.88671875" customWidth="1"/>
    <col min="28" max="28" width="10.6640625" bestFit="1" customWidth="1"/>
    <col min="29" max="34" width="9.6640625" bestFit="1" customWidth="1"/>
    <col min="35" max="63" width="9.33203125" bestFit="1" customWidth="1"/>
    <col min="69" max="69" width="21.109375" customWidth="1"/>
    <col min="71" max="71" width="11.109375" bestFit="1" customWidth="1"/>
    <col min="72" max="72" width="10.109375" bestFit="1" customWidth="1"/>
    <col min="73" max="81" width="9.33203125" bestFit="1" customWidth="1"/>
    <col min="82" max="82" width="13.109375" customWidth="1"/>
    <col min="83" max="88" width="9.33203125" bestFit="1" customWidth="1"/>
    <col min="89" max="130" width="10.5546875" bestFit="1" customWidth="1"/>
  </cols>
  <sheetData>
    <row r="1" spans="1:131" ht="18">
      <c r="A1" s="335" t="s">
        <v>866</v>
      </c>
      <c r="BR1" s="1" t="s">
        <v>957</v>
      </c>
    </row>
    <row r="2" spans="1:131" ht="14.4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6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7.399999999999999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9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7.399999999999999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6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4.4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12.497142229903281</v>
      </c>
      <c r="BT49" s="12">
        <f>+US!C61</f>
        <v>15.868353580818706</v>
      </c>
      <c r="BU49" s="12">
        <f>+US!D61</f>
        <v>20.412413424030444</v>
      </c>
      <c r="BV49" s="12">
        <f>+US!E61</f>
        <v>25.168849758649518</v>
      </c>
      <c r="BW49" s="12">
        <f>+US!F61</f>
        <v>30.111058952970069</v>
      </c>
      <c r="BX49" s="12">
        <f>+US!G61</f>
        <v>35.331394311575359</v>
      </c>
      <c r="BY49" s="12">
        <f>+US!H61</f>
        <v>40.996063515065757</v>
      </c>
      <c r="BZ49" s="12">
        <f>+US!I61</f>
        <v>47.136254506455906</v>
      </c>
      <c r="CA49" s="12">
        <f>+US!J61</f>
        <v>53.599608539493929</v>
      </c>
      <c r="CB49" s="12">
        <f>+US!K61</f>
        <v>60.361252974631576</v>
      </c>
      <c r="CC49" s="12">
        <f>+US!L61</f>
        <v>66.904030737497436</v>
      </c>
      <c r="CD49" s="12">
        <f>+US!M61</f>
        <v>72.923241037202487</v>
      </c>
      <c r="CE49" s="12">
        <f>+US!N61</f>
        <v>79.862456170610642</v>
      </c>
      <c r="CF49" s="12">
        <f>+US!O61</f>
        <v>86.390728904896307</v>
      </c>
      <c r="CG49" s="12">
        <f>+US!P61</f>
        <v>92.718521368774944</v>
      </c>
      <c r="CH49" s="12">
        <f>+US!Q61</f>
        <v>98.962984070419225</v>
      </c>
      <c r="CI49" s="12">
        <f>+US!R61</f>
        <v>105.18968365761346</v>
      </c>
      <c r="CJ49" s="12">
        <f>+US!S61</f>
        <v>111.43571491637569</v>
      </c>
      <c r="CK49" s="12">
        <f>+US!T61</f>
        <v>117.72262527886478</v>
      </c>
      <c r="CL49" s="12">
        <f>+US!U61</f>
        <v>124.06367352621599</v>
      </c>
      <c r="CM49" s="12">
        <f>+US!V61</f>
        <v>130.46791264972643</v>
      </c>
      <c r="CN49" s="12">
        <f>+US!W61</f>
        <v>136.94249793173228</v>
      </c>
      <c r="CO49" s="12">
        <f>+US!X61</f>
        <v>143.49401748678295</v>
      </c>
      <c r="CP49" s="12">
        <f>+US!Y61</f>
        <v>150.12929846522044</v>
      </c>
      <c r="CQ49" s="12">
        <f>+US!Z61</f>
        <v>156.85593709692392</v>
      </c>
      <c r="CR49" s="12">
        <f>+US!AA61</f>
        <v>163.68266794461471</v>
      </c>
      <c r="CS49" s="12">
        <f>+US!AB61</f>
        <v>170.62278895588994</v>
      </c>
      <c r="CT49" s="12">
        <f>+US!AC61</f>
        <v>177.70172565556362</v>
      </c>
      <c r="CU49" s="12">
        <f>+US!AD61</f>
        <v>185.005380532695</v>
      </c>
      <c r="CV49" s="12">
        <f>+US!AE61</f>
        <v>192.53227064276982</v>
      </c>
      <c r="CW49" s="12">
        <f>+US!AF61</f>
        <v>200.27540743785852</v>
      </c>
      <c r="CX49" s="12">
        <f>+US!AG61</f>
        <v>208.22723907219722</v>
      </c>
      <c r="CY49" s="12">
        <f>+US!AH61</f>
        <v>216.38216979966023</v>
      </c>
      <c r="CZ49" s="12">
        <f>+US!AI61</f>
        <v>224.73752672312793</v>
      </c>
      <c r="DA49" s="12">
        <f>+US!AJ61</f>
        <v>233.29364878820954</v>
      </c>
      <c r="DB49" s="12">
        <f>+US!AK61</f>
        <v>242.05355753487646</v>
      </c>
      <c r="DC49" s="12">
        <f>+US!AL61</f>
        <v>251.02248187345032</v>
      </c>
      <c r="DD49" s="12">
        <f>+US!AM61</f>
        <v>260.20737959614792</v>
      </c>
      <c r="DE49" s="12">
        <f>+US!AN61</f>
        <v>269.61651927120261</v>
      </c>
      <c r="DF49" s="12">
        <f>+US!AO61</f>
        <v>279.25914248211137</v>
      </c>
      <c r="DG49" s="12">
        <f>+US!AP61</f>
        <v>289.14520473023316</v>
      </c>
      <c r="DH49" s="12">
        <f>+US!AQ61</f>
        <v>299.28518426556417</v>
      </c>
      <c r="DI49" s="12">
        <f>+US!AR61</f>
        <v>309.68994566956161</v>
      </c>
      <c r="DJ49" s="12">
        <f>+US!AS61</f>
        <v>320.37064568983175</v>
      </c>
      <c r="DK49" s="12">
        <f>+US!AT61</f>
        <v>331.33867071438874</v>
      </c>
      <c r="DL49" s="12">
        <f>+US!AU61</f>
        <v>342.60559741444456</v>
      </c>
      <c r="DM49" s="12">
        <f>+US!AV61</f>
        <v>354.1831700498131</v>
      </c>
      <c r="DN49" s="12">
        <f>+US!AW61</f>
        <v>366.08328956804939</v>
      </c>
      <c r="DO49" s="12">
        <f>+US!AX61</f>
        <v>378.31801091946863</v>
      </c>
      <c r="DP49" s="12">
        <f>+US!AY61</f>
        <v>390.89954599399562</v>
      </c>
      <c r="DQ49" s="12">
        <f>+US!AZ61</f>
        <v>403.84027031859569</v>
      </c>
      <c r="DR49" s="12">
        <f>+US!BA61</f>
        <v>417.15273219142199</v>
      </c>
      <c r="DS49" s="12">
        <f>+US!BB61</f>
        <v>430.849663318578</v>
      </c>
      <c r="DT49" s="12">
        <f>+US!BC61</f>
        <v>444.94399029980912</v>
      </c>
      <c r="DU49" s="12">
        <f>+US!BD61</f>
        <v>459.44884650991531</v>
      </c>
      <c r="DV49" s="12">
        <f>+US!BE61</f>
        <v>474.3775840651827</v>
      </c>
      <c r="DW49" s="12">
        <f>+US!BF61</f>
        <v>489.74378566486041</v>
      </c>
      <c r="DX49" s="12">
        <f>+US!BG61</f>
        <v>505.56127616839342</v>
      </c>
      <c r="DY49" s="12">
        <f>+US!BH61</f>
        <v>521.84413381826732</v>
      </c>
      <c r="DZ49" s="12">
        <f>+US!BI61</f>
        <v>538.60670105204838</v>
      </c>
    </row>
    <row r="50" spans="1:130" s="1" customFormat="1" ht="18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13.340431126343047</v>
      </c>
      <c r="BT50" s="12">
        <f>+EU!C61</f>
        <v>16.474742246645526</v>
      </c>
      <c r="BU50" s="12">
        <f>+EU!D61</f>
        <v>20.694871101908067</v>
      </c>
      <c r="BV50" s="12">
        <f>+EU!E61</f>
        <v>24.892564839644606</v>
      </c>
      <c r="BW50" s="12">
        <f>+EU!F61</f>
        <v>29.098171045970883</v>
      </c>
      <c r="BX50" s="12">
        <f>+EU!G61</f>
        <v>33.245286649706308</v>
      </c>
      <c r="BY50" s="12">
        <f>+EU!H61</f>
        <v>37.364225557906643</v>
      </c>
      <c r="BZ50" s="12">
        <f>+EU!I61</f>
        <v>41.666819660210088</v>
      </c>
      <c r="CA50" s="12">
        <f>+EU!J61</f>
        <v>46.252435582140158</v>
      </c>
      <c r="CB50" s="12">
        <f>+EU!K61</f>
        <v>51.10476015632107</v>
      </c>
      <c r="CC50" s="12">
        <f>+EU!L61</f>
        <v>56.530911875995223</v>
      </c>
      <c r="CD50" s="12">
        <f>+EU!M61</f>
        <v>62.434153067166527</v>
      </c>
      <c r="CE50" s="12">
        <f>+EU!N61</f>
        <v>68.917917783674866</v>
      </c>
      <c r="CF50" s="12">
        <f>+EU!O61</f>
        <v>75.181785572283644</v>
      </c>
      <c r="CG50" s="12">
        <f>+EU!P61</f>
        <v>81.348728825782203</v>
      </c>
      <c r="CH50" s="12">
        <f>+EU!Q61</f>
        <v>87.485371075744183</v>
      </c>
      <c r="CI50" s="12">
        <f>+EU!R61</f>
        <v>93.626618022534984</v>
      </c>
      <c r="CJ50" s="12">
        <f>+EU!S61</f>
        <v>99.790192762224862</v>
      </c>
      <c r="CK50" s="12">
        <f>+EU!T61</f>
        <v>105.98484870955701</v>
      </c>
      <c r="CL50" s="12">
        <f>+EU!U61</f>
        <v>112.21500183453634</v>
      </c>
      <c r="CM50" s="12">
        <f>+EU!V61</f>
        <v>118.48333334562658</v>
      </c>
      <c r="CN50" s="12">
        <f>+EU!W61</f>
        <v>124.79225638430096</v>
      </c>
      <c r="CO50" s="12">
        <f>+EU!X61</f>
        <v>131.14476714248161</v>
      </c>
      <c r="CP50" s="12">
        <f>+EU!Y61</f>
        <v>137.54498347170883</v>
      </c>
      <c r="CQ50" s="12">
        <f>+EU!Z61</f>
        <v>143.9985400277167</v>
      </c>
      <c r="CR50" s="12">
        <f>+EU!AA61</f>
        <v>150.51291544406698</v>
      </c>
      <c r="CS50" s="12">
        <f>+EU!AB61</f>
        <v>157.10154242978385</v>
      </c>
      <c r="CT50" s="12">
        <f>+EU!AC61</f>
        <v>163.78737351247096</v>
      </c>
      <c r="CU50" s="12">
        <f>+EU!AD61</f>
        <v>170.67001776892934</v>
      </c>
      <c r="CV50" s="12">
        <f>+EU!AE61</f>
        <v>177.748210812027</v>
      </c>
      <c r="CW50" s="12">
        <f>+EU!AF61</f>
        <v>185.01464730446696</v>
      </c>
      <c r="CX50" s="12">
        <f>+EU!AG61</f>
        <v>192.46118937565916</v>
      </c>
      <c r="CY50" s="12">
        <f>+EU!AH61</f>
        <v>200.08143661894084</v>
      </c>
      <c r="CZ50" s="12">
        <f>+EU!AI61</f>
        <v>207.87179230236325</v>
      </c>
      <c r="DA50" s="12">
        <f>+EU!AJ61</f>
        <v>215.83163425902828</v>
      </c>
      <c r="DB50" s="12">
        <f>+EU!AK61</f>
        <v>223.9630363883627</v>
      </c>
      <c r="DC50" s="12">
        <f>+EU!AL61</f>
        <v>232.2703180885386</v>
      </c>
      <c r="DD50" s="12">
        <f>+EU!AM61</f>
        <v>240.75957300411957</v>
      </c>
      <c r="DE50" s="12">
        <f>+EU!AN61</f>
        <v>249.43824808119589</v>
      </c>
      <c r="DF50" s="12">
        <f>+EU!AO61</f>
        <v>258.31479794177005</v>
      </c>
      <c r="DG50" s="12">
        <f>+EU!AP61</f>
        <v>267.39841598673627</v>
      </c>
      <c r="DH50" s="12">
        <f>+EU!AQ61</f>
        <v>276.69883322144631</v>
      </c>
      <c r="DI50" s="12">
        <f>+EU!AR61</f>
        <v>286.22617250570585</v>
      </c>
      <c r="DJ50" s="12">
        <f>+EU!AS61</f>
        <v>295.99084611162823</v>
      </c>
      <c r="DK50" s="12">
        <f>+EU!AT61</f>
        <v>306.00348609093754</v>
      </c>
      <c r="DL50" s="12">
        <f>+EU!AU61</f>
        <v>316.27489895688757</v>
      </c>
      <c r="DM50" s="12">
        <f>+EU!AV61</f>
        <v>326.8160380871571</v>
      </c>
      <c r="DN50" s="12">
        <f>+EU!AW61</f>
        <v>337.63798886656275</v>
      </c>
      <c r="DO50" s="12">
        <f>+EU!AX61</f>
        <v>348.75196287504559</v>
      </c>
      <c r="DP50" s="12">
        <f>+EU!AY61</f>
        <v>360.16929841551291</v>
      </c>
      <c r="DQ50" s="12">
        <f>+EU!AZ61</f>
        <v>371.90146541861793</v>
      </c>
      <c r="DR50" s="12">
        <f>+EU!BA61</f>
        <v>383.9600733102244</v>
      </c>
      <c r="DS50" s="12">
        <f>+EU!BB61</f>
        <v>396.35688082861145</v>
      </c>
      <c r="DT50" s="12">
        <f>+EU!BC61</f>
        <v>409.10380707000274</v>
      </c>
      <c r="DU50" s="12">
        <f>+EU!BD61</f>
        <v>422.21294325185312</v>
      </c>
      <c r="DV50" s="12">
        <f>+EU!BE61</f>
        <v>435.69656483534186</v>
      </c>
      <c r="DW50" s="12">
        <f>+EU!BF61</f>
        <v>449.56714375783037</v>
      </c>
      <c r="DX50" s="12">
        <f>+EU!BG61</f>
        <v>463.83736060439111</v>
      </c>
      <c r="DY50" s="12">
        <f>+EU!BH61</f>
        <v>478.52011660346921</v>
      </c>
      <c r="DZ50" s="12">
        <f>+EU!BI61</f>
        <v>493.62854537144318</v>
      </c>
    </row>
    <row r="51" spans="1:130" s="353" customFormat="1" ht="14.4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3.9262525018040586</v>
      </c>
      <c r="BT51" s="12">
        <f>+Japan!C61</f>
        <v>4.4504432717705997</v>
      </c>
      <c r="BU51" s="12">
        <f>+Japan!D61</f>
        <v>5.2832653583705298</v>
      </c>
      <c r="BV51" s="12">
        <f>+Japan!E61</f>
        <v>5.9843421653639846</v>
      </c>
      <c r="BW51" s="12">
        <f>+Japan!F61</f>
        <v>6.4598739911193723</v>
      </c>
      <c r="BX51" s="12">
        <f>+Japan!G61</f>
        <v>7.0641128872049634</v>
      </c>
      <c r="BY51" s="12">
        <f>+Japan!H61</f>
        <v>7.6525671871890442</v>
      </c>
      <c r="BZ51" s="12">
        <f>+Japan!I61</f>
        <v>8.1549710721783626</v>
      </c>
      <c r="CA51" s="12">
        <f>+Japan!J61</f>
        <v>8.6791412473987126</v>
      </c>
      <c r="CB51" s="12">
        <f>+Japan!K61</f>
        <v>9.2472757069356746</v>
      </c>
      <c r="CC51" s="12">
        <f>+Japan!L61</f>
        <v>10.022226544482949</v>
      </c>
      <c r="CD51" s="12">
        <f>+Japan!M61</f>
        <v>10.986073175136561</v>
      </c>
      <c r="CE51" s="12">
        <f>+Japan!N61</f>
        <v>12.101963507990854</v>
      </c>
      <c r="CF51" s="12">
        <f>+Japan!O61</f>
        <v>13.172635433139684</v>
      </c>
      <c r="CG51" s="12">
        <f>+Japan!P61</f>
        <v>14.223281680479362</v>
      </c>
      <c r="CH51" s="12">
        <f>+Japan!Q61</f>
        <v>15.26776261788779</v>
      </c>
      <c r="CI51" s="12">
        <f>+Japan!R61</f>
        <v>16.313665717536992</v>
      </c>
      <c r="CJ51" s="12">
        <f>+Japan!S61</f>
        <v>17.365152495279201</v>
      </c>
      <c r="CK51" s="12">
        <f>+Japan!T61</f>
        <v>18.424562915221752</v>
      </c>
      <c r="CL51" s="12">
        <f>+Japan!U61</f>
        <v>19.493320262527874</v>
      </c>
      <c r="CM51" s="12">
        <f>+Japan!V61</f>
        <v>20.572440808410974</v>
      </c>
      <c r="CN51" s="12">
        <f>+Japan!W61</f>
        <v>21.662822141736441</v>
      </c>
      <c r="CO51" s="12">
        <f>+Japan!X61</f>
        <v>22.765410547456828</v>
      </c>
      <c r="CP51" s="12">
        <f>+Japan!Y61</f>
        <v>23.881305299565348</v>
      </c>
      <c r="CQ51" s="12">
        <f>+Japan!Z61</f>
        <v>25.011831827048169</v>
      </c>
      <c r="CR51" s="12">
        <f>+Japan!AA61</f>
        <v>26.158598105268215</v>
      </c>
      <c r="CS51" s="12">
        <f>+Japan!AB61</f>
        <v>27.324177886947094</v>
      </c>
      <c r="CT51" s="12">
        <f>+Japan!AC61</f>
        <v>28.512356757196411</v>
      </c>
      <c r="CU51" s="12">
        <f>+Japan!AD61</f>
        <v>29.740569998697858</v>
      </c>
      <c r="CV51" s="12">
        <f>+Japan!AE61</f>
        <v>31.00809368208008</v>
      </c>
      <c r="CW51" s="12">
        <f>+Japan!AF61</f>
        <v>32.313397916046803</v>
      </c>
      <c r="CX51" s="12">
        <f>+Japan!AG61</f>
        <v>33.654932214415126</v>
      </c>
      <c r="CY51" s="12">
        <f>+Japan!AH61</f>
        <v>35.031545252106376</v>
      </c>
      <c r="CZ51" s="12">
        <f>+Japan!AI61</f>
        <v>36.44264954682459</v>
      </c>
      <c r="DA51" s="12">
        <f>+Japan!AJ61</f>
        <v>37.888235243613671</v>
      </c>
      <c r="DB51" s="12">
        <f>+Japan!AK61</f>
        <v>39.36880963127534</v>
      </c>
      <c r="DC51" s="12">
        <f>+Japan!AL61</f>
        <v>40.885309778723077</v>
      </c>
      <c r="DD51" s="12">
        <f>+Japan!AM61</f>
        <v>42.439013921205529</v>
      </c>
      <c r="DE51" s="12">
        <f>+Japan!AN61</f>
        <v>44.031463399961687</v>
      </c>
      <c r="DF51" s="12">
        <f>+Japan!AO61</f>
        <v>45.664399094235371</v>
      </c>
      <c r="DG51" s="12">
        <f>+Japan!AP61</f>
        <v>47.339712280344486</v>
      </c>
      <c r="DH51" s="12">
        <f>+Japan!AQ61</f>
        <v>49.05940811425635</v>
      </c>
      <c r="DI51" s="12">
        <f>+Japan!AR61</f>
        <v>50.825579414613991</v>
      </c>
      <c r="DJ51" s="12">
        <f>+Japan!AS61</f>
        <v>52.640388494195449</v>
      </c>
      <c r="DK51" s="12">
        <f>+Japan!AT61</f>
        <v>54.506055099635745</v>
      </c>
      <c r="DL51" s="12">
        <f>+Japan!AU61</f>
        <v>56.424848891923496</v>
      </c>
      <c r="DM51" s="12">
        <f>+Japan!AV61</f>
        <v>58.399085250529858</v>
      </c>
      <c r="DN51" s="12">
        <f>+Japan!AW61</f>
        <v>60.431123480599297</v>
      </c>
      <c r="DO51" s="12">
        <f>+Japan!AX61</f>
        <v>62.523366739585754</v>
      </c>
      <c r="DP51" s="12">
        <f>+Japan!AY61</f>
        <v>64.678263182431152</v>
      </c>
      <c r="DQ51" s="12">
        <f>+Japan!AZ61</f>
        <v>66.898307962070817</v>
      </c>
      <c r="DR51" s="12">
        <f>+Japan!BA61</f>
        <v>69.186045824229367</v>
      </c>
      <c r="DS51" s="12">
        <f>+Japan!BB61</f>
        <v>71.544074110519105</v>
      </c>
      <c r="DT51" s="12">
        <f>+Japan!BC61</f>
        <v>73.975046038586797</v>
      </c>
      <c r="DU51" s="12">
        <f>+Japan!BD61</f>
        <v>76.481674167777513</v>
      </c>
      <c r="DV51" s="12">
        <f>+Japan!BE61</f>
        <v>79.066733987498552</v>
      </c>
      <c r="DW51" s="12">
        <f>+Japan!BF61</f>
        <v>81.73306758615665</v>
      </c>
      <c r="DX51" s="12">
        <f>+Japan!BG61</f>
        <v>84.483587373395451</v>
      </c>
      <c r="DY51" s="12">
        <f>+Japan!BH61</f>
        <v>87.321279838976309</v>
      </c>
      <c r="DZ51" s="12">
        <f>+Japan!BI61</f>
        <v>90.249209339190273</v>
      </c>
    </row>
    <row r="52" spans="1:130" s="353" customFormat="1" ht="14.4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1.7194406533268041</v>
      </c>
      <c r="BT52" s="12">
        <f>+Russia!C61</f>
        <v>2.3159386560092097</v>
      </c>
      <c r="BU52" s="12">
        <f>+Russia!D61</f>
        <v>2.9067973470157265</v>
      </c>
      <c r="BV52" s="12">
        <f>+Russia!E61</f>
        <v>3.4582328551503192</v>
      </c>
      <c r="BW52" s="12">
        <f>+Russia!F61</f>
        <v>4.0235265057754415</v>
      </c>
      <c r="BX52" s="12">
        <f>+Russia!G61</f>
        <v>4.6327325308318983</v>
      </c>
      <c r="BY52" s="12">
        <f>+Russia!H61</f>
        <v>5.2563110938890398</v>
      </c>
      <c r="BZ52" s="12">
        <f>+Russia!I61</f>
        <v>5.9145237276865323</v>
      </c>
      <c r="CA52" s="12">
        <f>+Russia!J61</f>
        <v>6.6687152176857589</v>
      </c>
      <c r="CB52" s="12">
        <f>+Russia!K61</f>
        <v>7.4893707333489994</v>
      </c>
      <c r="CC52" s="12">
        <f>+Russia!L61</f>
        <v>8.4339124697848344</v>
      </c>
      <c r="CD52" s="12">
        <f>+Russia!M61</f>
        <v>9.4934816190857134</v>
      </c>
      <c r="CE52" s="12">
        <f>+Russia!N61</f>
        <v>10.642402908389888</v>
      </c>
      <c r="CF52" s="12">
        <f>+Russia!O61</f>
        <v>11.760413660048672</v>
      </c>
      <c r="CG52" s="12">
        <f>+Russia!P61</f>
        <v>12.869284682599584</v>
      </c>
      <c r="CH52" s="12">
        <f>+Russia!Q61</f>
        <v>13.980556787239376</v>
      </c>
      <c r="CI52" s="12">
        <f>+Russia!R61</f>
        <v>15.100119772793155</v>
      </c>
      <c r="CJ52" s="12">
        <f>+Russia!S61</f>
        <v>16.23080575461892</v>
      </c>
      <c r="CK52" s="12">
        <f>+Russia!T61</f>
        <v>17.373867190138121</v>
      </c>
      <c r="CL52" s="12">
        <f>+Russia!U61</f>
        <v>18.529816747566532</v>
      </c>
      <c r="CM52" s="12">
        <f>+Russia!V61</f>
        <v>19.698900129902214</v>
      </c>
      <c r="CN52" s="12">
        <f>+Russia!W61</f>
        <v>20.881358986946665</v>
      </c>
      <c r="CO52" s="12">
        <f>+Russia!X61</f>
        <v>22.077575551418484</v>
      </c>
      <c r="CP52" s="12">
        <f>+Russia!Y61</f>
        <v>23.288151498036051</v>
      </c>
      <c r="CQ52" s="12">
        <f>+Russia!Z61</f>
        <v>24.513948315348053</v>
      </c>
      <c r="CR52" s="12">
        <f>+Russia!AA61</f>
        <v>25.756098575389952</v>
      </c>
      <c r="CS52" s="12">
        <f>+Russia!AB61</f>
        <v>27.016225559324432</v>
      </c>
      <c r="CT52" s="12">
        <f>+Russia!AC61</f>
        <v>28.297451042113551</v>
      </c>
      <c r="CU52" s="12">
        <f>+Russia!AD61</f>
        <v>29.613183917955745</v>
      </c>
      <c r="CV52" s="12">
        <f>+Russia!AE61</f>
        <v>30.962742959882991</v>
      </c>
      <c r="CW52" s="12">
        <f>+Russia!AF61</f>
        <v>32.34535287025524</v>
      </c>
      <c r="CX52" s="12">
        <f>+Russia!AG61</f>
        <v>33.760423060955972</v>
      </c>
      <c r="CY52" s="12">
        <f>+Russia!AH61</f>
        <v>35.207726970196632</v>
      </c>
      <c r="CZ52" s="12">
        <f>+Russia!AI61</f>
        <v>36.687471214728305</v>
      </c>
      <c r="DA52" s="12">
        <f>+Russia!AJ61</f>
        <v>38.200288680033559</v>
      </c>
      <c r="DB52" s="12">
        <f>+Russia!AK61</f>
        <v>39.747191355194332</v>
      </c>
      <c r="DC52" s="12">
        <f>+Russia!AL61</f>
        <v>41.329508348891373</v>
      </c>
      <c r="DD52" s="12">
        <f>+Russia!AM61</f>
        <v>42.948823969172508</v>
      </c>
      <c r="DE52" s="12">
        <f>+Russia!AN61</f>
        <v>44.606923118230995</v>
      </c>
      <c r="DF52" s="12">
        <f>+Russia!AO61</f>
        <v>46.305746566901647</v>
      </c>
      <c r="DG52" s="12">
        <f>+Russia!AP61</f>
        <v>48.047356145610877</v>
      </c>
      <c r="DH52" s="12">
        <f>+Russia!AQ61</f>
        <v>49.833908725411831</v>
      </c>
      <c r="DI52" s="12">
        <f>+Russia!AR61</f>
        <v>51.667637475778058</v>
      </c>
      <c r="DJ52" s="12">
        <f>+Russia!AS61</f>
        <v>53.550838895167118</v>
      </c>
      <c r="DK52" s="12">
        <f>+Russia!AT61</f>
        <v>55.485864292850032</v>
      </c>
      <c r="DL52" s="12">
        <f>+Russia!AU61</f>
        <v>57.475114635663431</v>
      </c>
      <c r="DM52" s="12">
        <f>+Russia!AV61</f>
        <v>59.521037902409176</v>
      </c>
      <c r="DN52" s="12">
        <f>+Russia!AW61</f>
        <v>61.626128287321741</v>
      </c>
      <c r="DO52" s="12">
        <f>+Russia!AX61</f>
        <v>63.792926755925251</v>
      </c>
      <c r="DP52" s="12">
        <f>+Russia!AY61</f>
        <v>66.02402258362855</v>
      </c>
      <c r="DQ52" s="12">
        <f>+Russia!AZ61</f>
        <v>68.322055604688742</v>
      </c>
      <c r="DR52" s="12">
        <f>+Russia!BA61</f>
        <v>70.689718972510164</v>
      </c>
      <c r="DS52" s="12">
        <f>+Russia!BB61</f>
        <v>73.129762286959306</v>
      </c>
      <c r="DT52" s="12">
        <f>+Russia!BC61</f>
        <v>75.64499498492404</v>
      </c>
      <c r="DU52" s="12">
        <f>+Russia!BD61</f>
        <v>78.238289920260726</v>
      </c>
      <c r="DV52" s="12">
        <f>+Russia!BE61</f>
        <v>80.912587081283803</v>
      </c>
      <c r="DW52" s="12">
        <f>+Russia!BF61</f>
        <v>83.670897410108495</v>
      </c>
      <c r="DX52" s="12">
        <f>+Russia!BG61</f>
        <v>86.516306699997386</v>
      </c>
      <c r="DY52" s="12">
        <f>+Russia!BH61</f>
        <v>89.451979555516672</v>
      </c>
      <c r="DZ52" s="12">
        <f>+Russia!BI61</f>
        <v>92.481163406618151</v>
      </c>
    </row>
    <row r="53" spans="1:130" s="353" customFormat="1" ht="14.4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0.8275823012344119</v>
      </c>
      <c r="BT53" s="12">
        <f>+Eurasia!C61</f>
        <v>1.1438398575204274</v>
      </c>
      <c r="BU53" s="12">
        <f>+Eurasia!D61</f>
        <v>1.6432313052305934</v>
      </c>
      <c r="BV53" s="12">
        <f>+Eurasia!E61</f>
        <v>2.2099067341907861</v>
      </c>
      <c r="BW53" s="12">
        <f>+Eurasia!F61</f>
        <v>2.8569268786416924</v>
      </c>
      <c r="BX53" s="12">
        <f>+Eurasia!G61</f>
        <v>3.5745814141535321</v>
      </c>
      <c r="BY53" s="12">
        <f>+Eurasia!H61</f>
        <v>4.341598453388217</v>
      </c>
      <c r="BZ53" s="12">
        <f>+Eurasia!I61</f>
        <v>5.157226464430237</v>
      </c>
      <c r="CA53" s="12">
        <f>+Eurasia!J61</f>
        <v>6.0317883014428091</v>
      </c>
      <c r="CB53" s="12">
        <f>+Eurasia!K61</f>
        <v>6.9518815788098482</v>
      </c>
      <c r="CC53" s="12">
        <f>+Eurasia!L61</f>
        <v>8.011576528732876</v>
      </c>
      <c r="CD53" s="12">
        <f>+Eurasia!M61</f>
        <v>9.2477172949407755</v>
      </c>
      <c r="CE53" s="12">
        <f>+Eurasia!N61</f>
        <v>10.60487632192361</v>
      </c>
      <c r="CF53" s="12">
        <f>+Eurasia!O61</f>
        <v>12.000900706209135</v>
      </c>
      <c r="CG53" s="12">
        <f>+Eurasia!P61</f>
        <v>13.439040675346588</v>
      </c>
      <c r="CH53" s="12">
        <f>+Eurasia!Q61</f>
        <v>14.918740932852032</v>
      </c>
      <c r="CI53" s="12">
        <f>+Eurasia!R61</f>
        <v>16.43747380175525</v>
      </c>
      <c r="CJ53" s="12">
        <f>+Eurasia!S61</f>
        <v>17.991858060815716</v>
      </c>
      <c r="CK53" s="12">
        <f>+Eurasia!T61</f>
        <v>19.578333779627652</v>
      </c>
      <c r="CL53" s="12">
        <f>+Eurasia!U61</f>
        <v>21.193560830293052</v>
      </c>
      <c r="CM53" s="12">
        <f>+Eurasia!V61</f>
        <v>22.834646380955679</v>
      </c>
      <c r="CN53" s="12">
        <f>+Eurasia!W61</f>
        <v>24.499268546578985</v>
      </c>
      <c r="CO53" s="12">
        <f>+Eurasia!X61</f>
        <v>26.185739369766626</v>
      </c>
      <c r="CP53" s="12">
        <f>+Eurasia!Y61</f>
        <v>27.893034231518548</v>
      </c>
      <c r="CQ53" s="12">
        <f>+Eurasia!Z61</f>
        <v>29.620802348118001</v>
      </c>
      <c r="CR53" s="12">
        <f>+Eurasia!AA61</f>
        <v>31.369361667934438</v>
      </c>
      <c r="CS53" s="12">
        <f>+Eurasia!AB61</f>
        <v>33.140159978371173</v>
      </c>
      <c r="CT53" s="12">
        <f>+Eurasia!AC61</f>
        <v>34.938353493964556</v>
      </c>
      <c r="CU53" s="12">
        <f>+Eurasia!AD61</f>
        <v>36.778040342606779</v>
      </c>
      <c r="CV53" s="12">
        <f>+Eurasia!AE61</f>
        <v>38.659524837606689</v>
      </c>
      <c r="CW53" s="12">
        <f>+Eurasia!AF61</f>
        <v>40.581959822692447</v>
      </c>
      <c r="CX53" s="12">
        <f>+Eurasia!AG61</f>
        <v>42.544342388004345</v>
      </c>
      <c r="CY53" s="12">
        <f>+Eurasia!AH61</f>
        <v>44.546044558822835</v>
      </c>
      <c r="CZ53" s="12">
        <f>+Eurasia!AI61</f>
        <v>46.587034083101578</v>
      </c>
      <c r="DA53" s="12">
        <f>+Eurasia!AJ61</f>
        <v>48.667915180602272</v>
      </c>
      <c r="DB53" s="12">
        <f>+Eurasia!AK61</f>
        <v>50.789878684299424</v>
      </c>
      <c r="DC53" s="12">
        <f>+Eurasia!AL61</f>
        <v>52.954615996667805</v>
      </c>
      <c r="DD53" s="12">
        <f>+Eurasia!AM61</f>
        <v>55.164226672962059</v>
      </c>
      <c r="DE53" s="12">
        <f>+Eurasia!AN61</f>
        <v>57.421134025554956</v>
      </c>
      <c r="DF53" s="12">
        <f>+Eurasia!AO61</f>
        <v>59.728014298179197</v>
      </c>
      <c r="DG53" s="12">
        <f>+Eurasia!AP61</f>
        <v>62.087740316852774</v>
      </c>
      <c r="DH53" s="12">
        <f>+Eurasia!AQ61</f>
        <v>64.503338365159649</v>
      </c>
      <c r="DI53" s="12">
        <f>+Eurasia!AR61</f>
        <v>66.977956237748842</v>
      </c>
      <c r="DJ53" s="12">
        <f>+Eurasia!AS61</f>
        <v>69.514840323435621</v>
      </c>
      <c r="DK53" s="12">
        <f>+Eurasia!AT61</f>
        <v>72.11731977632023</v>
      </c>
      <c r="DL53" s="12">
        <f>+Eurasia!AU61</f>
        <v>74.788796147025778</v>
      </c>
      <c r="DM53" s="12">
        <f>+Eurasia!AV61</f>
        <v>77.532737167179718</v>
      </c>
      <c r="DN53" s="12">
        <f>+Eurasia!AW61</f>
        <v>80.352673666057981</v>
      </c>
      <c r="DO53" s="12">
        <f>+Eurasia!AX61</f>
        <v>83.252198835533505</v>
      </c>
      <c r="DP53" s="12">
        <f>+Eurasia!AY61</f>
        <v>86.234969248607101</v>
      </c>
      <c r="DQ53" s="12">
        <f>+Eurasia!AZ61</f>
        <v>89.30470718393002</v>
      </c>
      <c r="DR53" s="12">
        <f>+Eurasia!BA61</f>
        <v>92.465203921461963</v>
      </c>
      <c r="DS53" s="12">
        <f>+Eurasia!BB61</f>
        <v>95.720323759990166</v>
      </c>
      <c r="DT53" s="12">
        <f>+Eurasia!BC61</f>
        <v>99.074008571859522</v>
      </c>
      <c r="DU53" s="12">
        <f>+Eurasia!BD61</f>
        <v>102.53028275893135</v>
      </c>
      <c r="DV53" s="12">
        <f>+Eurasia!BE61</f>
        <v>106.09325851039155</v>
      </c>
      <c r="DW53" s="12">
        <f>+Eurasia!BF61</f>
        <v>109.76714129055659</v>
      </c>
      <c r="DX53" s="12">
        <f>+Eurasia!BG61</f>
        <v>113.55623550552893</v>
      </c>
      <c r="DY53" s="12">
        <f>+Eurasia!BH61</f>
        <v>117.46495031312473</v>
      </c>
      <c r="DZ53" s="12">
        <f>+Eurasia!BI61</f>
        <v>121.49780555221449</v>
      </c>
    </row>
    <row r="54" spans="1:130" s="353" customFormat="1" ht="14.4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5.429564940355875</v>
      </c>
      <c r="BT54" s="12">
        <f>+China!C61</f>
        <v>11.92463337108209</v>
      </c>
      <c r="BU54" s="12">
        <f>+China!D61</f>
        <v>16.658544615942791</v>
      </c>
      <c r="BV54" s="12">
        <f>+China!E61</f>
        <v>21.62751947581306</v>
      </c>
      <c r="BW54" s="12">
        <f>+China!F61</f>
        <v>26.74213363656413</v>
      </c>
      <c r="BX54" s="12">
        <f>+China!G61</f>
        <v>31.779008422663271</v>
      </c>
      <c r="BY54" s="12">
        <f>+China!H61</f>
        <v>36.614662346040703</v>
      </c>
      <c r="BZ54" s="12">
        <f>+China!I61</f>
        <v>41.268382513986261</v>
      </c>
      <c r="CA54" s="12">
        <f>+China!J61</f>
        <v>45.73220528325799</v>
      </c>
      <c r="CB54" s="12">
        <f>+China!K61</f>
        <v>50.262144647393015</v>
      </c>
      <c r="CC54" s="12">
        <f>+China!L61</f>
        <v>56.210365740101871</v>
      </c>
      <c r="CD54" s="12">
        <f>+China!M61</f>
        <v>63.905899804758796</v>
      </c>
      <c r="CE54" s="12">
        <f>+China!N61</f>
        <v>71.574371817022296</v>
      </c>
      <c r="CF54" s="12">
        <f>+China!O61</f>
        <v>79.638230626219936</v>
      </c>
      <c r="CG54" s="12">
        <f>+China!P61</f>
        <v>87.999480135386889</v>
      </c>
      <c r="CH54" s="12">
        <f>+China!Q61</f>
        <v>96.580555140749539</v>
      </c>
      <c r="CI54" s="12">
        <f>+China!R61</f>
        <v>105.31939056245133</v>
      </c>
      <c r="CJ54" s="12">
        <f>+China!S61</f>
        <v>114.16504585789033</v>
      </c>
      <c r="CK54" s="12">
        <f>+China!T61</f>
        <v>123.0750103369777</v>
      </c>
      <c r="CL54" s="12">
        <f>+China!U61</f>
        <v>132.0135164230052</v>
      </c>
      <c r="CM54" s="12">
        <f>+China!V61</f>
        <v>140.9504510198922</v>
      </c>
      <c r="CN54" s="12">
        <f>+China!W61</f>
        <v>149.8606346121191</v>
      </c>
      <c r="CO54" s="12">
        <f>+China!X61</f>
        <v>158.72334871618398</v>
      </c>
      <c r="CP54" s="12">
        <f>+China!Y61</f>
        <v>167.52205343347003</v>
      </c>
      <c r="CQ54" s="12">
        <f>+China!Z61</f>
        <v>176.24425732810803</v>
      </c>
      <c r="CR54" s="12">
        <f>+China!AA61</f>
        <v>184.88148724493277</v>
      </c>
      <c r="CS54" s="12">
        <f>+China!AB61</f>
        <v>193.43288097057547</v>
      </c>
      <c r="CT54" s="12">
        <f>+China!AC61</f>
        <v>201.91926438322659</v>
      </c>
      <c r="CU54" s="12">
        <f>+China!AD61</f>
        <v>210.44992489250143</v>
      </c>
      <c r="CV54" s="12">
        <f>+China!AE61</f>
        <v>219.02820639409114</v>
      </c>
      <c r="CW54" s="12">
        <f>+China!AF61</f>
        <v>227.65038351728202</v>
      </c>
      <c r="CX54" s="12">
        <f>+China!AG61</f>
        <v>236.31096578255165</v>
      </c>
      <c r="CY54" s="12">
        <f>+China!AH61</f>
        <v>245.00474873704661</v>
      </c>
      <c r="CZ54" s="12">
        <f>+China!AI61</f>
        <v>253.72783731850546</v>
      </c>
      <c r="DA54" s="12">
        <f>+China!AJ61</f>
        <v>262.47795428759588</v>
      </c>
      <c r="DB54" s="12">
        <f>+China!AK61</f>
        <v>271.25433202805118</v>
      </c>
      <c r="DC54" s="12">
        <f>+China!AL61</f>
        <v>280.05741237683219</v>
      </c>
      <c r="DD54" s="12">
        <f>+China!AM61</f>
        <v>288.88849377851676</v>
      </c>
      <c r="DE54" s="12">
        <f>+China!AN61</f>
        <v>297.74939967362099</v>
      </c>
      <c r="DF54" s="12">
        <f>+China!AO61</f>
        <v>306.64220037961036</v>
      </c>
      <c r="DG54" s="12">
        <f>+China!AP61</f>
        <v>315.56899755336906</v>
      </c>
      <c r="DH54" s="12">
        <f>+China!AQ61</f>
        <v>324.53176927757954</v>
      </c>
      <c r="DI54" s="12">
        <f>+China!AR61</f>
        <v>333.53226987695029</v>
      </c>
      <c r="DJ54" s="12">
        <f>+China!AS61</f>
        <v>342.57197840513788</v>
      </c>
      <c r="DK54" s="12">
        <f>+China!AT61</f>
        <v>351.65209135465011</v>
      </c>
      <c r="DL54" s="12">
        <f>+China!AU61</f>
        <v>360.7735574456803</v>
      </c>
      <c r="DM54" s="12">
        <f>+China!AV61</f>
        <v>369.9371548185008</v>
      </c>
      <c r="DN54" s="12">
        <f>+China!AW61</f>
        <v>379.14361337434985</v>
      </c>
      <c r="DO54" s="12">
        <f>+China!AX61</f>
        <v>388.39378733044106</v>
      </c>
      <c r="DP54" s="12">
        <f>+China!AY61</f>
        <v>397.68888529989391</v>
      </c>
      <c r="DQ54" s="12">
        <f>+China!AZ61</f>
        <v>407.03076743078884</v>
      </c>
      <c r="DR54" s="12">
        <f>+China!BA61</f>
        <v>416.42232140372101</v>
      </c>
      <c r="DS54" s="12">
        <f>+China!BB61</f>
        <v>425.86793146304905</v>
      </c>
      <c r="DT54" s="12">
        <f>+China!BC61</f>
        <v>435.37405722376531</v>
      </c>
      <c r="DU54" s="12">
        <f>+China!BD61</f>
        <v>444.94994185931398</v>
      </c>
      <c r="DV54" s="12">
        <f>+China!BE61</f>
        <v>454.60847258862719</v>
      </c>
      <c r="DW54" s="12">
        <f>+China!BF61</f>
        <v>464.36722037219653</v>
      </c>
      <c r="DX54" s="12">
        <f>+China!BG61</f>
        <v>474.24969073837764</v>
      </c>
      <c r="DY54" s="12">
        <f>+China!BH61</f>
        <v>484.28682418564108</v>
      </c>
      <c r="DZ54" s="12">
        <f>+China!BI61</f>
        <v>494.51879332670745</v>
      </c>
    </row>
    <row r="55" spans="1:130" s="356" customFormat="1" ht="13.8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2.5665261357747315</v>
      </c>
      <c r="BT55" s="12">
        <f>+India!C61</f>
        <v>4.8090913219539795</v>
      </c>
      <c r="BU55" s="12">
        <f>+India!D61</f>
        <v>7.7900798890889709</v>
      </c>
      <c r="BV55" s="12">
        <f>+India!E61</f>
        <v>11.690256411208725</v>
      </c>
      <c r="BW55" s="12">
        <f>+India!F61</f>
        <v>16.535516718968591</v>
      </c>
      <c r="BX55" s="12">
        <f>+India!G61</f>
        <v>22.215380072276616</v>
      </c>
      <c r="BY55" s="12">
        <f>+India!H61</f>
        <v>28.677419196335403</v>
      </c>
      <c r="BZ55" s="12">
        <f>+India!I61</f>
        <v>35.835678625525162</v>
      </c>
      <c r="CA55" s="12">
        <f>+India!J61</f>
        <v>43.480862645880876</v>
      </c>
      <c r="CB55" s="12">
        <f>+India!K61</f>
        <v>51.466875618966988</v>
      </c>
      <c r="CC55" s="12">
        <f>+India!L61</f>
        <v>60.246709216041744</v>
      </c>
      <c r="CD55" s="12">
        <f>+India!M61</f>
        <v>70.311813479672168</v>
      </c>
      <c r="CE55" s="12">
        <f>+India!N61</f>
        <v>81.359398497333999</v>
      </c>
      <c r="CF55" s="12">
        <f>+India!O61</f>
        <v>93.060746664992948</v>
      </c>
      <c r="CG55" s="12">
        <f>+India!P61</f>
        <v>105.35277323618421</v>
      </c>
      <c r="CH55" s="12">
        <f>+India!Q61</f>
        <v>118.16974598215593</v>
      </c>
      <c r="CI55" s="12">
        <f>+India!R61</f>
        <v>131.44651676950187</v>
      </c>
      <c r="CJ55" s="12">
        <f>+India!S61</f>
        <v>145.12089002254999</v>
      </c>
      <c r="CK55" s="12">
        <f>+India!T61</f>
        <v>159.13528387743338</v>
      </c>
      <c r="CL55" s="12">
        <f>+India!U61</f>
        <v>173.43784117019104</v>
      </c>
      <c r="CM55" s="12">
        <f>+India!V61</f>
        <v>187.98313251658786</v>
      </c>
      <c r="CN55" s="12">
        <f>+India!W61</f>
        <v>202.73258250412738</v>
      </c>
      <c r="CO55" s="12">
        <f>+India!X61</f>
        <v>217.65473851518303</v>
      </c>
      <c r="CP55" s="12">
        <f>+India!Y61</f>
        <v>232.72548331132606</v>
      </c>
      <c r="CQ55" s="12">
        <f>+India!Z61</f>
        <v>247.928256890391</v>
      </c>
      <c r="CR55" s="12">
        <f>+India!AA61</f>
        <v>263.25429012821922</v>
      </c>
      <c r="CS55" s="12">
        <f>+India!AB61</f>
        <v>278.71121724029365</v>
      </c>
      <c r="CT55" s="12">
        <f>+India!AC61</f>
        <v>294.34170751805732</v>
      </c>
      <c r="CU55" s="12">
        <f>+India!AD61</f>
        <v>310.33910905900495</v>
      </c>
      <c r="CV55" s="12">
        <f>+India!AE61</f>
        <v>326.69404313271878</v>
      </c>
      <c r="CW55" s="12">
        <f>+India!AF61</f>
        <v>343.38158154974082</v>
      </c>
      <c r="CX55" s="12">
        <f>+India!AG61</f>
        <v>360.3742557915387</v>
      </c>
      <c r="CY55" s="12">
        <f>+India!AH61</f>
        <v>377.64890387194384</v>
      </c>
      <c r="CZ55" s="12">
        <f>+India!AI61</f>
        <v>395.18956660690526</v>
      </c>
      <c r="DA55" s="12">
        <f>+India!AJ61</f>
        <v>412.98805167913395</v>
      </c>
      <c r="DB55" s="12">
        <f>+India!AK61</f>
        <v>431.04330426723305</v>
      </c>
      <c r="DC55" s="12">
        <f>+India!AL61</f>
        <v>449.36028855862901</v>
      </c>
      <c r="DD55" s="12">
        <f>+India!AM61</f>
        <v>467.94877149482778</v>
      </c>
      <c r="DE55" s="12">
        <f>+India!AN61</f>
        <v>486.82220071262458</v>
      </c>
      <c r="DF55" s="12">
        <f>+India!AO61</f>
        <v>505.99675268402115</v>
      </c>
      <c r="DG55" s="12">
        <f>+India!AP61</f>
        <v>525.49056538133618</v>
      </c>
      <c r="DH55" s="12">
        <f>+India!AQ61</f>
        <v>545.32314062104012</v>
      </c>
      <c r="DI55" s="12">
        <f>+India!AR61</f>
        <v>565.5148901592537</v>
      </c>
      <c r="DJ55" s="12">
        <f>+India!AS61</f>
        <v>586.08679781555406</v>
      </c>
      <c r="DK55" s="12">
        <f>+India!AT61</f>
        <v>607.06017234106559</v>
      </c>
      <c r="DL55" s="12">
        <f>+India!AU61</f>
        <v>628.45646970759276</v>
      </c>
      <c r="DM55" s="12">
        <f>+India!AV61</f>
        <v>650.29716762868088</v>
      </c>
      <c r="DN55" s="12">
        <f>+India!AW61</f>
        <v>672.60367883968274</v>
      </c>
      <c r="DO55" s="12">
        <f>+India!AX61</f>
        <v>695.39729276571734</v>
      </c>
      <c r="DP55" s="12">
        <f>+India!AY61</f>
        <v>718.6991376870219</v>
      </c>
      <c r="DQ55" s="12">
        <f>+India!AZ61</f>
        <v>742.53015744324875</v>
      </c>
      <c r="DR55" s="12">
        <f>+India!BA61</f>
        <v>766.91109819776307</v>
      </c>
      <c r="DS55" s="12">
        <f>+India!BB61</f>
        <v>791.86250190368014</v>
      </c>
      <c r="DT55" s="12">
        <f>+India!BC61</f>
        <v>817.4047039561442</v>
      </c>
      <c r="DU55" s="12">
        <f>+India!BD61</f>
        <v>843.55783314613655</v>
      </c>
      <c r="DV55" s="12">
        <f>+India!BE61</f>
        <v>870.34181250159611</v>
      </c>
      <c r="DW55" s="12">
        <f>+India!BF61</f>
        <v>897.77635995151854</v>
      </c>
      <c r="DX55" s="12">
        <f>+India!BG61</f>
        <v>925.88098800818443</v>
      </c>
      <c r="DY55" s="12">
        <f>+India!BH61</f>
        <v>954.6750018543479</v>
      </c>
      <c r="DZ55" s="12">
        <f>+India!BI61</f>
        <v>984.17749536324027</v>
      </c>
    </row>
    <row r="56" spans="1:130" s="353" customFormat="1" ht="13.8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3.7553456906761444</v>
      </c>
      <c r="BT56" s="12">
        <f>+MidEast!C61</f>
        <v>6.1698587003319325</v>
      </c>
      <c r="BU56" s="12">
        <f>+MidEast!D61</f>
        <v>9.3656706223067818</v>
      </c>
      <c r="BV56" s="12">
        <f>+MidEast!E61</f>
        <v>13.22132116716557</v>
      </c>
      <c r="BW56" s="12">
        <f>+MidEast!F61</f>
        <v>17.790671633280684</v>
      </c>
      <c r="BX56" s="12">
        <f>+MidEast!G61</f>
        <v>22.883861021423105</v>
      </c>
      <c r="BY56" s="12">
        <f>+MidEast!H61</f>
        <v>28.429724256934126</v>
      </c>
      <c r="BZ56" s="12">
        <f>+MidEast!I61</f>
        <v>34.421333974606647</v>
      </c>
      <c r="CA56" s="12">
        <f>+MidEast!J61</f>
        <v>40.76540381499531</v>
      </c>
      <c r="CB56" s="12">
        <f>+MidEast!K61</f>
        <v>47.333391586418003</v>
      </c>
      <c r="CC56" s="12">
        <f>+MidEast!L61</f>
        <v>53.595548510631524</v>
      </c>
      <c r="CD56" s="12">
        <f>+MidEast!M61</f>
        <v>59.651816771140979</v>
      </c>
      <c r="CE56" s="12">
        <f>+MidEast!N61</f>
        <v>66.619018656773406</v>
      </c>
      <c r="CF56" s="12">
        <f>+MidEast!O61</f>
        <v>73.635047818271431</v>
      </c>
      <c r="CG56" s="12">
        <f>+MidEast!P61</f>
        <v>80.734633425335659</v>
      </c>
      <c r="CH56" s="12">
        <f>+MidEast!Q61</f>
        <v>87.930067403907287</v>
      </c>
      <c r="CI56" s="12">
        <f>+MidEast!R61</f>
        <v>95.221752839011941</v>
      </c>
      <c r="CJ56" s="12">
        <f>+MidEast!S61</f>
        <v>102.60459385402702</v>
      </c>
      <c r="CK56" s="12">
        <f>+MidEast!T61</f>
        <v>110.0716615125592</v>
      </c>
      <c r="CL56" s="12">
        <f>+MidEast!U61</f>
        <v>117.61625775524084</v>
      </c>
      <c r="CM56" s="12">
        <f>+MidEast!V61</f>
        <v>125.23305053075755</v>
      </c>
      <c r="CN56" s="12">
        <f>+MidEast!W61</f>
        <v>132.91868945056217</v>
      </c>
      <c r="CO56" s="12">
        <f>+MidEast!X61</f>
        <v>140.67215297225758</v>
      </c>
      <c r="CP56" s="12">
        <f>+MidEast!Y61</f>
        <v>148.49497786075096</v>
      </c>
      <c r="CQ56" s="12">
        <f>+MidEast!Z61</f>
        <v>156.39144806725207</v>
      </c>
      <c r="CR56" s="12">
        <f>+MidEast!AA61</f>
        <v>164.36875364790117</v>
      </c>
      <c r="CS56" s="12">
        <f>+MidEast!AB61</f>
        <v>172.44133230193114</v>
      </c>
      <c r="CT56" s="12">
        <f>+MidEast!AC61</f>
        <v>180.63525945532837</v>
      </c>
      <c r="CU56" s="12">
        <f>+MidEast!AD61</f>
        <v>189.07640398275282</v>
      </c>
      <c r="CV56" s="12">
        <f>+MidEast!AE61</f>
        <v>197.75882194456588</v>
      </c>
      <c r="CW56" s="12">
        <f>+MidEast!AF61</f>
        <v>206.67098611772371</v>
      </c>
      <c r="CX56" s="12">
        <f>+MidEast!AG61</f>
        <v>215.80119118612186</v>
      </c>
      <c r="CY56" s="12">
        <f>+MidEast!AH61</f>
        <v>225.14043211252923</v>
      </c>
      <c r="CZ56" s="12">
        <f>+MidEast!AI61</f>
        <v>234.6835940656195</v>
      </c>
      <c r="DA56" s="12">
        <f>+MidEast!AJ61</f>
        <v>244.42960415042097</v>
      </c>
      <c r="DB56" s="12">
        <f>+MidEast!AK61</f>
        <v>254.38105071627245</v>
      </c>
      <c r="DC56" s="12">
        <f>+MidEast!AL61</f>
        <v>264.54359487143404</v>
      </c>
      <c r="DD56" s="12">
        <f>+MidEast!AM61</f>
        <v>274.92535600257116</v>
      </c>
      <c r="DE56" s="12">
        <f>+MidEast!AN61</f>
        <v>285.53635898972709</v>
      </c>
      <c r="DF56" s="12">
        <f>+MidEast!AO61</f>
        <v>296.38807557887344</v>
      </c>
      <c r="DG56" s="12">
        <f>+MidEast!AP61</f>
        <v>307.4930632396451</v>
      </c>
      <c r="DH56" s="12">
        <f>+MidEast!AQ61</f>
        <v>318.86469146918165</v>
      </c>
      <c r="DI56" s="12">
        <f>+MidEast!AR61</f>
        <v>330.51694087313928</v>
      </c>
      <c r="DJ56" s="12">
        <f>+MidEast!AS61</f>
        <v>342.46426012617735</v>
      </c>
      <c r="DK56" s="12">
        <f>+MidEast!AT61</f>
        <v>354.72146760846482</v>
      </c>
      <c r="DL56" s="12">
        <f>+MidEast!AU61</f>
        <v>367.30368681708393</v>
      </c>
      <c r="DM56" s="12">
        <f>+MidEast!AV61</f>
        <v>380.22630692607254</v>
      </c>
      <c r="DN56" s="12">
        <f>+MidEast!AW61</f>
        <v>393.50496185332878</v>
      </c>
      <c r="DO56" s="12">
        <f>+MidEast!AX61</f>
        <v>407.15552281423248</v>
      </c>
      <c r="DP56" s="12">
        <f>+MidEast!AY61</f>
        <v>421.19410061650422</v>
      </c>
      <c r="DQ56" s="12">
        <f>+MidEast!AZ61</f>
        <v>435.63705492847367</v>
      </c>
      <c r="DR56" s="12">
        <f>+MidEast!BA61</f>
        <v>450.50100849097146</v>
      </c>
      <c r="DS56" s="12">
        <f>+MidEast!BB61</f>
        <v>465.80286479445681</v>
      </c>
      <c r="DT56" s="12">
        <f>+MidEast!BC61</f>
        <v>481.55982815216782</v>
      </c>
      <c r="DU56" s="12">
        <f>+MidEast!BD61</f>
        <v>497.78942540233459</v>
      </c>
      <c r="DV56" s="12">
        <f>+MidEast!BE61</f>
        <v>514.50952869508205</v>
      </c>
      <c r="DW56" s="12">
        <f>+MidEast!BF61</f>
        <v>531.73837898312502</v>
      </c>
      <c r="DX56" s="12">
        <f>+MidEast!BG61</f>
        <v>549.49460995513186</v>
      </c>
      <c r="DY56" s="12">
        <f>+MidEast!BH61</f>
        <v>567.79727223811722</v>
      </c>
      <c r="DZ56" s="12">
        <f>+MidEast!BI61</f>
        <v>586.66585775888166</v>
      </c>
    </row>
    <row r="57" spans="1:130" s="356" customFormat="1" ht="13.8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1.3188807491928352</v>
      </c>
      <c r="BT57" s="12">
        <f>+Africa!C61</f>
        <v>2.5681493207916501</v>
      </c>
      <c r="BU57" s="12">
        <f>+Africa!D61</f>
        <v>4.8197269504126492</v>
      </c>
      <c r="BV57" s="12">
        <f>+Africa!E61</f>
        <v>8.4621550967280665</v>
      </c>
      <c r="BW57" s="12">
        <f>+Africa!F61</f>
        <v>14.048345124826561</v>
      </c>
      <c r="BX57" s="12">
        <f>+Africa!G61</f>
        <v>21.962815397606899</v>
      </c>
      <c r="BY57" s="12">
        <f>+Africa!H61</f>
        <v>32.763377148167066</v>
      </c>
      <c r="BZ57" s="12">
        <f>+Africa!I61</f>
        <v>47.179012379918902</v>
      </c>
      <c r="CA57" s="12">
        <f>+Africa!J61</f>
        <v>65.406803355602349</v>
      </c>
      <c r="CB57" s="12">
        <f>+Africa!K61</f>
        <v>87.382753312806287</v>
      </c>
      <c r="CC57" s="12">
        <f>+Africa!L61</f>
        <v>109.37835822517641</v>
      </c>
      <c r="CD57" s="12">
        <f>+Africa!M61</f>
        <v>129.86987004295943</v>
      </c>
      <c r="CE57" s="12">
        <f>+Africa!N61</f>
        <v>151.28612465498537</v>
      </c>
      <c r="CF57" s="12">
        <f>+Africa!O61</f>
        <v>173.83254661125483</v>
      </c>
      <c r="CG57" s="12">
        <f>+Africa!P61</f>
        <v>197.41921347614786</v>
      </c>
      <c r="CH57" s="12">
        <f>+Africa!Q61</f>
        <v>221.92821521784202</v>
      </c>
      <c r="CI57" s="12">
        <f>+Africa!R61</f>
        <v>247.22918668970854</v>
      </c>
      <c r="CJ57" s="12">
        <f>+Africa!S61</f>
        <v>273.1895416178553</v>
      </c>
      <c r="CK57" s="12">
        <f>+Africa!T61</f>
        <v>299.68135776578765</v>
      </c>
      <c r="CL57" s="12">
        <f>+Africa!U61</f>
        <v>326.5859076281875</v>
      </c>
      <c r="CM57" s="12">
        <f>+Africa!V61</f>
        <v>353.79656810687061</v>
      </c>
      <c r="CN57" s="12">
        <f>+Africa!W61</f>
        <v>381.22067336301359</v>
      </c>
      <c r="CO57" s="12">
        <f>+Africa!X61</f>
        <v>408.78075981536853</v>
      </c>
      <c r="CP57" s="12">
        <f>+Africa!Y61</f>
        <v>436.41555928656032</v>
      </c>
      <c r="CQ57" s="12">
        <f>+Africa!Z61</f>
        <v>464.08099057291975</v>
      </c>
      <c r="CR57" s="12">
        <f>+Africa!AA61</f>
        <v>491.75124466868169</v>
      </c>
      <c r="CS57" s="12">
        <f>+Africa!AB61</f>
        <v>519.44036712302739</v>
      </c>
      <c r="CT57" s="12">
        <f>+Africa!AC61</f>
        <v>547.2863816745114</v>
      </c>
      <c r="CU57" s="12">
        <f>+Africa!AD61</f>
        <v>575.65147484648003</v>
      </c>
      <c r="CV57" s="12">
        <f>+Africa!AE61</f>
        <v>604.55993595191751</v>
      </c>
      <c r="CW57" s="12">
        <f>+Africa!AF61</f>
        <v>633.97638176974635</v>
      </c>
      <c r="CX57" s="12">
        <f>+Africa!AG61</f>
        <v>663.84743628711419</v>
      </c>
      <c r="CY57" s="12">
        <f>+Africa!AH61</f>
        <v>694.12238511670614</v>
      </c>
      <c r="CZ57" s="12">
        <f>+Africa!AI61</f>
        <v>724.76238601876616</v>
      </c>
      <c r="DA57" s="12">
        <f>+Africa!AJ61</f>
        <v>755.74318172804601</v>
      </c>
      <c r="DB57" s="12">
        <f>+Africa!AK61</f>
        <v>787.05450501791665</v>
      </c>
      <c r="DC57" s="12">
        <f>+Africa!AL61</f>
        <v>818.69806849912015</v>
      </c>
      <c r="DD57" s="12">
        <f>+Africa!AM61</f>
        <v>850.68516820118987</v>
      </c>
      <c r="DE57" s="12">
        <f>+Africa!AN61</f>
        <v>883.03440358282967</v>
      </c>
      <c r="DF57" s="12">
        <f>+Africa!AO61</f>
        <v>915.76971891981873</v>
      </c>
      <c r="DG57" s="12">
        <f>+Africa!AP61</f>
        <v>948.91881553300175</v>
      </c>
      <c r="DH57" s="12">
        <f>+Africa!AQ61</f>
        <v>982.5119113863791</v>
      </c>
      <c r="DI57" s="12">
        <f>+Africa!AR61</f>
        <v>1016.5807965300658</v>
      </c>
      <c r="DJ57" s="12">
        <f>+Africa!AS61</f>
        <v>1051.1581273963852</v>
      </c>
      <c r="DK57" s="12">
        <f>+Africa!AT61</f>
        <v>1086.2769076358175</v>
      </c>
      <c r="DL57" s="12">
        <f>+Africa!AU61</f>
        <v>1121.9701114694499</v>
      </c>
      <c r="DM57" s="12">
        <f>+Africa!AV61</f>
        <v>1158.2704142673003</v>
      </c>
      <c r="DN57" s="12">
        <f>+Africa!AW61</f>
        <v>1195.2100028861084</v>
      </c>
      <c r="DO57" s="12">
        <f>+Africa!AX61</f>
        <v>1232.8204447881635</v>
      </c>
      <c r="DP57" s="12">
        <f>+Africa!AY61</f>
        <v>1271.1326001167465</v>
      </c>
      <c r="DQ57" s="12">
        <f>+Africa!AZ61</f>
        <v>1310.1765648981643</v>
      </c>
      <c r="DR57" s="12">
        <f>+Africa!BA61</f>
        <v>1349.981636594433</v>
      </c>
      <c r="DS57" s="12">
        <f>+Africa!BB61</f>
        <v>1390.576295552499</v>
      </c>
      <c r="DT57" s="12">
        <f>+Africa!BC61</f>
        <v>1431.9881976617633</v>
      </c>
      <c r="DU57" s="12">
        <f>+Africa!BD61</f>
        <v>1474.2441748827387</v>
      </c>
      <c r="DV57" s="12">
        <f>+Africa!BE61</f>
        <v>1517.3702413551916</v>
      </c>
      <c r="DW57" s="12">
        <f>+Africa!BF61</f>
        <v>1561.3916036176224</v>
      </c>
      <c r="DX57" s="12">
        <f>+Africa!BG61</f>
        <v>1606.3326741346671</v>
      </c>
      <c r="DY57" s="12">
        <f>+Africa!BH61</f>
        <v>1652.2170878831078</v>
      </c>
      <c r="DZ57" s="12">
        <f>+Africa!BI61</f>
        <v>1699.0677222277095</v>
      </c>
    </row>
    <row r="58" spans="1:130" s="353" customFormat="1" ht="13.8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4.6912691162243423</v>
      </c>
      <c r="BT58" s="12">
        <f>+LatAm!C61</f>
        <v>7.3058874525092437</v>
      </c>
      <c r="BU58" s="12">
        <f>+LatAm!D61</f>
        <v>10.73298422424854</v>
      </c>
      <c r="BV58" s="12">
        <f>+LatAm!E61</f>
        <v>14.788693200997507</v>
      </c>
      <c r="BW58" s="12">
        <f>+LatAm!F61</f>
        <v>19.351945725746763</v>
      </c>
      <c r="BX58" s="12">
        <f>+LatAm!G61</f>
        <v>24.283728651206175</v>
      </c>
      <c r="BY58" s="12">
        <f>+LatAm!H61</f>
        <v>29.506825946052782</v>
      </c>
      <c r="BZ58" s="12">
        <f>+LatAm!I61</f>
        <v>34.838270362341639</v>
      </c>
      <c r="CA58" s="12">
        <f>+LatAm!J61</f>
        <v>40.102965139669884</v>
      </c>
      <c r="CB58" s="12">
        <f>+LatAm!K61</f>
        <v>45.224141603701582</v>
      </c>
      <c r="CC58" s="12">
        <f>+LatAm!L61</f>
        <v>50.888453846937729</v>
      </c>
      <c r="CD58" s="12">
        <f>+LatAm!M61</f>
        <v>57.441292578685491</v>
      </c>
      <c r="CE58" s="12">
        <f>+LatAm!N61</f>
        <v>64.897239126243562</v>
      </c>
      <c r="CF58" s="12">
        <f>+LatAm!O61</f>
        <v>72.508894625225651</v>
      </c>
      <c r="CG58" s="12">
        <f>+LatAm!P61</f>
        <v>80.294627637401135</v>
      </c>
      <c r="CH58" s="12">
        <f>+LatAm!Q61</f>
        <v>88.254274167906956</v>
      </c>
      <c r="CI58" s="12">
        <f>+LatAm!R61</f>
        <v>96.378354661789743</v>
      </c>
      <c r="CJ58" s="12">
        <f>+LatAm!S61</f>
        <v>104.65354972976161</v>
      </c>
      <c r="CK58" s="12">
        <f>+LatAm!T61</f>
        <v>113.06590134101214</v>
      </c>
      <c r="CL58" s="12">
        <f>+LatAm!U61</f>
        <v>121.60263592849144</v>
      </c>
      <c r="CM58" s="12">
        <f>+LatAm!V61</f>
        <v>130.25316227108775</v>
      </c>
      <c r="CN58" s="12">
        <f>+LatAm!W61</f>
        <v>139.00958989591211</v>
      </c>
      <c r="CO58" s="12">
        <f>+LatAm!X61</f>
        <v>147.86698653242757</v>
      </c>
      <c r="CP58" s="12">
        <f>+LatAm!Y61</f>
        <v>156.82351131497907</v>
      </c>
      <c r="CQ58" s="12">
        <f>+LatAm!Z61</f>
        <v>165.88050047305157</v>
      </c>
      <c r="CR58" s="12">
        <f>+LatAm!AA61</f>
        <v>175.0425285928074</v>
      </c>
      <c r="CS58" s="12">
        <f>+LatAm!AB61</f>
        <v>184.32098636366737</v>
      </c>
      <c r="CT58" s="12">
        <f>+LatAm!AC61</f>
        <v>193.73235725594975</v>
      </c>
      <c r="CU58" s="12">
        <f>+LatAm!AD61</f>
        <v>203.38481976416057</v>
      </c>
      <c r="CV58" s="12">
        <f>+LatAm!AE61</f>
        <v>213.27275626028441</v>
      </c>
      <c r="CW58" s="12">
        <f>+LatAm!AF61</f>
        <v>223.38791360950225</v>
      </c>
      <c r="CX58" s="12">
        <f>+LatAm!AG61</f>
        <v>233.72282458359416</v>
      </c>
      <c r="CY58" s="12">
        <f>+LatAm!AH61</f>
        <v>244.27278918373662</v>
      </c>
      <c r="CZ58" s="12">
        <f>+LatAm!AI61</f>
        <v>255.03666685899447</v>
      </c>
      <c r="DA58" s="12">
        <f>+LatAm!AJ61</f>
        <v>266.0169072692895</v>
      </c>
      <c r="DB58" s="12">
        <f>+LatAm!AK61</f>
        <v>277.21918480217727</v>
      </c>
      <c r="DC58" s="12">
        <f>+LatAm!AL61</f>
        <v>288.65188078465133</v>
      </c>
      <c r="DD58" s="12">
        <f>+LatAm!AM61</f>
        <v>300.3255531055712</v>
      </c>
      <c r="DE58" s="12">
        <f>+LatAm!AN61</f>
        <v>312.25246152890281</v>
      </c>
      <c r="DF58" s="12">
        <f>+LatAm!AO61</f>
        <v>324.44617401957476</v>
      </c>
      <c r="DG58" s="12">
        <f>+LatAm!AP61</f>
        <v>336.92125633064802</v>
      </c>
      <c r="DH58" s="12">
        <f>+LatAm!AQ61</f>
        <v>349.69303635030349</v>
      </c>
      <c r="DI58" s="12">
        <f>+LatAm!AR61</f>
        <v>362.77743091819411</v>
      </c>
      <c r="DJ58" s="12">
        <f>+LatAm!AS61</f>
        <v>376.1908225999594</v>
      </c>
      <c r="DK58" s="12">
        <f>+LatAm!AT61</f>
        <v>389.94997527784477</v>
      </c>
      <c r="DL58" s="12">
        <f>+LatAm!AU61</f>
        <v>404.07197930598716</v>
      </c>
      <c r="DM58" s="12">
        <f>+LatAm!AV61</f>
        <v>418.5742188649412</v>
      </c>
      <c r="DN58" s="12">
        <f>+LatAm!AW61</f>
        <v>433.47435580807547</v>
      </c>
      <c r="DO58" s="12">
        <f>+LatAm!AX61</f>
        <v>448.79032565685708</v>
      </c>
      <c r="DP58" s="12">
        <f>+LatAm!AY61</f>
        <v>464.54034248151623</v>
      </c>
      <c r="DQ58" s="12">
        <f>+LatAm!AZ61</f>
        <v>480.74291023685305</v>
      </c>
      <c r="DR58" s="12">
        <f>+LatAm!BA61</f>
        <v>497.4168387560207</v>
      </c>
      <c r="DS58" s="12">
        <f>+LatAm!BB61</f>
        <v>514.58126308123394</v>
      </c>
      <c r="DT58" s="12">
        <f>+LatAm!BC61</f>
        <v>532.25566516609297</v>
      </c>
      <c r="DU58" s="12">
        <f>+LatAm!BD61</f>
        <v>550.45989724898777</v>
      </c>
      <c r="DV58" s="12">
        <f>+LatAm!BE61</f>
        <v>569.2142063935745</v>
      </c>
      <c r="DW58" s="12">
        <f>+LatAm!BF61</f>
        <v>588.5392598379857</v>
      </c>
      <c r="DX58" s="12">
        <f>+LatAm!BG61</f>
        <v>608.45617090221367</v>
      </c>
      <c r="DY58" s="12">
        <f>+LatAm!BH61</f>
        <v>628.98652528273192</v>
      </c>
      <c r="DZ58" s="12">
        <f>+LatAm!BI61</f>
        <v>650.15240762211272</v>
      </c>
    </row>
    <row r="59" spans="1:130" s="353" customFormat="1" ht="13.8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3.6349807320463876</v>
      </c>
      <c r="BT59" s="12">
        <f>+OHI!C61</f>
        <v>4.7570186010882516</v>
      </c>
      <c r="BU59" s="12">
        <f>+OHI!D61</f>
        <v>6.1831025360248972</v>
      </c>
      <c r="BV59" s="12">
        <f>+OHI!E61</f>
        <v>7.6711435934647039</v>
      </c>
      <c r="BW59" s="12">
        <f>+OHI!F61</f>
        <v>9.1459850916226486</v>
      </c>
      <c r="BX59" s="12">
        <f>+OHI!G61</f>
        <v>10.609996311647645</v>
      </c>
      <c r="BY59" s="12">
        <f>+OHI!H61</f>
        <v>12.087589196099481</v>
      </c>
      <c r="BZ59" s="12">
        <f>+OHI!I61</f>
        <v>13.617299643564767</v>
      </c>
      <c r="CA59" s="12">
        <f>+OHI!J61</f>
        <v>15.196991767154184</v>
      </c>
      <c r="CB59" s="12">
        <f>+OHI!K61</f>
        <v>16.856034220221225</v>
      </c>
      <c r="CC59" s="12">
        <f>+OHI!L61</f>
        <v>18.671015070342591</v>
      </c>
      <c r="CD59" s="12">
        <f>+OHI!M61</f>
        <v>20.570182098049788</v>
      </c>
      <c r="CE59" s="12">
        <f>+OHI!N61</f>
        <v>22.618629191095518</v>
      </c>
      <c r="CF59" s="12">
        <f>+OHI!O61</f>
        <v>24.572411884580323</v>
      </c>
      <c r="CG59" s="12">
        <f>+OHI!P61</f>
        <v>26.479162131234457</v>
      </c>
      <c r="CH59" s="12">
        <f>+OHI!Q61</f>
        <v>28.365097634666192</v>
      </c>
      <c r="CI59" s="12">
        <f>+OHI!R61</f>
        <v>30.244306588211757</v>
      </c>
      <c r="CJ59" s="12">
        <f>+OHI!S61</f>
        <v>32.124242361222926</v>
      </c>
      <c r="CK59" s="12">
        <f>+OHI!T61</f>
        <v>34.008813178540343</v>
      </c>
      <c r="CL59" s="12">
        <f>+OHI!U61</f>
        <v>35.90012094264096</v>
      </c>
      <c r="CM59" s="12">
        <f>+OHI!V61</f>
        <v>37.799438836330594</v>
      </c>
      <c r="CN59" s="12">
        <f>+OHI!W61</f>
        <v>39.707763952068156</v>
      </c>
      <c r="CO59" s="12">
        <f>+OHI!X61</f>
        <v>41.626138898438491</v>
      </c>
      <c r="CP59" s="12">
        <f>+OHI!Y61</f>
        <v>43.555854184625026</v>
      </c>
      <c r="CQ59" s="12">
        <f>+OHI!Z61</f>
        <v>45.49859305038995</v>
      </c>
      <c r="CR59" s="12">
        <f>+OHI!AA61</f>
        <v>47.456546173683257</v>
      </c>
      <c r="CS59" s="12">
        <f>+OHI!AB61</f>
        <v>49.433650906040711</v>
      </c>
      <c r="CT59" s="12">
        <f>+OHI!AC61</f>
        <v>51.437090907550413</v>
      </c>
      <c r="CU59" s="12">
        <f>+OHI!AD61</f>
        <v>53.498543058610665</v>
      </c>
      <c r="CV59" s="12">
        <f>+OHI!AE61</f>
        <v>55.617554101366885</v>
      </c>
      <c r="CW59" s="12">
        <f>+OHI!AF61</f>
        <v>57.791849604220374</v>
      </c>
      <c r="CX59" s="12">
        <f>+OHI!AG61</f>
        <v>60.018901005419927</v>
      </c>
      <c r="CY59" s="12">
        <f>+OHI!AH61</f>
        <v>62.296672593738435</v>
      </c>
      <c r="CZ59" s="12">
        <f>+OHI!AI61</f>
        <v>64.62393796467164</v>
      </c>
      <c r="DA59" s="12">
        <f>+OHI!AJ61</f>
        <v>67.000333525183265</v>
      </c>
      <c r="DB59" s="12">
        <f>+OHI!AK61</f>
        <v>69.426277751341814</v>
      </c>
      <c r="DC59" s="12">
        <f>+OHI!AL61</f>
        <v>71.90283824274907</v>
      </c>
      <c r="DD59" s="12">
        <f>+OHI!AM61</f>
        <v>74.431591970099987</v>
      </c>
      <c r="DE59" s="12">
        <f>+OHI!AN61</f>
        <v>77.014500188792368</v>
      </c>
      <c r="DF59" s="12">
        <f>+OHI!AO61</f>
        <v>79.653805646639455</v>
      </c>
      <c r="DG59" s="12">
        <f>+OHI!AP61</f>
        <v>82.351952561004623</v>
      </c>
      <c r="DH59" s="12">
        <f>+OHI!AQ61</f>
        <v>85.111526674068557</v>
      </c>
      <c r="DI59" s="12">
        <f>+OHI!AR61</f>
        <v>87.935211693311103</v>
      </c>
      <c r="DJ59" s="12">
        <f>+OHI!AS61</f>
        <v>90.82575848044678</v>
      </c>
      <c r="DK59" s="12">
        <f>+OHI!AT61</f>
        <v>93.785963844800207</v>
      </c>
      <c r="DL59" s="12">
        <f>+OHI!AU61</f>
        <v>96.818656405447584</v>
      </c>
      <c r="DM59" s="12">
        <f>+OHI!AV61</f>
        <v>99.926687561713948</v>
      </c>
      <c r="DN59" s="12">
        <f>+OHI!AW61</f>
        <v>103.11292609750159</v>
      </c>
      <c r="DO59" s="12">
        <f>+OHI!AX61</f>
        <v>106.38025533075881</v>
      </c>
      <c r="DP59" s="12">
        <f>+OHI!AY61</f>
        <v>109.73157201442871</v>
      </c>
      <c r="DQ59" s="12">
        <f>+OHI!AZ61</f>
        <v>113.16978641537938</v>
      </c>
      <c r="DR59" s="12">
        <f>+OHI!BA61</f>
        <v>116.69782315949627</v>
      </c>
      <c r="DS59" s="12">
        <f>+OHI!BB61</f>
        <v>120.3186225485985</v>
      </c>
      <c r="DT59" s="12">
        <f>+OHI!BC61</f>
        <v>124.0351421396314</v>
      </c>
      <c r="DU59" s="12">
        <f>+OHI!BD61</f>
        <v>127.85035843751393</v>
      </c>
      <c r="DV59" s="12">
        <f>+OHI!BE61</f>
        <v>131.7672685966844</v>
      </c>
      <c r="DW59" s="12">
        <f>+OHI!BF61</f>
        <v>135.7888920576159</v>
      </c>
      <c r="DX59" s="12">
        <f>+OHI!BG61</f>
        <v>139.9182720668727</v>
      </c>
      <c r="DY59" s="12">
        <f>+OHI!BH61</f>
        <v>144.1584770451793</v>
      </c>
      <c r="DZ59" s="12">
        <f>+OHI!BI61</f>
        <v>148.51260177928299</v>
      </c>
    </row>
    <row r="60" spans="1:130" s="353" customFormat="1" ht="13.8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2.6943799274495785</v>
      </c>
      <c r="BT60" s="12">
        <f>+OthAsia!C61</f>
        <v>4.2331562979586312</v>
      </c>
      <c r="BU60" s="12">
        <f>+OthAsia!D61</f>
        <v>6.9719815075527931</v>
      </c>
      <c r="BV60" s="12">
        <f>+OthAsia!E61</f>
        <v>10.626832073229904</v>
      </c>
      <c r="BW60" s="12">
        <f>+OthAsia!F61</f>
        <v>15.237291290537781</v>
      </c>
      <c r="BX60" s="12">
        <f>+OthAsia!G61</f>
        <v>20.681656536861468</v>
      </c>
      <c r="BY60" s="12">
        <f>+OthAsia!H61</f>
        <v>26.933683985950541</v>
      </c>
      <c r="BZ60" s="12">
        <f>+OthAsia!I61</f>
        <v>33.991879920555256</v>
      </c>
      <c r="CA60" s="12">
        <f>+OthAsia!J61</f>
        <v>41.670174304459749</v>
      </c>
      <c r="CB60" s="12">
        <f>+OthAsia!K61</f>
        <v>49.822822524745597</v>
      </c>
      <c r="CC60" s="12">
        <f>+OthAsia!L61</f>
        <v>58.710980733085073</v>
      </c>
      <c r="CD60" s="12">
        <f>+OthAsia!M61</f>
        <v>68.849099692161786</v>
      </c>
      <c r="CE60" s="12">
        <f>+OthAsia!N61</f>
        <v>79.424507066261782</v>
      </c>
      <c r="CF60" s="12">
        <f>+OthAsia!O61</f>
        <v>90.874115832995997</v>
      </c>
      <c r="CG60" s="12">
        <f>+OthAsia!P61</f>
        <v>103.05395596286574</v>
      </c>
      <c r="CH60" s="12">
        <f>+OthAsia!Q61</f>
        <v>115.84305510631428</v>
      </c>
      <c r="CI60" s="12">
        <f>+OthAsia!R61</f>
        <v>129.13633231262074</v>
      </c>
      <c r="CJ60" s="12">
        <f>+OthAsia!S61</f>
        <v>142.84018131106671</v>
      </c>
      <c r="CK60" s="12">
        <f>+OthAsia!T61</f>
        <v>156.86991160928551</v>
      </c>
      <c r="CL60" s="12">
        <f>+OthAsia!U61</f>
        <v>171.14827548545455</v>
      </c>
      <c r="CM60" s="12">
        <f>+OthAsia!V61</f>
        <v>185.60459667166774</v>
      </c>
      <c r="CN60" s="12">
        <f>+OthAsia!W61</f>
        <v>200.17423016880997</v>
      </c>
      <c r="CO60" s="12">
        <f>+OthAsia!X61</f>
        <v>214.79822706589493</v>
      </c>
      <c r="CP60" s="12">
        <f>+OthAsia!Y61</f>
        <v>229.42316519492502</v>
      </c>
      <c r="CQ60" s="12">
        <f>+OthAsia!Z61</f>
        <v>244.00114175114169</v>
      </c>
      <c r="CR60" s="12">
        <f>+OthAsia!AA61</f>
        <v>258.48990894063081</v>
      </c>
      <c r="CS60" s="12">
        <f>+OthAsia!AB61</f>
        <v>272.86087237228855</v>
      </c>
      <c r="CT60" s="12">
        <f>+OthAsia!AC61</f>
        <v>287.09933223182782</v>
      </c>
      <c r="CU60" s="12">
        <f>+OthAsia!AD61</f>
        <v>301.40453060569689</v>
      </c>
      <c r="CV60" s="12">
        <f>+OthAsia!AE61</f>
        <v>315.73720574019768</v>
      </c>
      <c r="CW60" s="12">
        <f>+OthAsia!AF61</f>
        <v>330.05392805495228</v>
      </c>
      <c r="CX60" s="12">
        <f>+OthAsia!AG61</f>
        <v>344.31354620900805</v>
      </c>
      <c r="CY60" s="12">
        <f>+OthAsia!AH61</f>
        <v>358.47963304121436</v>
      </c>
      <c r="CZ60" s="12">
        <f>+OthAsia!AI61</f>
        <v>372.52120800699902</v>
      </c>
      <c r="DA60" s="12">
        <f>+OthAsia!AJ61</f>
        <v>386.41225966547341</v>
      </c>
      <c r="DB60" s="12">
        <f>+OthAsia!AK61</f>
        <v>400.1306315571793</v>
      </c>
      <c r="DC60" s="12">
        <f>+OthAsia!AL61</f>
        <v>413.65668531915946</v>
      </c>
      <c r="DD60" s="12">
        <f>+OthAsia!AM61</f>
        <v>426.97198801893239</v>
      </c>
      <c r="DE60" s="12">
        <f>+OthAsia!AN61</f>
        <v>440.05814655201368</v>
      </c>
      <c r="DF60" s="12">
        <f>+OthAsia!AO61</f>
        <v>452.89583649724614</v>
      </c>
      <c r="DG60" s="12">
        <f>+OthAsia!AP61</f>
        <v>465.46403588328769</v>
      </c>
      <c r="DH60" s="12">
        <f>+OthAsia!AQ61</f>
        <v>477.73946429899172</v>
      </c>
      <c r="DI60" s="12">
        <f>+OthAsia!AR61</f>
        <v>489.69623626907321</v>
      </c>
      <c r="DJ60" s="12">
        <f>+OthAsia!AS61</f>
        <v>501.3057602787722</v>
      </c>
      <c r="DK60" s="12">
        <f>+OthAsia!AT61</f>
        <v>512.53695007510566</v>
      </c>
      <c r="DL60" s="12">
        <f>+OthAsia!AU61</f>
        <v>523.35686429126156</v>
      </c>
      <c r="DM60" s="12">
        <f>+OthAsia!AV61</f>
        <v>533.73195728727308</v>
      </c>
      <c r="DN60" s="12">
        <f>+OthAsia!AW61</f>
        <v>543.63021271419188</v>
      </c>
      <c r="DO60" s="12">
        <f>+OthAsia!AX61</f>
        <v>553.02454605580385</v>
      </c>
      <c r="DP60" s="12">
        <f>+OthAsia!AY61</f>
        <v>561.89800598843885</v>
      </c>
      <c r="DQ60" s="12">
        <f>+OthAsia!AZ61</f>
        <v>570.25147525385626</v>
      </c>
      <c r="DR60" s="12">
        <f>+OthAsia!BA61</f>
        <v>578.11476040816626</v>
      </c>
      <c r="DS60" s="12">
        <f>+OthAsia!BB61</f>
        <v>585.56214509366635</v>
      </c>
      <c r="DT60" s="12">
        <f>+OthAsia!BC61</f>
        <v>592.73362854777054</v>
      </c>
      <c r="DU60" s="12">
        <f>+OthAsia!BD61</f>
        <v>599.86313546956649</v>
      </c>
      <c r="DV60" s="12">
        <f>+OthAsia!BE61</f>
        <v>607.31492385230774</v>
      </c>
      <c r="DW60" s="12">
        <f>+OthAsia!BF61</f>
        <v>615.62920745478164</v>
      </c>
      <c r="DX60" s="12">
        <f>+OthAsia!BG61</f>
        <v>625.57759519141553</v>
      </c>
      <c r="DY60" s="12">
        <f>+OthAsia!BH61</f>
        <v>638.22800874763664</v>
      </c>
      <c r="DZ60" s="12">
        <f>+OthAsia!BI61</f>
        <v>655.01598145889864</v>
      </c>
    </row>
    <row r="61" spans="1:130" s="353" customFormat="1" ht="13.8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1">
        <f>SUM(BS49:BS60)</f>
        <v>56.401796104331495</v>
      </c>
      <c r="BT61" s="701">
        <f t="shared" ref="BT61:DZ61" si="85">SUM(BT49:BT60)</f>
        <v>82.021112678480236</v>
      </c>
      <c r="BU61" s="701">
        <f t="shared" si="85"/>
        <v>113.46266888213277</v>
      </c>
      <c r="BV61" s="701">
        <f t="shared" si="85"/>
        <v>149.80181737160675</v>
      </c>
      <c r="BW61" s="701">
        <f t="shared" si="85"/>
        <v>191.40144659602458</v>
      </c>
      <c r="BX61" s="701">
        <f t="shared" si="85"/>
        <v>238.26455420715723</v>
      </c>
      <c r="BY61" s="701">
        <f t="shared" si="85"/>
        <v>290.62404788301876</v>
      </c>
      <c r="BZ61" s="701">
        <f t="shared" si="85"/>
        <v>349.18165285145977</v>
      </c>
      <c r="CA61" s="701">
        <f t="shared" si="85"/>
        <v>413.58709519918176</v>
      </c>
      <c r="CB61" s="701">
        <f t="shared" si="85"/>
        <v>483.50270466429993</v>
      </c>
      <c r="CC61" s="701">
        <f t="shared" si="85"/>
        <v>557.60408949881037</v>
      </c>
      <c r="CD61" s="701">
        <f t="shared" si="85"/>
        <v>635.68464066096055</v>
      </c>
      <c r="CE61" s="701">
        <f t="shared" si="85"/>
        <v>719.90890570230567</v>
      </c>
      <c r="CF61" s="701">
        <f t="shared" si="85"/>
        <v>806.62845834011864</v>
      </c>
      <c r="CG61" s="701">
        <f t="shared" si="85"/>
        <v>895.9327032375387</v>
      </c>
      <c r="CH61" s="701">
        <f t="shared" si="85"/>
        <v>987.68642613768475</v>
      </c>
      <c r="CI61" s="701">
        <f t="shared" si="85"/>
        <v>1081.6434013955297</v>
      </c>
      <c r="CJ61" s="701">
        <f t="shared" si="85"/>
        <v>1177.5117687436884</v>
      </c>
      <c r="CK61" s="701">
        <f t="shared" si="85"/>
        <v>1274.9921774950053</v>
      </c>
      <c r="CL61" s="701">
        <f t="shared" si="85"/>
        <v>1373.7999285343515</v>
      </c>
      <c r="CM61" s="701">
        <f t="shared" si="85"/>
        <v>1473.6776332678162</v>
      </c>
      <c r="CN61" s="701">
        <f t="shared" si="85"/>
        <v>1574.4023679379081</v>
      </c>
      <c r="CO61" s="701">
        <f t="shared" si="85"/>
        <v>1675.7898626136605</v>
      </c>
      <c r="CP61" s="701">
        <f t="shared" si="85"/>
        <v>1777.6973775526858</v>
      </c>
      <c r="CQ61" s="701">
        <f t="shared" si="85"/>
        <v>1880.0262477484089</v>
      </c>
      <c r="CR61" s="701">
        <f t="shared" si="85"/>
        <v>1982.7244011341306</v>
      </c>
      <c r="CS61" s="701">
        <f t="shared" si="85"/>
        <v>2085.8462020881407</v>
      </c>
      <c r="CT61" s="701">
        <f t="shared" si="85"/>
        <v>2189.6886538877607</v>
      </c>
      <c r="CU61" s="701">
        <f t="shared" si="85"/>
        <v>2295.6119987700922</v>
      </c>
      <c r="CV61" s="701">
        <f t="shared" si="85"/>
        <v>2403.5793664595089</v>
      </c>
      <c r="CW61" s="701">
        <f t="shared" si="85"/>
        <v>2513.4437895744882</v>
      </c>
      <c r="CX61" s="701">
        <f t="shared" si="85"/>
        <v>2625.0372469565805</v>
      </c>
      <c r="CY61" s="701">
        <f t="shared" si="85"/>
        <v>2738.2144878566423</v>
      </c>
      <c r="CZ61" s="701">
        <f t="shared" si="85"/>
        <v>2852.8716707106073</v>
      </c>
      <c r="DA61" s="701">
        <f t="shared" si="85"/>
        <v>2968.95001445663</v>
      </c>
      <c r="DB61" s="701">
        <f t="shared" si="85"/>
        <v>3086.4317597341796</v>
      </c>
      <c r="DC61" s="701">
        <f t="shared" si="85"/>
        <v>3205.3330027388465</v>
      </c>
      <c r="DD61" s="701">
        <f t="shared" si="85"/>
        <v>3325.6959397353162</v>
      </c>
      <c r="DE61" s="701">
        <f t="shared" si="85"/>
        <v>3447.5817591246569</v>
      </c>
      <c r="DF61" s="701">
        <f t="shared" si="85"/>
        <v>3571.0646641089816</v>
      </c>
      <c r="DG61" s="701">
        <f t="shared" si="85"/>
        <v>3696.2271159420698</v>
      </c>
      <c r="DH61" s="701">
        <f t="shared" si="85"/>
        <v>3823.1562127693824</v>
      </c>
      <c r="DI61" s="701">
        <f t="shared" si="85"/>
        <v>3951.9410676233956</v>
      </c>
      <c r="DJ61" s="701">
        <f t="shared" si="85"/>
        <v>4082.6710646166912</v>
      </c>
      <c r="DK61" s="701">
        <f t="shared" si="85"/>
        <v>4215.4349241118807</v>
      </c>
      <c r="DL61" s="701">
        <f t="shared" si="85"/>
        <v>4350.3205814884477</v>
      </c>
      <c r="DM61" s="701">
        <f t="shared" si="85"/>
        <v>4487.4159758115711</v>
      </c>
      <c r="DN61" s="701">
        <f t="shared" si="85"/>
        <v>4626.8109554418306</v>
      </c>
      <c r="DO61" s="701">
        <f t="shared" si="85"/>
        <v>4768.600640867533</v>
      </c>
      <c r="DP61" s="701">
        <f t="shared" si="85"/>
        <v>4912.8907436287254</v>
      </c>
      <c r="DQ61" s="701">
        <f t="shared" si="85"/>
        <v>5059.8055230946684</v>
      </c>
      <c r="DR61" s="701">
        <f t="shared" si="85"/>
        <v>5209.4992612304195</v>
      </c>
      <c r="DS61" s="701">
        <f t="shared" si="85"/>
        <v>5362.1723287418417</v>
      </c>
      <c r="DT61" s="701">
        <f t="shared" si="85"/>
        <v>5518.0930698125176</v>
      </c>
      <c r="DU61" s="701">
        <f t="shared" si="85"/>
        <v>5677.6268030553292</v>
      </c>
      <c r="DV61" s="701">
        <f t="shared" si="85"/>
        <v>5841.2731824627617</v>
      </c>
      <c r="DW61" s="701">
        <f t="shared" si="85"/>
        <v>6009.7129579843595</v>
      </c>
      <c r="DX61" s="701">
        <f t="shared" si="85"/>
        <v>6183.8647673485693</v>
      </c>
      <c r="DY61" s="701">
        <f t="shared" si="85"/>
        <v>6364.9516573661158</v>
      </c>
      <c r="DZ61" s="701">
        <f t="shared" si="85"/>
        <v>6554.5742842583486</v>
      </c>
    </row>
    <row r="62" spans="1:130" s="353" customFormat="1" ht="13.8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6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7.399999999999999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7.399999999999999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99">SUM(X131:X142)</f>
        <v>6.0155543145941639</v>
      </c>
      <c r="Y143" s="700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6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3.8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3.8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3.8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3.8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3.8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3.8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3.8">
      <c r="A154" s="353" t="s">
        <v>918</v>
      </c>
    </row>
    <row r="155" spans="1:64">
      <c r="A155">
        <v>100</v>
      </c>
    </row>
    <row r="156" spans="1:64" ht="13.8">
      <c r="A156" s="353" t="s">
        <v>919</v>
      </c>
    </row>
    <row r="157" spans="1:64" ht="13.8">
      <c r="A157" s="353">
        <v>10</v>
      </c>
    </row>
    <row r="158" spans="1:64" ht="22.8">
      <c r="A158" s="353"/>
      <c r="V158" s="608" t="s">
        <v>1157</v>
      </c>
    </row>
    <row r="159" spans="1:64" s="185" customFormat="1" ht="52.8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7.399999999999999">
      <c r="A208" s="343" t="s">
        <v>939</v>
      </c>
      <c r="BR208" s="684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4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3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ColWidth="9.109375" defaultRowHeight="15.75" customHeight="1"/>
  <cols>
    <col min="1" max="1" width="29.5546875" style="2" customWidth="1"/>
    <col min="2" max="16384" width="9.109375" style="2"/>
  </cols>
  <sheetData>
    <row r="1" spans="1:309" s="655" customFormat="1" ht="15.75" customHeight="1">
      <c r="A1" s="654" t="s">
        <v>1193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1163</v>
      </c>
      <c r="M2" s="666"/>
    </row>
    <row r="3" spans="1:309" s="664" customFormat="1" ht="15.75" customHeight="1">
      <c r="A3" s="656" t="s">
        <v>104</v>
      </c>
      <c r="B3" s="657">
        <f>+US!B65</f>
        <v>12.484979469336571</v>
      </c>
      <c r="C3" s="657">
        <f>+US!C65</f>
        <v>15.846682240941844</v>
      </c>
      <c r="D3" s="657">
        <f>+US!D65</f>
        <v>20.368385670279931</v>
      </c>
      <c r="E3" s="657">
        <f>+US!E65</f>
        <v>25.085614342147608</v>
      </c>
      <c r="F3" s="657">
        <f>+US!F65</f>
        <v>29.965948904318005</v>
      </c>
      <c r="G3" s="657">
        <f>+US!G65</f>
        <v>35.095552951818235</v>
      </c>
      <c r="H3" s="657">
        <f>+US!H65</f>
        <v>40.633538439826403</v>
      </c>
      <c r="I3" s="657">
        <f>+US!I65</f>
        <v>46.604263621906306</v>
      </c>
      <c r="J3" s="657">
        <f>+US!J65</f>
        <v>52.850811035242934</v>
      </c>
      <c r="K3" s="657">
        <f>+US!K65</f>
        <v>59.342044778755948</v>
      </c>
      <c r="L3" s="657">
        <f>+US!L65</f>
        <v>65.565938810317888</v>
      </c>
      <c r="M3" s="657">
        <f>+US!M65</f>
        <v>71.23032863084768</v>
      </c>
      <c r="N3" s="657">
        <f>+US!N65</f>
        <v>77.74424504293502</v>
      </c>
      <c r="O3" s="657">
        <f>+US!O65</f>
        <v>83.804420737127998</v>
      </c>
      <c r="P3" s="657">
        <f>+US!P65</f>
        <v>89.616637076275438</v>
      </c>
      <c r="Q3" s="657">
        <f>+US!Q65</f>
        <v>95.293907549668319</v>
      </c>
      <c r="R3" s="657">
        <f>+US!R65</f>
        <v>100.8982375026426</v>
      </c>
      <c r="S3" s="657">
        <f>+US!S65</f>
        <v>106.46359664197341</v>
      </c>
    </row>
    <row r="4" spans="1:309" s="664" customFormat="1" ht="15.75" customHeight="1">
      <c r="A4" s="656" t="s">
        <v>105</v>
      </c>
      <c r="B4" s="657">
        <f>+EU!B65</f>
        <v>13.325824713129968</v>
      </c>
      <c r="C4" s="657">
        <f>+EU!C65</f>
        <v>16.431451811336242</v>
      </c>
      <c r="D4" s="657">
        <f>+EU!D65</f>
        <v>20.616420179220622</v>
      </c>
      <c r="E4" s="657">
        <f>+EU!E65</f>
        <v>24.754395081570163</v>
      </c>
      <c r="F4" s="657">
        <f>+EU!F65</f>
        <v>28.871204851413843</v>
      </c>
      <c r="G4" s="657">
        <f>+EU!G65</f>
        <v>32.895435563158905</v>
      </c>
      <c r="H4" s="657">
        <f>+EU!H65</f>
        <v>36.853019054849867</v>
      </c>
      <c r="I4" s="657">
        <f>+EU!I65</f>
        <v>40.948888541969616</v>
      </c>
      <c r="J4" s="657">
        <f>+EU!J65</f>
        <v>45.275124410804288</v>
      </c>
      <c r="K4" s="657">
        <f>+EU!K65</f>
        <v>49.792529979090176</v>
      </c>
      <c r="L4" s="657">
        <f>+EU!L65</f>
        <v>54.79922077565903</v>
      </c>
      <c r="M4" s="657">
        <f>+EU!M65</f>
        <v>60.193470869137066</v>
      </c>
      <c r="N4" s="657">
        <f>+EU!N65</f>
        <v>66.067564963264843</v>
      </c>
      <c r="O4" s="657">
        <f>+EU!O65</f>
        <v>71.639838173386977</v>
      </c>
      <c r="P4" s="657">
        <f>+EU!P65</f>
        <v>77.029517931653984</v>
      </c>
      <c r="Q4" s="657">
        <f>+EU!Q65</f>
        <v>82.297642187763515</v>
      </c>
      <c r="R4" s="657">
        <f>+EU!R65</f>
        <v>87.474491007914452</v>
      </c>
      <c r="S4" s="657">
        <f>+EU!S65</f>
        <v>92.573986661758511</v>
      </c>
    </row>
    <row r="5" spans="1:309" s="664" customFormat="1" ht="15.75" customHeight="1">
      <c r="A5" s="656" t="s">
        <v>51</v>
      </c>
      <c r="B5" s="657">
        <f>+Japan!B65</f>
        <v>3.921883081773168</v>
      </c>
      <c r="C5" s="657">
        <f>+Japan!C65</f>
        <v>4.4429493357206802</v>
      </c>
      <c r="D5" s="657">
        <f>+Japan!D65</f>
        <v>5.2694536263224192</v>
      </c>
      <c r="E5" s="657">
        <f>+Japan!E65</f>
        <v>5.9605637373907783</v>
      </c>
      <c r="F5" s="657">
        <f>+Japan!F65</f>
        <v>6.4227264751859598</v>
      </c>
      <c r="G5" s="657">
        <f>+Japan!G65</f>
        <v>7.0081500578777538</v>
      </c>
      <c r="H5" s="657">
        <f>+Japan!H65</f>
        <v>7.5725652613116621</v>
      </c>
      <c r="I5" s="657">
        <f>+Japan!I65</f>
        <v>8.0464978391244948</v>
      </c>
      <c r="J5" s="657">
        <f>+Japan!J65</f>
        <v>8.5366276851221254</v>
      </c>
      <c r="K5" s="657">
        <f>+Japan!K65</f>
        <v>9.06406049675895</v>
      </c>
      <c r="L5" s="657">
        <f>+Japan!L65</f>
        <v>9.7874618983702977</v>
      </c>
      <c r="M5" s="657">
        <f>+Japan!M65</f>
        <v>10.687931066018676</v>
      </c>
      <c r="N5" s="657">
        <f>+Japan!N65</f>
        <v>11.72750685124044</v>
      </c>
      <c r="O5" s="657">
        <f>+Japan!O65</f>
        <v>12.713697749206322</v>
      </c>
      <c r="P5" s="657">
        <f>+Japan!P65</f>
        <v>13.671126789679541</v>
      </c>
      <c r="Q5" s="657">
        <f>+Japan!Q65</f>
        <v>14.613160444244473</v>
      </c>
      <c r="R5" s="657">
        <f>+Japan!R65</f>
        <v>15.547018229486071</v>
      </c>
      <c r="S5" s="657">
        <f>+Japan!S65</f>
        <v>16.476600145772437</v>
      </c>
    </row>
    <row r="6" spans="1:309" s="664" customFormat="1" ht="15.75" customHeight="1">
      <c r="A6" s="656" t="s">
        <v>52</v>
      </c>
      <c r="B6" s="657">
        <f>+Russia!B65</f>
        <v>1.7180788394144821</v>
      </c>
      <c r="C6" s="657">
        <f>+Russia!C65</f>
        <v>2.3133765851671884</v>
      </c>
      <c r="D6" s="657">
        <f>+Russia!D65</f>
        <v>2.9017173456156131</v>
      </c>
      <c r="E6" s="657">
        <f>+Russia!E65</f>
        <v>3.4489711113291373</v>
      </c>
      <c r="F6" s="657">
        <f>+Russia!F65</f>
        <v>4.0078329551215717</v>
      </c>
      <c r="G6" s="657">
        <f>+Russia!G65</f>
        <v>4.6077210942153934</v>
      </c>
      <c r="H6" s="657">
        <f>+Russia!H65</f>
        <v>5.2187480706690241</v>
      </c>
      <c r="I6" s="657">
        <f>+Russia!I65</f>
        <v>5.8606308963849596</v>
      </c>
      <c r="J6" s="657">
        <f>+Russia!J65</f>
        <v>6.5935829750322856</v>
      </c>
      <c r="K6" s="657">
        <f>+Russia!K65</f>
        <v>7.3876169509937553</v>
      </c>
      <c r="L6" s="657">
        <f>+Russia!L65</f>
        <v>8.2985593353968614</v>
      </c>
      <c r="M6" s="657">
        <f>+Russia!M65</f>
        <v>9.3172111057213503</v>
      </c>
      <c r="N6" s="657">
        <f>+Russia!N65</f>
        <v>10.417427317322808</v>
      </c>
      <c r="O6" s="657">
        <f>+Russia!O65</f>
        <v>11.48093834157187</v>
      </c>
      <c r="P6" s="657">
        <f>+Russia!P65</f>
        <v>12.529063125199007</v>
      </c>
      <c r="Q6" s="657">
        <f>+Russia!Q65</f>
        <v>13.572991117906168</v>
      </c>
      <c r="R6" s="657">
        <f>+Russia!R65</f>
        <v>14.618349274984542</v>
      </c>
      <c r="S6" s="657">
        <f>+Russia!S65</f>
        <v>15.667783895946402</v>
      </c>
    </row>
    <row r="7" spans="1:309" s="664" customFormat="1" ht="15.75" customHeight="1">
      <c r="A7" s="656" t="s">
        <v>53</v>
      </c>
      <c r="B7" s="657">
        <f>+Eurasia!B65</f>
        <v>0.82683911786913078</v>
      </c>
      <c r="C7" s="657">
        <f>+Eurasia!C65</f>
        <v>1.1423756550914899</v>
      </c>
      <c r="D7" s="657">
        <f>+Eurasia!D65</f>
        <v>1.6399212082783725</v>
      </c>
      <c r="E7" s="657">
        <f>+Eurasia!E65</f>
        <v>2.2030965661471105</v>
      </c>
      <c r="F7" s="657">
        <f>+Eurasia!F65</f>
        <v>2.8441225366266547</v>
      </c>
      <c r="G7" s="657">
        <f>+Eurasia!G65</f>
        <v>3.5524282873131368</v>
      </c>
      <c r="H7" s="657">
        <f>+Eurasia!H65</f>
        <v>4.306009043682911</v>
      </c>
      <c r="I7" s="657">
        <f>+Eurasia!I65</f>
        <v>5.1033526631606518</v>
      </c>
      <c r="J7" s="657">
        <f>+Eurasia!J65</f>
        <v>5.9539150767285873</v>
      </c>
      <c r="K7" s="657">
        <f>+Eurasia!K65</f>
        <v>6.8436467053729633</v>
      </c>
      <c r="L7" s="657">
        <f>+Eurasia!L65</f>
        <v>7.8642416655762739</v>
      </c>
      <c r="M7" s="657">
        <f>+Eurasia!M65</f>
        <v>9.0509624293773321</v>
      </c>
      <c r="N7" s="657">
        <f>+Eurasia!N65</f>
        <v>10.348018441908108</v>
      </c>
      <c r="O7" s="657">
        <f>+Eurasia!O65</f>
        <v>11.67420495264018</v>
      </c>
      <c r="P7" s="657">
        <f>+Eurasia!P65</f>
        <v>13.032177516576045</v>
      </c>
      <c r="Q7" s="657">
        <f>+Eurasia!Q65</f>
        <v>14.420907486746286</v>
      </c>
      <c r="R7" s="657">
        <f>+Eurasia!R65</f>
        <v>15.837518767505907</v>
      </c>
      <c r="S7" s="657">
        <f>+Eurasia!S65</f>
        <v>17.278402994497078</v>
      </c>
    </row>
    <row r="8" spans="1:309" s="664" customFormat="1" ht="15.75" customHeight="1">
      <c r="A8" s="656" t="s">
        <v>54</v>
      </c>
      <c r="B8" s="657">
        <f>+China!B65</f>
        <v>5.4213327506278945</v>
      </c>
      <c r="C8" s="657">
        <f>+China!C65</f>
        <v>11.867033668936285</v>
      </c>
      <c r="D8" s="657">
        <f>+China!D65</f>
        <v>16.541923438328539</v>
      </c>
      <c r="E8" s="657">
        <f>+China!E65</f>
        <v>21.415157602084989</v>
      </c>
      <c r="F8" s="657">
        <f>+China!F65</f>
        <v>26.387178348491954</v>
      </c>
      <c r="G8" s="657">
        <f>+China!G65</f>
        <v>31.227485820340682</v>
      </c>
      <c r="H8" s="657">
        <f>+China!H65</f>
        <v>35.808588549025067</v>
      </c>
      <c r="I8" s="657">
        <f>+China!I65</f>
        <v>40.146049410928292</v>
      </c>
      <c r="J8" s="657">
        <f>+China!J65</f>
        <v>44.23006641823126</v>
      </c>
      <c r="K8" s="657">
        <f>+China!K65</f>
        <v>48.251811659846837</v>
      </c>
      <c r="L8" s="657">
        <f>+China!L65</f>
        <v>53.514000250539183</v>
      </c>
      <c r="M8" s="657">
        <f>+China!M65</f>
        <v>60.272643820132174</v>
      </c>
      <c r="N8" s="657">
        <f>+China!N65</f>
        <v>66.816372178694678</v>
      </c>
      <c r="O8" s="657">
        <f>+China!O65</f>
        <v>73.52248543664976</v>
      </c>
      <c r="P8" s="657">
        <f>+China!P65</f>
        <v>80.268424895741902</v>
      </c>
      <c r="Q8" s="657">
        <f>+China!Q65</f>
        <v>86.959144371299459</v>
      </c>
      <c r="R8" s="657">
        <f>+China!R65</f>
        <v>93.516997391418727</v>
      </c>
      <c r="S8" s="657">
        <f>+China!S65</f>
        <v>99.877474576261122</v>
      </c>
    </row>
    <row r="9" spans="1:309" s="664" customFormat="1" ht="15.75" customHeight="1">
      <c r="A9" s="656" t="s">
        <v>55</v>
      </c>
      <c r="B9" s="657">
        <f>+India!B65</f>
        <v>2.55425779721948</v>
      </c>
      <c r="C9" s="657">
        <f>+India!C65</f>
        <v>4.7805882469849363</v>
      </c>
      <c r="D9" s="657">
        <f>+India!D65</f>
        <v>7.7279444040697598</v>
      </c>
      <c r="E9" s="657">
        <f>+India!E65</f>
        <v>11.565930549509496</v>
      </c>
      <c r="F9" s="657">
        <f>+India!F65</f>
        <v>16.306922548860594</v>
      </c>
      <c r="G9" s="657">
        <f>+India!G65</f>
        <v>21.82733812765963</v>
      </c>
      <c r="H9" s="657">
        <f>+India!H65</f>
        <v>28.06117442989715</v>
      </c>
      <c r="I9" s="657">
        <f>+India!I65</f>
        <v>34.910258592675333</v>
      </c>
      <c r="J9" s="657">
        <f>+India!J65</f>
        <v>42.158211383573274</v>
      </c>
      <c r="K9" s="657">
        <f>+India!K65</f>
        <v>49.652078124313199</v>
      </c>
      <c r="L9" s="657">
        <f>+India!L65</f>
        <v>57.818037348688478</v>
      </c>
      <c r="M9" s="657">
        <f>+India!M65</f>
        <v>67.11797824209269</v>
      </c>
      <c r="N9" s="657">
        <f>+India!N65</f>
        <v>77.242068861695344</v>
      </c>
      <c r="O9" s="657">
        <f>+India!O65</f>
        <v>87.859936767039187</v>
      </c>
      <c r="P9" s="657">
        <f>+India!P65</f>
        <v>98.897512567005236</v>
      </c>
      <c r="Q9" s="657">
        <f>+India!Q65</f>
        <v>110.27900808449311</v>
      </c>
      <c r="R9" s="657">
        <f>+India!R65</f>
        <v>121.93010104519999</v>
      </c>
      <c r="S9" s="657">
        <f>+India!S65</f>
        <v>133.78024294119245</v>
      </c>
    </row>
    <row r="10" spans="1:309" s="664" customFormat="1" ht="15.75" customHeight="1">
      <c r="A10" s="656" t="s">
        <v>56</v>
      </c>
      <c r="B10" s="657">
        <f>+MidEast!B65</f>
        <v>3.742621166633628</v>
      </c>
      <c r="C10" s="657">
        <f>+MidEast!C65</f>
        <v>6.1415779398485748</v>
      </c>
      <c r="D10" s="657">
        <f>+MidEast!D65</f>
        <v>9.3068296944617241</v>
      </c>
      <c r="E10" s="657">
        <f>+MidEast!E65</f>
        <v>13.108103207920772</v>
      </c>
      <c r="F10" s="657">
        <f>+MidEast!F65</f>
        <v>17.588765893020774</v>
      </c>
      <c r="G10" s="657">
        <f>+MidEast!G65</f>
        <v>22.550056420511027</v>
      </c>
      <c r="H10" s="657">
        <f>+MidEast!H65</f>
        <v>27.911876510051918</v>
      </c>
      <c r="I10" s="657">
        <f>+MidEast!I65</f>
        <v>33.658010909089271</v>
      </c>
      <c r="J10" s="657">
        <f>+MidEast!J65</f>
        <v>39.68839089969984</v>
      </c>
      <c r="K10" s="657">
        <f>+MidEast!K65</f>
        <v>45.864222614549817</v>
      </c>
      <c r="L10" s="657">
        <f>+MidEast!L65</f>
        <v>51.670554367112636</v>
      </c>
      <c r="M10" s="657">
        <f>+MidEast!M65</f>
        <v>57.211846109504251</v>
      </c>
      <c r="N10" s="657">
        <f>+MidEast!N65</f>
        <v>63.556692279235875</v>
      </c>
      <c r="O10" s="657">
        <f>+MidEast!O65</f>
        <v>69.867722852978105</v>
      </c>
      <c r="P10" s="657">
        <f>+MidEast!P65</f>
        <v>76.176092577836329</v>
      </c>
      <c r="Q10" s="657">
        <f>+MidEast!Q65</f>
        <v>82.49041391109111</v>
      </c>
      <c r="R10" s="657">
        <f>+MidEast!R65</f>
        <v>88.808298885843712</v>
      </c>
      <c r="S10" s="657">
        <f>+MidEast!S65</f>
        <v>95.122651326356177</v>
      </c>
    </row>
    <row r="11" spans="1:309" s="664" customFormat="1" ht="15.75" customHeight="1">
      <c r="A11" s="656" t="s">
        <v>57</v>
      </c>
      <c r="B11" s="657">
        <f>+Africa!B65</f>
        <v>1.3133694425767037</v>
      </c>
      <c r="C11" s="657">
        <f>+Africa!C65</f>
        <v>2.5524827467383679</v>
      </c>
      <c r="D11" s="657">
        <f>+Africa!D65</f>
        <v>4.7792057550143063</v>
      </c>
      <c r="E11" s="657">
        <f>+Africa!E65</f>
        <v>8.3640666874200988</v>
      </c>
      <c r="F11" s="657">
        <f>+Africa!F65</f>
        <v>13.830025999857833</v>
      </c>
      <c r="G11" s="657">
        <f>+Africa!G65</f>
        <v>21.51882335647063</v>
      </c>
      <c r="H11" s="657">
        <f>+Africa!H65</f>
        <v>31.926169927829825</v>
      </c>
      <c r="I11" s="657">
        <f>+Africa!I65</f>
        <v>45.692854517696304</v>
      </c>
      <c r="J11" s="657">
        <f>+Africa!J65</f>
        <v>62.920399350871129</v>
      </c>
      <c r="K11" s="657">
        <f>+Africa!K65</f>
        <v>83.403381378123456</v>
      </c>
      <c r="L11" s="657">
        <f>+Africa!L65</f>
        <v>103.49713582492178</v>
      </c>
      <c r="M11" s="657">
        <f>+Africa!M65</f>
        <v>121.76604935010195</v>
      </c>
      <c r="N11" s="657">
        <f>+Africa!N65</f>
        <v>140.50690065781453</v>
      </c>
      <c r="O11" s="657">
        <f>+Africa!O65</f>
        <v>159.83447060920108</v>
      </c>
      <c r="P11" s="657">
        <f>+Africa!P65</f>
        <v>179.6069501569618</v>
      </c>
      <c r="Q11" s="657">
        <f>+Africa!Q65</f>
        <v>199.66155091451671</v>
      </c>
      <c r="R11" s="657">
        <f>+Africa!R65</f>
        <v>219.82923499139531</v>
      </c>
      <c r="S11" s="657">
        <f>+Africa!S65</f>
        <v>239.94523875851729</v>
      </c>
    </row>
    <row r="12" spans="1:309" s="664" customFormat="1" ht="15.75" customHeight="1">
      <c r="A12" s="656" t="s">
        <v>58</v>
      </c>
      <c r="B12" s="657">
        <f>+LatAm!B65</f>
        <v>4.6845592972440979</v>
      </c>
      <c r="C12" s="657">
        <f>+LatAm!C65</f>
        <v>7.2920715870668182</v>
      </c>
      <c r="D12" s="657">
        <f>+LatAm!D65</f>
        <v>10.702987808408951</v>
      </c>
      <c r="E12" s="657">
        <f>+LatAm!E65</f>
        <v>14.728616753772448</v>
      </c>
      <c r="F12" s="657">
        <f>+LatAm!F65</f>
        <v>19.241926589843874</v>
      </c>
      <c r="G12" s="657">
        <f>+LatAm!G65</f>
        <v>24.098261838871469</v>
      </c>
      <c r="H12" s="657">
        <f>+LatAm!H65</f>
        <v>29.21521946876506</v>
      </c>
      <c r="I12" s="657">
        <f>+LatAm!I65</f>
        <v>34.406905191594319</v>
      </c>
      <c r="J12" s="657">
        <f>+LatAm!J65</f>
        <v>39.497441737852263</v>
      </c>
      <c r="K12" s="657">
        <f>+LatAm!K65</f>
        <v>44.409667057334374</v>
      </c>
      <c r="L12" s="657">
        <f>+LatAm!L65</f>
        <v>49.815456157815156</v>
      </c>
      <c r="M12" s="657">
        <f>+LatAm!M65</f>
        <v>56.049917877180789</v>
      </c>
      <c r="N12" s="657">
        <f>+LatAm!N65</f>
        <v>63.117785765446236</v>
      </c>
      <c r="O12" s="657">
        <f>+LatAm!O65</f>
        <v>70.284389186432279</v>
      </c>
      <c r="P12" s="657">
        <f>+LatAm!P65</f>
        <v>77.564785535972419</v>
      </c>
      <c r="Q12" s="657">
        <f>+LatAm!Q65</f>
        <v>84.956069758121842</v>
      </c>
      <c r="R12" s="657">
        <f>+LatAm!R65</f>
        <v>92.446567634806016</v>
      </c>
      <c r="S12" s="657">
        <f>+LatAm!S65</f>
        <v>100.02127434196599</v>
      </c>
    </row>
    <row r="13" spans="1:309" s="664" customFormat="1" ht="15.75" customHeight="1">
      <c r="A13" s="656" t="s">
        <v>114</v>
      </c>
      <c r="B13" s="657">
        <f>+OHI!B65</f>
        <v>3.6310686874344094</v>
      </c>
      <c r="C13" s="657">
        <f>+OHI!C65</f>
        <v>4.7427389740425188</v>
      </c>
      <c r="D13" s="657">
        <f>+OHI!D65</f>
        <v>6.1566504545292169</v>
      </c>
      <c r="E13" s="657">
        <f>+OHI!E65</f>
        <v>7.6234272081080192</v>
      </c>
      <c r="F13" s="657">
        <f>+OHI!F65</f>
        <v>9.066512351696483</v>
      </c>
      <c r="G13" s="657">
        <f>+OHI!G65</f>
        <v>10.486229205861369</v>
      </c>
      <c r="H13" s="657">
        <f>+OHI!H65</f>
        <v>11.904920028392752</v>
      </c>
      <c r="I13" s="657">
        <f>+OHI!I65</f>
        <v>13.358735385366453</v>
      </c>
      <c r="J13" s="657">
        <f>+OHI!J65</f>
        <v>14.843640900345964</v>
      </c>
      <c r="K13" s="657">
        <f>+OHI!K65</f>
        <v>16.378379839484346</v>
      </c>
      <c r="L13" s="657">
        <f>+OHI!L65</f>
        <v>18.037640009272206</v>
      </c>
      <c r="M13" s="657">
        <f>+OHI!M65</f>
        <v>19.749366584295807</v>
      </c>
      <c r="N13" s="657">
        <f>+OHI!N65</f>
        <v>21.574877046520161</v>
      </c>
      <c r="O13" s="657">
        <f>+OHI!O65</f>
        <v>23.276089112635329</v>
      </c>
      <c r="P13" s="657">
        <f>+OHI!P65</f>
        <v>24.899363533099152</v>
      </c>
      <c r="Q13" s="657">
        <f>+OHI!Q65</f>
        <v>26.46871596830049</v>
      </c>
      <c r="R13" s="657">
        <f>+OHI!R65</f>
        <v>27.996396474025659</v>
      </c>
      <c r="S13" s="657">
        <f>+OHI!S65</f>
        <v>29.488326048061612</v>
      </c>
    </row>
    <row r="14" spans="1:309" s="664" customFormat="1" ht="15.75" customHeight="1">
      <c r="A14" s="656" t="s">
        <v>224</v>
      </c>
      <c r="B14" s="657">
        <f>+OthAsia!B65</f>
        <v>2.6872544191437435</v>
      </c>
      <c r="C14" s="657">
        <f>+OthAsia!C65</f>
        <v>4.2186685295661803</v>
      </c>
      <c r="D14" s="657">
        <f>+OthAsia!D65</f>
        <v>6.9381576924462234</v>
      </c>
      <c r="E14" s="657">
        <f>+OthAsia!E65</f>
        <v>10.554417824887514</v>
      </c>
      <c r="F14" s="657">
        <f>+OthAsia!F65</f>
        <v>15.0958377401774</v>
      </c>
      <c r="G14" s="657">
        <f>+OthAsia!G65</f>
        <v>20.428855684462388</v>
      </c>
      <c r="H14" s="657">
        <f>+OthAsia!H65</f>
        <v>26.513778603896046</v>
      </c>
      <c r="I14" s="657">
        <f>+OthAsia!I65</f>
        <v>33.334422368729442</v>
      </c>
      <c r="J14" s="657">
        <f>+OthAsia!J65</f>
        <v>40.693385696416385</v>
      </c>
      <c r="K14" s="657">
        <f>+OthAsia!K65</f>
        <v>48.42759849162006</v>
      </c>
      <c r="L14" s="657">
        <f>+OthAsia!L65</f>
        <v>56.774459780766229</v>
      </c>
      <c r="M14" s="657">
        <f>+OthAsia!M65</f>
        <v>66.212303444064077</v>
      </c>
      <c r="N14" s="657">
        <f>+OthAsia!N65</f>
        <v>75.933187292493969</v>
      </c>
      <c r="O14" s="657">
        <f>+OthAsia!O65</f>
        <v>86.325907321785365</v>
      </c>
      <c r="P14" s="657">
        <f>+OthAsia!P65</f>
        <v>97.217017018087006</v>
      </c>
      <c r="Q14" s="657">
        <f>+OthAsia!Q65</f>
        <v>108.4540873664585</v>
      </c>
      <c r="R14" s="657">
        <f>+OthAsia!R65</f>
        <v>119.89797895319539</v>
      </c>
      <c r="S14" s="657">
        <f>+OthAsia!S65</f>
        <v>131.41857234024903</v>
      </c>
    </row>
    <row r="15" spans="1:309" s="664" customFormat="1" ht="15.75" customHeight="1">
      <c r="B15" s="667">
        <f t="shared" ref="B15:S15" si="2">SUM(B3:B14)</f>
        <v>56.312068782403266</v>
      </c>
      <c r="C15" s="667">
        <f t="shared" si="2"/>
        <v>81.77199732144112</v>
      </c>
      <c r="D15" s="667">
        <f t="shared" si="2"/>
        <v>112.94959727697567</v>
      </c>
      <c r="E15" s="667">
        <f t="shared" si="2"/>
        <v>148.81236067228812</v>
      </c>
      <c r="F15" s="667">
        <f t="shared" si="2"/>
        <v>189.62900519461493</v>
      </c>
      <c r="G15" s="667">
        <f t="shared" si="2"/>
        <v>235.29633840856062</v>
      </c>
      <c r="H15" s="667">
        <f t="shared" si="2"/>
        <v>285.9256073881977</v>
      </c>
      <c r="I15" s="667">
        <f t="shared" si="2"/>
        <v>342.07086993862544</v>
      </c>
      <c r="J15" s="667">
        <f t="shared" si="2"/>
        <v>403.24159756992037</v>
      </c>
      <c r="K15" s="667">
        <f t="shared" si="2"/>
        <v>468.81703807624393</v>
      </c>
      <c r="L15" s="667">
        <f t="shared" si="2"/>
        <v>537.44270622443605</v>
      </c>
      <c r="M15" s="667">
        <f t="shared" si="2"/>
        <v>608.86000952847382</v>
      </c>
      <c r="N15" s="667">
        <f t="shared" si="2"/>
        <v>685.05264669857206</v>
      </c>
      <c r="O15" s="667">
        <f t="shared" si="2"/>
        <v>762.28410124065442</v>
      </c>
      <c r="P15" s="667">
        <f t="shared" si="2"/>
        <v>840.50866872408801</v>
      </c>
      <c r="Q15" s="667">
        <f t="shared" si="2"/>
        <v>919.46759916060989</v>
      </c>
      <c r="R15" s="667">
        <f t="shared" si="2"/>
        <v>998.80119015841842</v>
      </c>
      <c r="S15" s="667">
        <f t="shared" si="2"/>
        <v>1078.1141506725514</v>
      </c>
    </row>
    <row r="16" spans="1:309" s="664" customFormat="1" ht="15.75" customHeight="1">
      <c r="A16" s="665" t="s">
        <v>1163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104</v>
      </c>
      <c r="C17" s="668">
        <f t="shared" ref="C17:S17" si="3">+LN(C3/B3)</f>
        <v>0.23843387677025887</v>
      </c>
      <c r="D17" s="668">
        <f t="shared" si="3"/>
        <v>0.25102382066953577</v>
      </c>
      <c r="E17" s="668">
        <f t="shared" si="3"/>
        <v>0.20831057131101935</v>
      </c>
      <c r="F17" s="668">
        <f t="shared" si="3"/>
        <v>0.1777671524428151</v>
      </c>
      <c r="G17" s="668">
        <f t="shared" si="3"/>
        <v>0.1580127254181144</v>
      </c>
      <c r="H17" s="668">
        <f t="shared" si="3"/>
        <v>0.1465193696304147</v>
      </c>
      <c r="I17" s="668">
        <f t="shared" si="3"/>
        <v>0.13709823543244415</v>
      </c>
      <c r="J17" s="668">
        <f t="shared" si="3"/>
        <v>0.1257810272036807</v>
      </c>
      <c r="K17" s="668">
        <f t="shared" si="3"/>
        <v>0.11584501477824675</v>
      </c>
      <c r="L17" s="668">
        <f t="shared" si="3"/>
        <v>9.9738262692830398E-2</v>
      </c>
      <c r="M17" s="668">
        <f t="shared" si="3"/>
        <v>8.2862355984097288E-2</v>
      </c>
      <c r="N17" s="668">
        <f t="shared" si="3"/>
        <v>8.7505837941979914E-2</v>
      </c>
      <c r="O17" s="668">
        <f t="shared" si="3"/>
        <v>7.5061229943536964E-2</v>
      </c>
      <c r="P17" s="668">
        <f t="shared" si="3"/>
        <v>6.7055224876067021E-2</v>
      </c>
      <c r="Q17" s="668">
        <f t="shared" si="3"/>
        <v>6.1424895043040675E-2</v>
      </c>
      <c r="R17" s="668">
        <f t="shared" si="3"/>
        <v>5.7146580001219E-2</v>
      </c>
      <c r="S17" s="668">
        <f t="shared" si="3"/>
        <v>5.3690651705598447E-2</v>
      </c>
    </row>
    <row r="18" spans="1:19" s="664" customFormat="1" ht="15.75" customHeight="1">
      <c r="A18" s="658" t="s">
        <v>105</v>
      </c>
      <c r="C18" s="668">
        <f t="shared" ref="C18:S18" si="4">+LN(C4/B4)</f>
        <v>0.20949343128237574</v>
      </c>
      <c r="D18" s="668">
        <f t="shared" si="4"/>
        <v>0.22689056277544603</v>
      </c>
      <c r="E18" s="668">
        <f t="shared" si="4"/>
        <v>0.18291519794090438</v>
      </c>
      <c r="F18" s="668">
        <f t="shared" si="4"/>
        <v>0.15384167418377476</v>
      </c>
      <c r="G18" s="668">
        <f t="shared" si="4"/>
        <v>0.13048918497788226</v>
      </c>
      <c r="H18" s="668">
        <f t="shared" si="4"/>
        <v>0.11360363203345962</v>
      </c>
      <c r="I18" s="668">
        <f t="shared" si="4"/>
        <v>0.10538712460062645</v>
      </c>
      <c r="J18" s="668">
        <f t="shared" si="4"/>
        <v>0.10043308355908047</v>
      </c>
      <c r="K18" s="668">
        <f t="shared" si="4"/>
        <v>9.5107220701974388E-2</v>
      </c>
      <c r="L18" s="668">
        <f t="shared" si="4"/>
        <v>9.5811002071049381E-2</v>
      </c>
      <c r="M18" s="668">
        <f t="shared" si="4"/>
        <v>9.3887914678957504E-2</v>
      </c>
      <c r="N18" s="668">
        <f t="shared" si="4"/>
        <v>9.3114040846147828E-2</v>
      </c>
      <c r="O18" s="668">
        <f t="shared" si="4"/>
        <v>8.0973388347982941E-2</v>
      </c>
      <c r="P18" s="668">
        <f t="shared" si="4"/>
        <v>7.2537379851996459E-2</v>
      </c>
      <c r="Q18" s="668">
        <f t="shared" si="4"/>
        <v>6.6153760122588598E-2</v>
      </c>
      <c r="R18" s="668">
        <f t="shared" si="4"/>
        <v>6.1004761243660853E-2</v>
      </c>
      <c r="S18" s="668">
        <f t="shared" si="4"/>
        <v>5.6660961085067081E-2</v>
      </c>
    </row>
    <row r="19" spans="1:19" s="664" customFormat="1" ht="15.75" customHeight="1">
      <c r="A19" s="658" t="s">
        <v>51</v>
      </c>
      <c r="C19" s="668">
        <f t="shared" ref="C19:S19" si="5">+LN(C5/B5)</f>
        <v>0.12474650425872279</v>
      </c>
      <c r="D19" s="668">
        <f t="shared" si="5"/>
        <v>0.17060826023898742</v>
      </c>
      <c r="E19" s="668">
        <f t="shared" si="5"/>
        <v>0.12323838245587586</v>
      </c>
      <c r="F19" s="668">
        <f t="shared" si="5"/>
        <v>7.467764874254855E-2</v>
      </c>
      <c r="G19" s="668">
        <f t="shared" si="5"/>
        <v>8.7231053615959828E-2</v>
      </c>
      <c r="H19" s="668">
        <f t="shared" si="5"/>
        <v>7.7458116307834099E-2</v>
      </c>
      <c r="I19" s="668">
        <f t="shared" si="5"/>
        <v>6.0705063646792616E-2</v>
      </c>
      <c r="J19" s="668">
        <f t="shared" si="5"/>
        <v>5.9129099439007758E-2</v>
      </c>
      <c r="K19" s="668">
        <f t="shared" si="5"/>
        <v>5.995115293625506E-2</v>
      </c>
      <c r="L19" s="668">
        <f t="shared" si="5"/>
        <v>7.6784970319390036E-2</v>
      </c>
      <c r="M19" s="668">
        <f t="shared" si="5"/>
        <v>8.8012998689535341E-2</v>
      </c>
      <c r="N19" s="668">
        <f t="shared" si="5"/>
        <v>9.2821928311220311E-2</v>
      </c>
      <c r="O19" s="668">
        <f t="shared" si="5"/>
        <v>8.0742879739787915E-2</v>
      </c>
      <c r="P19" s="668">
        <f t="shared" si="5"/>
        <v>7.2606100096752502E-2</v>
      </c>
      <c r="Q19" s="668">
        <f t="shared" si="5"/>
        <v>6.6636447727912107E-2</v>
      </c>
      <c r="R19" s="668">
        <f t="shared" si="5"/>
        <v>6.1946343519609565E-2</v>
      </c>
      <c r="S19" s="668">
        <f t="shared" si="5"/>
        <v>5.8072334856631602E-2</v>
      </c>
    </row>
    <row r="20" spans="1:19" s="664" customFormat="1" ht="15.75" customHeight="1">
      <c r="A20" s="658" t="s">
        <v>52</v>
      </c>
      <c r="C20" s="668">
        <f t="shared" ref="C20:S20" si="6">+LN(C6/B6)</f>
        <v>0.29750146969521546</v>
      </c>
      <c r="D20" s="668">
        <f t="shared" si="6"/>
        <v>0.22659456742756628</v>
      </c>
      <c r="E20" s="668">
        <f t="shared" si="6"/>
        <v>0.17277320810248778</v>
      </c>
      <c r="F20" s="668">
        <f t="shared" si="6"/>
        <v>0.15017472708611226</v>
      </c>
      <c r="G20" s="668">
        <f t="shared" si="6"/>
        <v>0.13948271008270272</v>
      </c>
      <c r="H20" s="668">
        <f t="shared" si="6"/>
        <v>0.12452414479195641</v>
      </c>
      <c r="I20" s="668">
        <f t="shared" si="6"/>
        <v>0.11599971936818057</v>
      </c>
      <c r="J20" s="668">
        <f t="shared" si="6"/>
        <v>0.11783964026174124</v>
      </c>
      <c r="K20" s="668">
        <f t="shared" si="6"/>
        <v>0.11370831398197045</v>
      </c>
      <c r="L20" s="668">
        <f t="shared" si="6"/>
        <v>0.11627671215157329</v>
      </c>
      <c r="M20" s="668">
        <f t="shared" si="6"/>
        <v>0.11578142064519172</v>
      </c>
      <c r="N20" s="668">
        <f t="shared" si="6"/>
        <v>0.11161676097782576</v>
      </c>
      <c r="O20" s="668">
        <f t="shared" si="6"/>
        <v>9.7208017310568232E-2</v>
      </c>
      <c r="P20" s="668">
        <f t="shared" si="6"/>
        <v>8.7362870955876984E-2</v>
      </c>
      <c r="Q20" s="668">
        <f t="shared" si="6"/>
        <v>8.0030875343588839E-2</v>
      </c>
      <c r="R20" s="668">
        <f t="shared" si="6"/>
        <v>7.419566833786484E-2</v>
      </c>
      <c r="S20" s="668">
        <f t="shared" si="6"/>
        <v>6.9329083747371262E-2</v>
      </c>
    </row>
    <row r="21" spans="1:19" s="664" customFormat="1" ht="15.75" customHeight="1">
      <c r="A21" s="658" t="s">
        <v>53</v>
      </c>
      <c r="C21" s="668">
        <f t="shared" ref="C21:S21" si="7">+LN(C7/B7)</f>
        <v>0.32325514197880661</v>
      </c>
      <c r="D21" s="668">
        <f t="shared" si="7"/>
        <v>0.36153819489222949</v>
      </c>
      <c r="E21" s="668">
        <f t="shared" si="7"/>
        <v>0.29521570383994866</v>
      </c>
      <c r="F21" s="668">
        <f t="shared" si="7"/>
        <v>0.25539069623859784</v>
      </c>
      <c r="G21" s="668">
        <f t="shared" si="7"/>
        <v>0.22237679721656192</v>
      </c>
      <c r="H21" s="668">
        <f t="shared" si="7"/>
        <v>0.1923801049470758</v>
      </c>
      <c r="I21" s="668">
        <f t="shared" si="7"/>
        <v>0.16988620948946201</v>
      </c>
      <c r="J21" s="668">
        <f t="shared" si="7"/>
        <v>0.15415129058094848</v>
      </c>
      <c r="K21" s="668">
        <f t="shared" si="7"/>
        <v>0.13927173436216805</v>
      </c>
      <c r="L21" s="668">
        <f t="shared" si="7"/>
        <v>0.13900537936618881</v>
      </c>
      <c r="M21" s="668">
        <f t="shared" si="7"/>
        <v>0.14054498485485084</v>
      </c>
      <c r="N21" s="668">
        <f t="shared" si="7"/>
        <v>0.13392394864837298</v>
      </c>
      <c r="O21" s="668">
        <f t="shared" si="7"/>
        <v>0.12058665646779118</v>
      </c>
      <c r="P21" s="668">
        <f t="shared" si="7"/>
        <v>0.11003978983689744</v>
      </c>
      <c r="Q21" s="668">
        <f t="shared" si="7"/>
        <v>0.10125756958517847</v>
      </c>
      <c r="R21" s="668">
        <f t="shared" si="7"/>
        <v>9.3702668267561559E-2</v>
      </c>
      <c r="S21" s="668">
        <f t="shared" si="7"/>
        <v>8.707560915417073E-2</v>
      </c>
    </row>
    <row r="22" spans="1:19" s="664" customFormat="1" ht="15.75" customHeight="1">
      <c r="A22" s="658" t="s">
        <v>54</v>
      </c>
      <c r="C22" s="668">
        <f t="shared" ref="C22:S22" si="8">+LN(C8/B8)</f>
        <v>0.78342259569504979</v>
      </c>
      <c r="D22" s="668">
        <f t="shared" si="8"/>
        <v>0.33213369706968926</v>
      </c>
      <c r="E22" s="668">
        <f t="shared" si="8"/>
        <v>0.25820099752630743</v>
      </c>
      <c r="F22" s="668">
        <f t="shared" si="8"/>
        <v>0.20877925309414971</v>
      </c>
      <c r="G22" s="668">
        <f t="shared" si="8"/>
        <v>0.16842043922245231</v>
      </c>
      <c r="H22" s="668">
        <f t="shared" si="8"/>
        <v>0.13688910545664745</v>
      </c>
      <c r="I22" s="668">
        <f t="shared" si="8"/>
        <v>0.1143362715703958</v>
      </c>
      <c r="J22" s="668">
        <f t="shared" si="8"/>
        <v>9.6880753725965316E-2</v>
      </c>
      <c r="K22" s="668">
        <f t="shared" si="8"/>
        <v>8.7028580899649211E-2</v>
      </c>
      <c r="L22" s="668">
        <f t="shared" si="8"/>
        <v>0.10350993215942632</v>
      </c>
      <c r="M22" s="668">
        <f t="shared" si="8"/>
        <v>0.11893502620963205</v>
      </c>
      <c r="N22" s="668">
        <f t="shared" si="8"/>
        <v>0.10306981020426266</v>
      </c>
      <c r="O22" s="668">
        <f t="shared" si="8"/>
        <v>9.5643140733881096E-2</v>
      </c>
      <c r="P22" s="668">
        <f t="shared" si="8"/>
        <v>8.7785045632280026E-2</v>
      </c>
      <c r="Q22" s="668">
        <f t="shared" si="8"/>
        <v>8.0062074054133209E-2</v>
      </c>
      <c r="R22" s="668">
        <f t="shared" si="8"/>
        <v>7.2704806627278851E-2</v>
      </c>
      <c r="S22" s="668">
        <f t="shared" si="8"/>
        <v>6.580097045768514E-2</v>
      </c>
    </row>
    <row r="23" spans="1:19" s="664" customFormat="1" ht="15.75" customHeight="1">
      <c r="A23" s="658" t="s">
        <v>55</v>
      </c>
      <c r="C23" s="668">
        <f t="shared" ref="C23:S23" si="9">+LN(C9/B9)</f>
        <v>0.62680191202425062</v>
      </c>
      <c r="D23" s="668">
        <f t="shared" si="9"/>
        <v>0.48027929963961291</v>
      </c>
      <c r="E23" s="668">
        <f t="shared" si="9"/>
        <v>0.40322085221274462</v>
      </c>
      <c r="F23" s="668">
        <f t="shared" si="9"/>
        <v>0.34352595889717447</v>
      </c>
      <c r="G23" s="668">
        <f t="shared" si="9"/>
        <v>0.29157351278972915</v>
      </c>
      <c r="H23" s="668">
        <f t="shared" si="9"/>
        <v>0.25122370134206196</v>
      </c>
      <c r="I23" s="668">
        <f t="shared" si="9"/>
        <v>0.21839380046358983</v>
      </c>
      <c r="J23" s="668">
        <f t="shared" si="9"/>
        <v>0.18864875034557549</v>
      </c>
      <c r="K23" s="668">
        <f t="shared" si="9"/>
        <v>0.16361076624498888</v>
      </c>
      <c r="L23" s="668">
        <f t="shared" si="9"/>
        <v>0.15226054676257259</v>
      </c>
      <c r="M23" s="668">
        <f t="shared" si="9"/>
        <v>0.14915114831074044</v>
      </c>
      <c r="N23" s="668">
        <f t="shared" si="9"/>
        <v>0.14049230188690512</v>
      </c>
      <c r="O23" s="668">
        <f t="shared" si="9"/>
        <v>0.12879967679595236</v>
      </c>
      <c r="P23" s="668">
        <f t="shared" si="9"/>
        <v>0.11834016847550577</v>
      </c>
      <c r="Q23" s="668">
        <f t="shared" si="9"/>
        <v>0.10892950427505622</v>
      </c>
      <c r="R23" s="668">
        <f t="shared" si="9"/>
        <v>0.10043434669008208</v>
      </c>
      <c r="S23" s="668">
        <f t="shared" si="9"/>
        <v>9.275053737737253E-2</v>
      </c>
    </row>
    <row r="24" spans="1:19" s="664" customFormat="1" ht="15.75" customHeight="1">
      <c r="A24" s="658" t="s">
        <v>56</v>
      </c>
      <c r="C24" s="668">
        <f t="shared" ref="C24:S24" si="10">+LN(C10/B10)</f>
        <v>0.4952954899609997</v>
      </c>
      <c r="D24" s="668">
        <f t="shared" si="10"/>
        <v>0.41566680378328991</v>
      </c>
      <c r="E24" s="668">
        <f t="shared" si="10"/>
        <v>0.34248209807860608</v>
      </c>
      <c r="F24" s="668">
        <f t="shared" si="10"/>
        <v>0.29402979224557885</v>
      </c>
      <c r="G24" s="668">
        <f t="shared" si="10"/>
        <v>0.2484771712537415</v>
      </c>
      <c r="H24" s="668">
        <f t="shared" si="10"/>
        <v>0.21331471165079521</v>
      </c>
      <c r="I24" s="668">
        <f t="shared" si="10"/>
        <v>0.18719881379203962</v>
      </c>
      <c r="J24" s="668">
        <f t="shared" si="10"/>
        <v>0.16480763086079417</v>
      </c>
      <c r="K24" s="668">
        <f t="shared" si="10"/>
        <v>0.1446266251239802</v>
      </c>
      <c r="L24" s="668">
        <f t="shared" si="10"/>
        <v>0.11920272184400217</v>
      </c>
      <c r="M24" s="668">
        <f t="shared" si="10"/>
        <v>0.10187290552465758</v>
      </c>
      <c r="N24" s="668">
        <f t="shared" si="10"/>
        <v>0.10517132263603381</v>
      </c>
      <c r="O24" s="668">
        <f t="shared" si="10"/>
        <v>9.4671481438915073E-2</v>
      </c>
      <c r="P24" s="668">
        <f t="shared" si="10"/>
        <v>8.64438869314339E-2</v>
      </c>
      <c r="Q24" s="668">
        <f t="shared" si="10"/>
        <v>7.9634423805957769E-2</v>
      </c>
      <c r="R24" s="668">
        <f t="shared" si="10"/>
        <v>7.3798009980661397E-2</v>
      </c>
      <c r="S24" s="668">
        <f t="shared" si="10"/>
        <v>6.8687023930880026E-2</v>
      </c>
    </row>
    <row r="25" spans="1:19" s="664" customFormat="1" ht="15.75" customHeight="1">
      <c r="A25" s="658" t="s">
        <v>57</v>
      </c>
      <c r="C25" s="668">
        <f t="shared" ref="C25:S25" si="11">+LN(C11/B11)</f>
        <v>0.66447058306419293</v>
      </c>
      <c r="D25" s="668">
        <f t="shared" si="11"/>
        <v>0.62720786098270098</v>
      </c>
      <c r="E25" s="668">
        <f t="shared" si="11"/>
        <v>0.55967038202541664</v>
      </c>
      <c r="F25" s="668">
        <f t="shared" si="11"/>
        <v>0.50289727095187298</v>
      </c>
      <c r="G25" s="668">
        <f t="shared" si="11"/>
        <v>0.44208603141912872</v>
      </c>
      <c r="H25" s="668">
        <f t="shared" si="11"/>
        <v>0.39449799032638239</v>
      </c>
      <c r="I25" s="668">
        <f t="shared" si="11"/>
        <v>0.35851588200729895</v>
      </c>
      <c r="J25" s="668">
        <f t="shared" si="11"/>
        <v>0.3199284957437788</v>
      </c>
      <c r="K25" s="668">
        <f t="shared" si="11"/>
        <v>0.28181842751272457</v>
      </c>
      <c r="L25" s="668">
        <f t="shared" si="11"/>
        <v>0.21585508648834167</v>
      </c>
      <c r="M25" s="668">
        <f t="shared" si="11"/>
        <v>0.16255763631899575</v>
      </c>
      <c r="N25" s="668">
        <f t="shared" si="11"/>
        <v>0.1431550271175886</v>
      </c>
      <c r="O25" s="668">
        <f t="shared" si="11"/>
        <v>0.12888211844616604</v>
      </c>
      <c r="P25" s="668">
        <f t="shared" si="11"/>
        <v>0.11663213208187821</v>
      </c>
      <c r="Q25" s="668">
        <f t="shared" si="11"/>
        <v>0.10585283455793504</v>
      </c>
      <c r="R25" s="668">
        <f t="shared" si="11"/>
        <v>9.6227352709123318E-2</v>
      </c>
      <c r="S25" s="668">
        <f t="shared" si="11"/>
        <v>8.755968510228615E-2</v>
      </c>
    </row>
    <row r="26" spans="1:19" s="664" customFormat="1" ht="15.75" customHeight="1">
      <c r="A26" s="658" t="s">
        <v>58</v>
      </c>
      <c r="C26" s="668">
        <f t="shared" ref="C26:S26" si="12">+LN(C12/B12)</f>
        <v>0.44251582946535162</v>
      </c>
      <c r="D26" s="668">
        <f t="shared" si="12"/>
        <v>0.38373526294560634</v>
      </c>
      <c r="E26" s="668">
        <f t="shared" si="12"/>
        <v>0.31926938240867359</v>
      </c>
      <c r="F26" s="668">
        <f t="shared" si="12"/>
        <v>0.26729925550309591</v>
      </c>
      <c r="G26" s="668">
        <f t="shared" si="12"/>
        <v>0.22504814019553107</v>
      </c>
      <c r="H26" s="668">
        <f t="shared" si="12"/>
        <v>0.19255007314555139</v>
      </c>
      <c r="I26" s="668">
        <f t="shared" si="12"/>
        <v>0.16356748837632787</v>
      </c>
      <c r="J26" s="668">
        <f t="shared" si="12"/>
        <v>0.13797862713023151</v>
      </c>
      <c r="K26" s="668">
        <f t="shared" si="12"/>
        <v>0.11722126857640354</v>
      </c>
      <c r="L26" s="668">
        <f t="shared" si="12"/>
        <v>0.11486812823649456</v>
      </c>
      <c r="M26" s="668">
        <f t="shared" si="12"/>
        <v>0.11791738385413385</v>
      </c>
      <c r="N26" s="668">
        <f t="shared" si="12"/>
        <v>0.11875991181431549</v>
      </c>
      <c r="O26" s="668">
        <f t="shared" si="12"/>
        <v>0.10754711806002426</v>
      </c>
      <c r="P26" s="668">
        <f t="shared" si="12"/>
        <v>9.8563815332985555E-2</v>
      </c>
      <c r="Q26" s="668">
        <f t="shared" si="12"/>
        <v>9.1020766960799637E-2</v>
      </c>
      <c r="R26" s="668">
        <f t="shared" si="12"/>
        <v>8.4496533910183427E-2</v>
      </c>
      <c r="S26" s="668">
        <f t="shared" si="12"/>
        <v>7.875207635640151E-2</v>
      </c>
    </row>
    <row r="27" spans="1:19" s="664" customFormat="1" ht="15.75" customHeight="1">
      <c r="A27" s="658" t="s">
        <v>114</v>
      </c>
      <c r="C27" s="668">
        <f t="shared" ref="C27:S27" si="13">+LN(C13/B13)</f>
        <v>0.26708780224499107</v>
      </c>
      <c r="D27" s="668">
        <f t="shared" si="13"/>
        <v>0.2609180608289236</v>
      </c>
      <c r="E27" s="668">
        <f t="shared" si="13"/>
        <v>0.21369316115408735</v>
      </c>
      <c r="F27" s="668">
        <f t="shared" si="13"/>
        <v>0.17336163102728644</v>
      </c>
      <c r="G27" s="668">
        <f t="shared" si="13"/>
        <v>0.14547522772994864</v>
      </c>
      <c r="H27" s="668">
        <f t="shared" si="13"/>
        <v>0.1268888702501326</v>
      </c>
      <c r="I27" s="668">
        <f t="shared" si="13"/>
        <v>0.11521874440871087</v>
      </c>
      <c r="J27" s="668">
        <f t="shared" si="13"/>
        <v>0.10540104449215905</v>
      </c>
      <c r="K27" s="668">
        <f t="shared" si="13"/>
        <v>9.8390611298051905E-2</v>
      </c>
      <c r="L27" s="668">
        <f t="shared" si="13"/>
        <v>9.6498523557150995E-2</v>
      </c>
      <c r="M27" s="668">
        <f t="shared" si="13"/>
        <v>9.066073295992115E-2</v>
      </c>
      <c r="N27" s="668">
        <f t="shared" si="13"/>
        <v>8.8408118914987371E-2</v>
      </c>
      <c r="O27" s="668">
        <f t="shared" si="13"/>
        <v>7.5897077240672309E-2</v>
      </c>
      <c r="P27" s="668">
        <f t="shared" si="13"/>
        <v>6.7415626917004812E-2</v>
      </c>
      <c r="Q27" s="668">
        <f t="shared" si="13"/>
        <v>6.1121263895969627E-2</v>
      </c>
      <c r="R27" s="668">
        <f t="shared" si="13"/>
        <v>5.6112298416529184E-2</v>
      </c>
      <c r="S27" s="668">
        <f t="shared" si="13"/>
        <v>5.1918653303994686E-2</v>
      </c>
    </row>
    <row r="28" spans="1:19" s="664" customFormat="1" ht="15.75" customHeight="1">
      <c r="A28" s="658" t="s">
        <v>224</v>
      </c>
      <c r="C28" s="668">
        <f t="shared" ref="C28:S28" si="14">+LN(C14/B14)</f>
        <v>0.45099955358677984</v>
      </c>
      <c r="D28" s="668">
        <f t="shared" si="14"/>
        <v>0.49751671315185486</v>
      </c>
      <c r="E28" s="668">
        <f t="shared" si="14"/>
        <v>0.41950824635059375</v>
      </c>
      <c r="F28" s="668">
        <f t="shared" si="14"/>
        <v>0.35787453603313113</v>
      </c>
      <c r="G28" s="668">
        <f t="shared" si="14"/>
        <v>0.30252933625424511</v>
      </c>
      <c r="H28" s="668">
        <f t="shared" si="14"/>
        <v>0.26071614945141969</v>
      </c>
      <c r="I28" s="668">
        <f t="shared" si="14"/>
        <v>0.22892602266493825</v>
      </c>
      <c r="J28" s="668">
        <f t="shared" si="14"/>
        <v>0.1994749977920427</v>
      </c>
      <c r="K28" s="668">
        <f t="shared" si="14"/>
        <v>0.17400430233956862</v>
      </c>
      <c r="L28" s="668">
        <f t="shared" si="14"/>
        <v>0.15901670487658184</v>
      </c>
      <c r="M28" s="668">
        <f t="shared" si="14"/>
        <v>0.15377972544749827</v>
      </c>
      <c r="N28" s="668">
        <f t="shared" si="14"/>
        <v>0.13698754076217687</v>
      </c>
      <c r="O28" s="668">
        <f t="shared" si="14"/>
        <v>0.12827591468805458</v>
      </c>
      <c r="P28" s="668">
        <f t="shared" si="14"/>
        <v>0.11881601459148468</v>
      </c>
      <c r="Q28" s="668">
        <f t="shared" si="14"/>
        <v>0.10938115716552939</v>
      </c>
      <c r="R28" s="668">
        <f t="shared" si="14"/>
        <v>0.10031428027683045</v>
      </c>
      <c r="S28" s="668">
        <f t="shared" si="14"/>
        <v>9.1746232285751836E-2</v>
      </c>
    </row>
    <row r="29" spans="1:19" s="664" customFormat="1" ht="15.75" customHeight="1">
      <c r="A29" s="658" t="s">
        <v>255</v>
      </c>
      <c r="C29" s="668">
        <f t="shared" ref="C29:S29" si="15">+LN(C15/B15)</f>
        <v>0.37302597620927658</v>
      </c>
      <c r="D29" s="668">
        <f t="shared" si="15"/>
        <v>0.32300682344310261</v>
      </c>
      <c r="E29" s="668">
        <f t="shared" si="15"/>
        <v>0.2757445105737123</v>
      </c>
      <c r="F29" s="668">
        <f t="shared" si="15"/>
        <v>0.24238337112163516</v>
      </c>
      <c r="G29" s="668">
        <f t="shared" si="15"/>
        <v>0.21577617513287436</v>
      </c>
      <c r="H29" s="668">
        <f t="shared" si="15"/>
        <v>0.19488592871939633</v>
      </c>
      <c r="I29" s="668">
        <f t="shared" si="15"/>
        <v>0.179286274680797</v>
      </c>
      <c r="J29" s="668">
        <f t="shared" si="15"/>
        <v>0.16451794237399092</v>
      </c>
      <c r="K29" s="668">
        <f t="shared" si="15"/>
        <v>0.15067670160982802</v>
      </c>
      <c r="L29" s="668">
        <f t="shared" si="15"/>
        <v>0.13660957962788944</v>
      </c>
      <c r="M29" s="668">
        <f t="shared" si="15"/>
        <v>0.12476621062494522</v>
      </c>
      <c r="N29" s="668">
        <f t="shared" si="15"/>
        <v>0.11790731992868063</v>
      </c>
      <c r="O29" s="668">
        <f t="shared" si="15"/>
        <v>0.10682363067111626</v>
      </c>
      <c r="P29" s="668">
        <f t="shared" si="15"/>
        <v>9.7687944091664966E-2</v>
      </c>
      <c r="Q29" s="668">
        <f t="shared" si="15"/>
        <v>8.9787539403083511E-2</v>
      </c>
      <c r="R29" s="668">
        <f t="shared" si="15"/>
        <v>8.2760944024185892E-2</v>
      </c>
      <c r="S29" s="668">
        <f t="shared" si="15"/>
        <v>7.6412887031558047E-2</v>
      </c>
    </row>
    <row r="30" spans="1:19" s="664" customFormat="1" ht="15.75" customHeight="1">
      <c r="A30" s="669" t="s">
        <v>1163</v>
      </c>
      <c r="B30" s="664" t="s">
        <v>1184</v>
      </c>
      <c r="C30" s="670" t="s">
        <v>1185</v>
      </c>
      <c r="D30" s="671" t="s">
        <v>1186</v>
      </c>
      <c r="E30" s="664" t="s">
        <v>1187</v>
      </c>
      <c r="F30" s="664" t="s">
        <v>1188</v>
      </c>
      <c r="M30" s="666"/>
    </row>
    <row r="31" spans="1:19" s="664" customFormat="1" ht="15.75" customHeight="1">
      <c r="A31" s="658" t="s">
        <v>104</v>
      </c>
      <c r="B31" s="672">
        <f t="shared" ref="B31:B43" si="16">+AVERAGE(C17:G17)/10</f>
        <v>2.0670962932234867E-2</v>
      </c>
      <c r="C31" s="672">
        <f t="shared" ref="C31:C43" si="17">+AVERAGE(H17:L17)/10</f>
        <v>1.2499638194752331E-2</v>
      </c>
      <c r="D31" s="672">
        <f t="shared" ref="D31:D43" si="18">+AVERAGE(M17:Q17)/10</f>
        <v>7.4781908757744374E-3</v>
      </c>
      <c r="E31" s="673">
        <f t="shared" ref="E31:E43" si="19">+Q3</f>
        <v>95.293907549668319</v>
      </c>
      <c r="F31" s="674">
        <f t="shared" ref="F31:F43" si="20">+E31/B3</f>
        <v>7.632684361533201</v>
      </c>
      <c r="M31" s="666"/>
    </row>
    <row r="32" spans="1:19" s="664" customFormat="1" ht="15.75" customHeight="1">
      <c r="A32" s="658" t="s">
        <v>105</v>
      </c>
      <c r="B32" s="672">
        <f t="shared" si="16"/>
        <v>1.8072601023207662E-2</v>
      </c>
      <c r="C32" s="672">
        <f t="shared" si="17"/>
        <v>1.0206841259323807E-2</v>
      </c>
      <c r="D32" s="672">
        <f t="shared" si="18"/>
        <v>8.1333296769534689E-3</v>
      </c>
      <c r="E32" s="673">
        <f t="shared" si="19"/>
        <v>82.297642187763515</v>
      </c>
      <c r="F32" s="674">
        <f t="shared" si="20"/>
        <v>6.1758010449196021</v>
      </c>
      <c r="M32" s="666"/>
    </row>
    <row r="33" spans="1:18" s="664" customFormat="1" ht="15.75" customHeight="1">
      <c r="A33" s="658" t="s">
        <v>51</v>
      </c>
      <c r="B33" s="672">
        <f t="shared" si="16"/>
        <v>1.1610036986241889E-2</v>
      </c>
      <c r="C33" s="672">
        <f t="shared" si="17"/>
        <v>6.6805680529855912E-3</v>
      </c>
      <c r="D33" s="672">
        <f t="shared" si="18"/>
        <v>8.0164070913041636E-3</v>
      </c>
      <c r="E33" s="673">
        <f t="shared" si="19"/>
        <v>14.613160444244473</v>
      </c>
      <c r="F33" s="674">
        <f t="shared" si="20"/>
        <v>3.7260571362156845</v>
      </c>
      <c r="M33" s="666"/>
    </row>
    <row r="34" spans="1:18" s="664" customFormat="1" ht="15.75" customHeight="1">
      <c r="A34" s="658" t="s">
        <v>52</v>
      </c>
      <c r="B34" s="672">
        <f t="shared" si="16"/>
        <v>1.9730533647881691E-2</v>
      </c>
      <c r="C34" s="672">
        <f t="shared" si="17"/>
        <v>1.176697061110844E-2</v>
      </c>
      <c r="D34" s="672">
        <f t="shared" si="18"/>
        <v>9.839998904661031E-3</v>
      </c>
      <c r="E34" s="673">
        <f t="shared" si="19"/>
        <v>13.572991117906168</v>
      </c>
      <c r="F34" s="674">
        <f t="shared" si="20"/>
        <v>7.9000979504129258</v>
      </c>
      <c r="M34" s="666"/>
    </row>
    <row r="35" spans="1:18" s="664" customFormat="1" ht="15.75" customHeight="1">
      <c r="A35" s="658" t="s">
        <v>53</v>
      </c>
      <c r="B35" s="672">
        <f t="shared" si="16"/>
        <v>2.9155530683322894E-2</v>
      </c>
      <c r="C35" s="672">
        <f t="shared" si="17"/>
        <v>1.5893894374916864E-2</v>
      </c>
      <c r="D35" s="672">
        <f t="shared" si="18"/>
        <v>1.212705898786182E-2</v>
      </c>
      <c r="E35" s="673">
        <f t="shared" si="19"/>
        <v>14.420907486746286</v>
      </c>
      <c r="F35" s="674">
        <f t="shared" si="20"/>
        <v>17.441007779011223</v>
      </c>
      <c r="M35" s="666"/>
    </row>
    <row r="36" spans="1:18" s="664" customFormat="1" ht="15.75" customHeight="1">
      <c r="A36" s="658" t="s">
        <v>54</v>
      </c>
      <c r="B36" s="672">
        <f t="shared" si="16"/>
        <v>3.5019139652152968E-2</v>
      </c>
      <c r="C36" s="672">
        <f t="shared" si="17"/>
        <v>1.0772892876241683E-2</v>
      </c>
      <c r="D36" s="672">
        <f t="shared" si="18"/>
        <v>9.7099019366837808E-3</v>
      </c>
      <c r="E36" s="673">
        <f t="shared" si="19"/>
        <v>86.959144371299459</v>
      </c>
      <c r="F36" s="674">
        <f t="shared" si="20"/>
        <v>16.040178378873335</v>
      </c>
      <c r="M36" s="666"/>
    </row>
    <row r="37" spans="1:18" s="664" customFormat="1" ht="15.75" customHeight="1">
      <c r="A37" s="658" t="s">
        <v>55</v>
      </c>
      <c r="B37" s="672">
        <f t="shared" si="16"/>
        <v>4.2908030711270237E-2</v>
      </c>
      <c r="C37" s="672">
        <f t="shared" si="17"/>
        <v>1.9482751303175776E-2</v>
      </c>
      <c r="D37" s="672">
        <f t="shared" si="18"/>
        <v>1.29142559948832E-2</v>
      </c>
      <c r="E37" s="673">
        <f t="shared" si="19"/>
        <v>110.27900808449311</v>
      </c>
      <c r="F37" s="674">
        <f t="shared" si="20"/>
        <v>43.174580187066823</v>
      </c>
      <c r="M37" s="666"/>
    </row>
    <row r="38" spans="1:18" s="664" customFormat="1" ht="15.75" customHeight="1">
      <c r="A38" s="658" t="s">
        <v>56</v>
      </c>
      <c r="B38" s="672">
        <f t="shared" si="16"/>
        <v>3.5919027106444318E-2</v>
      </c>
      <c r="C38" s="672">
        <f t="shared" si="17"/>
        <v>1.6583010065432228E-2</v>
      </c>
      <c r="D38" s="672">
        <f t="shared" si="18"/>
        <v>9.3558804067399616E-3</v>
      </c>
      <c r="E38" s="673">
        <f t="shared" si="19"/>
        <v>82.49041391109111</v>
      </c>
      <c r="F38" s="674">
        <f t="shared" si="20"/>
        <v>22.040813173001073</v>
      </c>
      <c r="M38" s="666"/>
    </row>
    <row r="39" spans="1:18" s="664" customFormat="1" ht="15.75" customHeight="1">
      <c r="A39" s="658" t="s">
        <v>57</v>
      </c>
      <c r="B39" s="672">
        <f t="shared" si="16"/>
        <v>5.5926642568866244E-2</v>
      </c>
      <c r="C39" s="672">
        <f t="shared" si="17"/>
        <v>3.1412317641570528E-2</v>
      </c>
      <c r="D39" s="672">
        <f t="shared" si="18"/>
        <v>1.3141594970451271E-2</v>
      </c>
      <c r="E39" s="673">
        <f t="shared" si="19"/>
        <v>199.66155091451671</v>
      </c>
      <c r="F39" s="674">
        <f t="shared" si="20"/>
        <v>152.02238185380654</v>
      </c>
      <c r="M39" s="666"/>
    </row>
    <row r="40" spans="1:18" s="664" customFormat="1" ht="15.75" customHeight="1">
      <c r="A40" s="658" t="s">
        <v>58</v>
      </c>
      <c r="B40" s="672">
        <f t="shared" si="16"/>
        <v>3.2757357410365173E-2</v>
      </c>
      <c r="C40" s="672">
        <f t="shared" si="17"/>
        <v>1.4523711709300174E-2</v>
      </c>
      <c r="D40" s="672">
        <f t="shared" si="18"/>
        <v>1.0676179920445176E-2</v>
      </c>
      <c r="E40" s="673">
        <f t="shared" si="19"/>
        <v>84.956069758121842</v>
      </c>
      <c r="F40" s="674">
        <f t="shared" si="20"/>
        <v>18.135338751737237</v>
      </c>
      <c r="M40" s="666"/>
    </row>
    <row r="41" spans="1:18" s="664" customFormat="1" ht="15.75" customHeight="1">
      <c r="A41" s="658" t="s">
        <v>114</v>
      </c>
      <c r="B41" s="672">
        <f t="shared" si="16"/>
        <v>2.1210717659704739E-2</v>
      </c>
      <c r="C41" s="672">
        <f t="shared" si="17"/>
        <v>1.0847955880124108E-2</v>
      </c>
      <c r="D41" s="672">
        <f t="shared" si="18"/>
        <v>7.6700563985711038E-3</v>
      </c>
      <c r="E41" s="673">
        <f t="shared" si="19"/>
        <v>26.46871596830049</v>
      </c>
      <c r="F41" s="674">
        <f t="shared" si="20"/>
        <v>7.2895112284428834</v>
      </c>
      <c r="M41" s="666"/>
    </row>
    <row r="42" spans="1:18" s="664" customFormat="1" ht="15.75" customHeight="1">
      <c r="A42" s="658" t="s">
        <v>224</v>
      </c>
      <c r="B42" s="672">
        <f t="shared" si="16"/>
        <v>4.0568567707532095E-2</v>
      </c>
      <c r="C42" s="672">
        <f t="shared" si="17"/>
        <v>2.0442763542491024E-2</v>
      </c>
      <c r="D42" s="672">
        <f t="shared" si="18"/>
        <v>1.2944807053094878E-2</v>
      </c>
      <c r="E42" s="673">
        <f t="shared" si="19"/>
        <v>108.4540873664585</v>
      </c>
      <c r="F42" s="674">
        <f t="shared" si="20"/>
        <v>40.358697186928765</v>
      </c>
      <c r="M42" s="666"/>
    </row>
    <row r="43" spans="1:18" s="679" customFormat="1" ht="15.75" customHeight="1">
      <c r="A43" s="661" t="s">
        <v>255</v>
      </c>
      <c r="B43" s="675">
        <f t="shared" si="16"/>
        <v>2.8598737129612018E-2</v>
      </c>
      <c r="C43" s="675">
        <f t="shared" si="17"/>
        <v>1.6519528540238033E-2</v>
      </c>
      <c r="D43" s="675">
        <f t="shared" si="18"/>
        <v>1.0739452894389812E-2</v>
      </c>
      <c r="E43" s="676">
        <f t="shared" si="19"/>
        <v>919.46759916060989</v>
      </c>
      <c r="F43" s="677">
        <f t="shared" si="20"/>
        <v>16.328073520323777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779</v>
      </c>
      <c r="M46" s="666"/>
    </row>
    <row r="47" spans="1:18" s="664" customFormat="1" ht="15.75" customHeight="1">
      <c r="A47" s="658" t="s">
        <v>104</v>
      </c>
      <c r="B47" s="659">
        <f>+US!B88</f>
        <v>34.159632881906596</v>
      </c>
      <c r="C47" s="659">
        <f>+US!C88</f>
        <v>39.15364053358779</v>
      </c>
      <c r="D47" s="659">
        <f>+US!D88</f>
        <v>47.13781863021218</v>
      </c>
      <c r="E47" s="659">
        <f>+US!E88</f>
        <v>54.996471504085953</v>
      </c>
      <c r="F47" s="659">
        <f>+US!F88</f>
        <v>63.012541995659156</v>
      </c>
      <c r="G47" s="659">
        <f>+US!G88</f>
        <v>71.047708862845795</v>
      </c>
      <c r="H47" s="659">
        <f>+US!H88</f>
        <v>79.076959393725645</v>
      </c>
      <c r="I47" s="659">
        <f>+US!I88</f>
        <v>87.494185590630337</v>
      </c>
      <c r="J47" s="659">
        <f>+US!J88</f>
        <v>96.285935263611478</v>
      </c>
      <c r="K47" s="659">
        <f>+US!K88</f>
        <v>105.45930231692046</v>
      </c>
      <c r="L47" s="659">
        <f>+US!L88</f>
        <v>115.38961152063661</v>
      </c>
      <c r="M47" s="659">
        <f>+US!M88</f>
        <v>123.23531972063014</v>
      </c>
      <c r="N47" s="659">
        <f>+US!N88</f>
        <v>134.5050216453632</v>
      </c>
      <c r="O47" s="659">
        <f>+US!O88</f>
        <v>144.9897084852629</v>
      </c>
      <c r="P47" s="659">
        <f>+US!P88</f>
        <v>155.04540178912703</v>
      </c>
      <c r="Q47" s="659">
        <f>+US!Q88</f>
        <v>164.86762575421034</v>
      </c>
      <c r="R47" s="659">
        <f>+US!R88</f>
        <v>174.56365554292756</v>
      </c>
    </row>
    <row r="48" spans="1:18" s="664" customFormat="1" ht="15.75" customHeight="1">
      <c r="A48" s="658" t="s">
        <v>105</v>
      </c>
      <c r="B48" s="659">
        <f>+EU!B88</f>
        <v>21.70258484826579</v>
      </c>
      <c r="C48" s="659">
        <f>+EU!C88</f>
        <v>25.678319628622209</v>
      </c>
      <c r="D48" s="659">
        <f>+EU!D88</f>
        <v>32.007236842093199</v>
      </c>
      <c r="E48" s="659">
        <f>+EU!E88</f>
        <v>38.496325051988059</v>
      </c>
      <c r="F48" s="659">
        <f>+EU!F88</f>
        <v>45.294003106864487</v>
      </c>
      <c r="G48" s="659">
        <f>+EU!G88</f>
        <v>52.358250471825862</v>
      </c>
      <c r="H48" s="659">
        <f>+EU!H88</f>
        <v>59.715356797395835</v>
      </c>
      <c r="I48" s="659">
        <f>+EU!I88</f>
        <v>67.301261780708089</v>
      </c>
      <c r="J48" s="659">
        <f>+EU!J88</f>
        <v>75.046908230361353</v>
      </c>
      <c r="K48" s="659">
        <f>+EU!K88</f>
        <v>82.5034467062614</v>
      </c>
      <c r="L48" s="659">
        <f>+EU!L88</f>
        <v>90.505883354340298</v>
      </c>
      <c r="M48" s="659">
        <f>+EU!M88</f>
        <v>98.20684462667036</v>
      </c>
      <c r="N48" s="659">
        <f>+EU!N88</f>
        <v>107.79054594330867</v>
      </c>
      <c r="O48" s="659">
        <f>+EU!O88</f>
        <v>116.88182048598466</v>
      </c>
      <c r="P48" s="659">
        <f>+EU!P88</f>
        <v>125.67519018017792</v>
      </c>
      <c r="Q48" s="659">
        <f>+EU!Q88</f>
        <v>134.27023965002454</v>
      </c>
      <c r="R48" s="659">
        <f>+EU!R88</f>
        <v>142.71637140162184</v>
      </c>
    </row>
    <row r="49" spans="1:18" s="664" customFormat="1" ht="15.75" customHeight="1">
      <c r="A49" s="658" t="s">
        <v>51</v>
      </c>
      <c r="B49" s="659">
        <f>+Japan!B88</f>
        <v>25.521098948866733</v>
      </c>
      <c r="C49" s="659">
        <f>+Japan!C88</f>
        <v>28.773288910658152</v>
      </c>
      <c r="D49" s="659">
        <f>+Japan!D88</f>
        <v>35.363839586413519</v>
      </c>
      <c r="E49" s="659">
        <f>+Japan!E88</f>
        <v>42.34545334746776</v>
      </c>
      <c r="F49" s="659">
        <f>+Japan!F88</f>
        <v>47.689841504360288</v>
      </c>
      <c r="G49" s="659">
        <f>+Japan!G88</f>
        <v>54.536977275088717</v>
      </c>
      <c r="H49" s="659">
        <f>+Japan!H88</f>
        <v>62.491298772140574</v>
      </c>
      <c r="I49" s="659">
        <f>+Japan!I88</f>
        <v>70.570405363318628</v>
      </c>
      <c r="J49" s="659">
        <f>+Japan!J88</f>
        <v>78.420510650804871</v>
      </c>
      <c r="K49" s="659">
        <f>+Japan!K88</f>
        <v>85.519152313364032</v>
      </c>
      <c r="L49" s="659">
        <f>+Japan!L88</f>
        <v>93.035787884850492</v>
      </c>
      <c r="M49" s="659">
        <f>+Japan!M88</f>
        <v>99.937925000821238</v>
      </c>
      <c r="N49" s="659">
        <f>+Japan!N88</f>
        <v>109.6585197739237</v>
      </c>
      <c r="O49" s="659">
        <f>+Japan!O88</f>
        <v>118.87993703282754</v>
      </c>
      <c r="P49" s="659">
        <f>+Japan!P88</f>
        <v>127.83241539681167</v>
      </c>
      <c r="Q49" s="659">
        <f>+Japan!Q88</f>
        <v>136.6409385854999</v>
      </c>
      <c r="R49" s="659">
        <f>+Japan!R88</f>
        <v>145.37301294887067</v>
      </c>
    </row>
    <row r="50" spans="1:18" s="664" customFormat="1" ht="15.75" customHeight="1">
      <c r="A50" s="658" t="s">
        <v>52</v>
      </c>
      <c r="B50" s="659">
        <f>+Russia!B88</f>
        <v>9.534739967571694</v>
      </c>
      <c r="C50" s="659">
        <f>+Russia!C88</f>
        <v>13.077622693009939</v>
      </c>
      <c r="D50" s="659">
        <f>+Russia!D88</f>
        <v>16.745211856796409</v>
      </c>
      <c r="E50" s="659">
        <f>+Russia!E88</f>
        <v>20.703808132741926</v>
      </c>
      <c r="F50" s="659">
        <f>+Russia!F88</f>
        <v>24.924632502550235</v>
      </c>
      <c r="G50" s="659">
        <f>+Russia!G88</f>
        <v>29.471871653316434</v>
      </c>
      <c r="H50" s="659">
        <f>+Russia!H88</f>
        <v>34.470379402475686</v>
      </c>
      <c r="I50" s="659">
        <f>+Russia!I88</f>
        <v>39.662427833290891</v>
      </c>
      <c r="J50" s="659">
        <f>+Russia!J88</f>
        <v>44.909617814232028</v>
      </c>
      <c r="K50" s="659">
        <f>+Russia!K88</f>
        <v>49.91570012719319</v>
      </c>
      <c r="L50" s="659">
        <f>+Russia!L88</f>
        <v>55.649824448574869</v>
      </c>
      <c r="M50" s="659">
        <f>+Russia!M88</f>
        <v>61.702347452764215</v>
      </c>
      <c r="N50" s="659">
        <f>+Russia!N88</f>
        <v>68.988425034356794</v>
      </c>
      <c r="O50" s="659">
        <f>+Russia!O88</f>
        <v>76.031425991093315</v>
      </c>
      <c r="P50" s="659">
        <f>+Russia!P88</f>
        <v>82.972533024877478</v>
      </c>
      <c r="Q50" s="659">
        <f>+Russia!Q88</f>
        <v>89.885847193874426</v>
      </c>
      <c r="R50" s="659">
        <f>+Russia!R88</f>
        <v>96.80863241216008</v>
      </c>
    </row>
    <row r="51" spans="1:18" s="664" customFormat="1" ht="15.75" customHeight="1">
      <c r="A51" s="658" t="s">
        <v>53</v>
      </c>
      <c r="B51" s="659">
        <f>+Eurasia!B88</f>
        <v>4.1198472015852126</v>
      </c>
      <c r="C51" s="659">
        <f>+Eurasia!C88</f>
        <v>5.2992447000060556</v>
      </c>
      <c r="D51" s="659">
        <f>+Eurasia!D88</f>
        <v>7.4362705288124529</v>
      </c>
      <c r="E51" s="659">
        <f>+Eurasia!E88</f>
        <v>9.9768286967542164</v>
      </c>
      <c r="F51" s="659">
        <f>+Eurasia!F88</f>
        <v>12.926931255365327</v>
      </c>
      <c r="G51" s="659">
        <f>+Eurasia!G88</f>
        <v>16.316334903539229</v>
      </c>
      <c r="H51" s="659">
        <f>+Eurasia!H88</f>
        <v>20.239014765801539</v>
      </c>
      <c r="I51" s="659">
        <f>+Eurasia!I88</f>
        <v>24.609322646127339</v>
      </c>
      <c r="J51" s="659">
        <f>+Eurasia!J88</f>
        <v>29.366719624791845</v>
      </c>
      <c r="K51" s="659">
        <f>+Eurasia!K88</f>
        <v>34.305564530002876</v>
      </c>
      <c r="L51" s="659">
        <f>+Eurasia!L88</f>
        <v>39.64919794769542</v>
      </c>
      <c r="M51" s="659">
        <f>+Eurasia!M88</f>
        <v>45.270093080636912</v>
      </c>
      <c r="N51" s="659">
        <f>+Eurasia!N88</f>
        <v>51.757562990691994</v>
      </c>
      <c r="O51" s="659">
        <f>+Eurasia!O88</f>
        <v>58.390734573076045</v>
      </c>
      <c r="P51" s="659">
        <f>+Eurasia!P88</f>
        <v>65.182890084980755</v>
      </c>
      <c r="Q51" s="659">
        <f>+Eurasia!Q88</f>
        <v>72.128884548004436</v>
      </c>
      <c r="R51" s="659">
        <f>+Eurasia!R88</f>
        <v>79.21433259110951</v>
      </c>
    </row>
    <row r="52" spans="1:18" s="664" customFormat="1" ht="15.75" customHeight="1">
      <c r="A52" s="658" t="s">
        <v>54</v>
      </c>
      <c r="B52" s="659">
        <f>+China!B88</f>
        <v>2.6044229951220319</v>
      </c>
      <c r="C52" s="659">
        <f>+China!C88</f>
        <v>6.6684060942879535</v>
      </c>
      <c r="D52" s="659">
        <f>+China!D88</f>
        <v>9.1758697844060038</v>
      </c>
      <c r="E52" s="659">
        <f>+China!E88</f>
        <v>12.050184837873374</v>
      </c>
      <c r="F52" s="659">
        <f>+China!F88</f>
        <v>15.293414945589067</v>
      </c>
      <c r="G52" s="659">
        <f>+China!G88</f>
        <v>18.906325749596455</v>
      </c>
      <c r="H52" s="659">
        <f>+China!H88</f>
        <v>23.065496515970565</v>
      </c>
      <c r="I52" s="659">
        <f>+China!I88</f>
        <v>27.579695143607733</v>
      </c>
      <c r="J52" s="659">
        <f>+China!J88</f>
        <v>32.42095033235006</v>
      </c>
      <c r="K52" s="659">
        <f>+China!K88</f>
        <v>37.114383869690101</v>
      </c>
      <c r="L52" s="659">
        <f>+China!L88</f>
        <v>41.63724539528431</v>
      </c>
      <c r="M52" s="659">
        <f>+China!M88</f>
        <v>47.212487845772088</v>
      </c>
      <c r="N52" s="659">
        <f>+China!N88</f>
        <v>52.338290797330309</v>
      </c>
      <c r="O52" s="659">
        <f>+China!O88</f>
        <v>57.591292334905624</v>
      </c>
      <c r="P52" s="659">
        <f>+China!P88</f>
        <v>62.87549034611488</v>
      </c>
      <c r="Q52" s="659">
        <f>+China!Q88</f>
        <v>68.116433687698631</v>
      </c>
      <c r="R52" s="659">
        <f>+China!R88</f>
        <v>73.253300649883897</v>
      </c>
    </row>
    <row r="53" spans="1:18" s="664" customFormat="1" ht="15.75" customHeight="1">
      <c r="A53" s="658" t="s">
        <v>55</v>
      </c>
      <c r="B53" s="659">
        <f>+India!B88</f>
        <v>1.5316007697743028</v>
      </c>
      <c r="C53" s="659">
        <f>+India!C88</f>
        <v>2.6667569253621597</v>
      </c>
      <c r="D53" s="659">
        <f>+India!D88</f>
        <v>3.945680169528734</v>
      </c>
      <c r="E53" s="659">
        <f>+India!E88</f>
        <v>5.5194575082274548</v>
      </c>
      <c r="F53" s="659">
        <f>+India!F88</f>
        <v>7.4812276972436331</v>
      </c>
      <c r="G53" s="659">
        <f>+India!G88</f>
        <v>9.7633823355133877</v>
      </c>
      <c r="H53" s="659">
        <f>+India!H88</f>
        <v>12.402718410919148</v>
      </c>
      <c r="I53" s="659">
        <f>+India!I88</f>
        <v>15.487571942289357</v>
      </c>
      <c r="J53" s="659">
        <f>+India!J88</f>
        <v>18.988072400256584</v>
      </c>
      <c r="K53" s="659">
        <f>+India!K88</f>
        <v>22.867075250955576</v>
      </c>
      <c r="L53" s="659">
        <f>+India!L88</f>
        <v>26.971460734121987</v>
      </c>
      <c r="M53" s="659">
        <f>+India!M88</f>
        <v>31.21020118375597</v>
      </c>
      <c r="N53" s="659">
        <f>+India!N88</f>
        <v>35.917954803793762</v>
      </c>
      <c r="O53" s="659">
        <f>+India!O88</f>
        <v>40.855317372465677</v>
      </c>
      <c r="P53" s="659">
        <f>+India!P88</f>
        <v>45.987846245699906</v>
      </c>
      <c r="Q53" s="659">
        <f>+India!Q88</f>
        <v>51.280299532687927</v>
      </c>
      <c r="R53" s="659">
        <f>+India!R88</f>
        <v>56.698116981194282</v>
      </c>
    </row>
    <row r="54" spans="1:18" s="664" customFormat="1" ht="15.75" customHeight="1">
      <c r="A54" s="658" t="s">
        <v>56</v>
      </c>
      <c r="B54" s="659">
        <f>+MidEast!B88</f>
        <v>6.0427008123631634</v>
      </c>
      <c r="C54" s="659">
        <f>+MidEast!C88</f>
        <v>8.6050534000102878</v>
      </c>
      <c r="D54" s="659">
        <f>+MidEast!D88</f>
        <v>11.377597490969276</v>
      </c>
      <c r="E54" s="659">
        <f>+MidEast!E88</f>
        <v>14.427514220197059</v>
      </c>
      <c r="F54" s="659">
        <f>+MidEast!F88</f>
        <v>17.817627728123281</v>
      </c>
      <c r="G54" s="659">
        <f>+MidEast!G88</f>
        <v>21.362065736907656</v>
      </c>
      <c r="H54" s="659">
        <f>+MidEast!H88</f>
        <v>25.196800963242513</v>
      </c>
      <c r="I54" s="659">
        <f>+MidEast!I88</f>
        <v>29.422608036140257</v>
      </c>
      <c r="J54" s="659">
        <f>+MidEast!J88</f>
        <v>33.939840761105096</v>
      </c>
      <c r="K54" s="659">
        <f>+MidEast!K88</f>
        <v>39.052196085835888</v>
      </c>
      <c r="L54" s="659">
        <f>+MidEast!L88</f>
        <v>44.279669315666141</v>
      </c>
      <c r="M54" s="659">
        <f>+MidEast!M88</f>
        <v>48.449841271809376</v>
      </c>
      <c r="N54" s="659">
        <f>+MidEast!N88</f>
        <v>53.822973074379334</v>
      </c>
      <c r="O54" s="659">
        <f>+MidEast!O88</f>
        <v>59.167468145504571</v>
      </c>
      <c r="P54" s="659">
        <f>+MidEast!P88</f>
        <v>64.509709876036354</v>
      </c>
      <c r="Q54" s="659">
        <f>+MidEast!Q88</f>
        <v>69.856991718578598</v>
      </c>
      <c r="R54" s="659">
        <f>+MidEast!R88</f>
        <v>75.207291395615925</v>
      </c>
    </row>
    <row r="55" spans="1:18" s="664" customFormat="1" ht="15.75" customHeight="1">
      <c r="A55" s="658" t="s">
        <v>57</v>
      </c>
      <c r="B55" s="659">
        <f>+Africa!B88</f>
        <v>1.1838246956212286</v>
      </c>
      <c r="C55" s="659">
        <f>+Africa!C88</f>
        <v>1.7720893746647841</v>
      </c>
      <c r="D55" s="659">
        <f>+Africa!D88</f>
        <v>2.6315097898546416</v>
      </c>
      <c r="E55" s="659">
        <f>+Africa!E88</f>
        <v>3.7195904830485231</v>
      </c>
      <c r="F55" s="659">
        <f>+Africa!F88</f>
        <v>5.1293081406606227</v>
      </c>
      <c r="G55" s="659">
        <f>+Africa!G88</f>
        <v>6.7583584622259032</v>
      </c>
      <c r="H55" s="659">
        <f>+Africa!H88</f>
        <v>8.5877354040735785</v>
      </c>
      <c r="I55" s="659">
        <f>+Africa!I88</f>
        <v>10.778345133970738</v>
      </c>
      <c r="J55" s="659">
        <f>+Africa!J88</f>
        <v>13.314761815622745</v>
      </c>
      <c r="K55" s="659">
        <f>+Africa!K88</f>
        <v>16.352800040522762</v>
      </c>
      <c r="L55" s="659">
        <f>+Africa!L88</f>
        <v>19.743050417660744</v>
      </c>
      <c r="M55" s="659">
        <f>+Africa!M88</f>
        <v>23.261686528489808</v>
      </c>
      <c r="N55" s="659">
        <f>+Africa!N88</f>
        <v>26.8418618788636</v>
      </c>
      <c r="O55" s="659">
        <f>+Africa!O88</f>
        <v>30.534121551872296</v>
      </c>
      <c r="P55" s="659">
        <f>+Africa!P88</f>
        <v>34.311374928616225</v>
      </c>
      <c r="Q55" s="659">
        <f>+Africa!Q88</f>
        <v>38.142523582061528</v>
      </c>
      <c r="R55" s="659">
        <f>+Africa!R88</f>
        <v>41.995275198920595</v>
      </c>
    </row>
    <row r="56" spans="1:18" s="664" customFormat="1" ht="15.75" customHeight="1">
      <c r="A56" s="658" t="s">
        <v>58</v>
      </c>
      <c r="B56" s="659">
        <f>+LatAm!B88</f>
        <v>6.1876377381117047</v>
      </c>
      <c r="C56" s="659">
        <f>+LatAm!C88</f>
        <v>8.7591370379045213</v>
      </c>
      <c r="D56" s="659">
        <f>+LatAm!D88</f>
        <v>11.860498752232221</v>
      </c>
      <c r="E56" s="659">
        <f>+LatAm!E88</f>
        <v>15.452307095155007</v>
      </c>
      <c r="F56" s="659">
        <f>+LatAm!F88</f>
        <v>19.527152829521011</v>
      </c>
      <c r="G56" s="659">
        <f>+LatAm!G88</f>
        <v>24.000020754664515</v>
      </c>
      <c r="H56" s="659">
        <f>+LatAm!H88</f>
        <v>29.028479207499366</v>
      </c>
      <c r="I56" s="659">
        <f>+LatAm!I88</f>
        <v>34.654675236706517</v>
      </c>
      <c r="J56" s="659">
        <f>+LatAm!J88</f>
        <v>40.794113902563538</v>
      </c>
      <c r="K56" s="659">
        <f>+LatAm!K88</f>
        <v>47.339910898773326</v>
      </c>
      <c r="L56" s="659">
        <f>+LatAm!L88</f>
        <v>54.034633684445808</v>
      </c>
      <c r="M56" s="659">
        <f>+LatAm!M88</f>
        <v>60.133303893676775</v>
      </c>
      <c r="N56" s="659">
        <f>+LatAm!N88</f>
        <v>67.716084809337559</v>
      </c>
      <c r="O56" s="659">
        <f>+LatAm!O88</f>
        <v>75.404794404457448</v>
      </c>
      <c r="P56" s="659">
        <f>+LatAm!P88</f>
        <v>83.215587045641385</v>
      </c>
      <c r="Q56" s="659">
        <f>+LatAm!Q88</f>
        <v>91.145346032120983</v>
      </c>
      <c r="R56" s="659">
        <f>+LatAm!R88</f>
        <v>99.181546627492182</v>
      </c>
    </row>
    <row r="57" spans="1:18" s="664" customFormat="1" ht="15.75" customHeight="1">
      <c r="A57" s="658" t="s">
        <v>114</v>
      </c>
      <c r="B57" s="659">
        <f>+OHI!B88</f>
        <v>24.739227528817455</v>
      </c>
      <c r="C57" s="659">
        <f>+OHI!C88</f>
        <v>29.478647243739537</v>
      </c>
      <c r="D57" s="659">
        <f>+OHI!D88</f>
        <v>35.846452291274787</v>
      </c>
      <c r="E57" s="659">
        <f>+OHI!E88</f>
        <v>42.527920816908761</v>
      </c>
      <c r="F57" s="659">
        <f>+OHI!F88</f>
        <v>49.490804788328006</v>
      </c>
      <c r="G57" s="659">
        <f>+OHI!G88</f>
        <v>56.601134390719864</v>
      </c>
      <c r="H57" s="659">
        <f>+OHI!H88</f>
        <v>63.866279125181514</v>
      </c>
      <c r="I57" s="659">
        <f>+OHI!I88</f>
        <v>71.450393919673743</v>
      </c>
      <c r="J57" s="659">
        <f>+OHI!J88</f>
        <v>79.259475553120524</v>
      </c>
      <c r="K57" s="659">
        <f>+OHI!K88</f>
        <v>86.595540138349008</v>
      </c>
      <c r="L57" s="659">
        <f>+OHI!L88</f>
        <v>94.516679507509565</v>
      </c>
      <c r="M57" s="659">
        <f>+OHI!M88</f>
        <v>102.28391903462092</v>
      </c>
      <c r="N57" s="659">
        <f>+OHI!N88</f>
        <v>111.73841791774331</v>
      </c>
      <c r="O57" s="659">
        <f>+OHI!O88</f>
        <v>120.5491631373455</v>
      </c>
      <c r="P57" s="659">
        <f>+OHI!P88</f>
        <v>128.9562615950617</v>
      </c>
      <c r="Q57" s="659">
        <f>+OHI!Q88</f>
        <v>137.084092759475</v>
      </c>
      <c r="R57" s="659">
        <f>+OHI!R88</f>
        <v>144.99610084069454</v>
      </c>
    </row>
    <row r="58" spans="1:18" s="664" customFormat="1" ht="15.75" customHeight="1">
      <c r="A58" s="658" t="s">
        <v>224</v>
      </c>
      <c r="B58" s="659">
        <f>+OthAsia!B88</f>
        <v>2.0903240446814104</v>
      </c>
      <c r="C58" s="659">
        <f>+OthAsia!C88</f>
        <v>2.7906196302380772</v>
      </c>
      <c r="D58" s="659">
        <f>+OthAsia!D88</f>
        <v>4.1811455956072354</v>
      </c>
      <c r="E58" s="659">
        <f>+OthAsia!E88</f>
        <v>5.9586046109785462</v>
      </c>
      <c r="F58" s="659">
        <f>+OthAsia!F88</f>
        <v>8.1947376920733745</v>
      </c>
      <c r="G58" s="659">
        <f>+OthAsia!G88</f>
        <v>10.825652318765824</v>
      </c>
      <c r="H58" s="659">
        <f>+OthAsia!H88</f>
        <v>13.882594066658907</v>
      </c>
      <c r="I58" s="659">
        <f>+OthAsia!I88</f>
        <v>17.476278897347452</v>
      </c>
      <c r="J58" s="659">
        <f>+OthAsia!J88</f>
        <v>21.585061770692249</v>
      </c>
      <c r="K58" s="659">
        <f>+OthAsia!K88</f>
        <v>26.248348527451832</v>
      </c>
      <c r="L58" s="659">
        <f>+OthAsia!L88</f>
        <v>31.07914680371227</v>
      </c>
      <c r="M58" s="659">
        <f>+OthAsia!M88</f>
        <v>36.515642433898492</v>
      </c>
      <c r="N58" s="659">
        <f>+OthAsia!N88</f>
        <v>41.876644850140011</v>
      </c>
      <c r="O58" s="659">
        <f>+OthAsia!O88</f>
        <v>47.608160425816642</v>
      </c>
      <c r="P58" s="659">
        <f>+OthAsia!P88</f>
        <v>53.614534568056129</v>
      </c>
      <c r="Q58" s="659">
        <f>+OthAsia!Q88</f>
        <v>59.811703690714097</v>
      </c>
      <c r="R58" s="659">
        <f>+OthAsia!R88</f>
        <v>66.122933315579814</v>
      </c>
    </row>
    <row r="59" spans="1:18" s="664" customFormat="1" ht="15.75" customHeight="1">
      <c r="B59" s="667">
        <f>+Global!B48/Global!B34*1000</f>
        <v>6.624793411978442</v>
      </c>
      <c r="C59" s="667">
        <f>+Global!C48/Global!C34*1000</f>
        <v>8.6533572167635384</v>
      </c>
      <c r="D59" s="667">
        <f>+Global!D48/Global!D34*1000</f>
        <v>10.851853702187285</v>
      </c>
      <c r="E59" s="667">
        <f>+Global!E48/Global!E34*1000</f>
        <v>13.225944187649144</v>
      </c>
      <c r="F59" s="667">
        <f>+Global!F48/Global!F34*1000</f>
        <v>15.821085680222644</v>
      </c>
      <c r="G59" s="667">
        <f>+Global!G48/Global!G34*1000</f>
        <v>18.62816987916753</v>
      </c>
      <c r="H59" s="667">
        <f>+Global!H48/Global!H34*1000</f>
        <v>21.701423275490079</v>
      </c>
      <c r="I59" s="667">
        <f>+Global!I48/Global!I34*1000</f>
        <v>25.114741142534701</v>
      </c>
      <c r="J59" s="667">
        <f>+Global!J48/Global!J34*1000</f>
        <v>28.855560816460361</v>
      </c>
      <c r="K59" s="667">
        <f>+Global!K48/Global!K34*1000</f>
        <v>32.935612200165195</v>
      </c>
      <c r="L59" s="667">
        <f>+Global!L48/Global!L34*1000</f>
        <v>37.482886229779993</v>
      </c>
      <c r="M59" s="667">
        <f>+Global!M48/Global!M34*1000</f>
        <v>42.242601557292836</v>
      </c>
      <c r="N59" s="667">
        <f>+Global!N48/Global!N34*1000</f>
        <v>47.525074227107403</v>
      </c>
      <c r="O59" s="667">
        <f>+Global!O48/Global!O34*1000</f>
        <v>52.879047778708561</v>
      </c>
      <c r="P59" s="667">
        <f>+Global!P48/Global!P34*1000</f>
        <v>58.301415978539417</v>
      </c>
      <c r="Q59" s="667">
        <f>+Global!Q48/Global!Q34*1000</f>
        <v>63.774283787593575</v>
      </c>
      <c r="R59" s="667">
        <f>+Global!R48/Global!R34*1000</f>
        <v>69.272747503904981</v>
      </c>
    </row>
    <row r="60" spans="1:18" s="664" customFormat="1" ht="15.75" customHeight="1">
      <c r="A60" s="669" t="s">
        <v>779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104</v>
      </c>
      <c r="C61" s="668">
        <f t="shared" ref="C61:R61" si="21">+LN(C47/B47)</f>
        <v>0.1364487856314083</v>
      </c>
      <c r="D61" s="668">
        <f t="shared" si="21"/>
        <v>0.18558221467520553</v>
      </c>
      <c r="E61" s="668">
        <f t="shared" si="21"/>
        <v>0.15419340655087285</v>
      </c>
      <c r="F61" s="668">
        <f t="shared" si="21"/>
        <v>0.13606475717073602</v>
      </c>
      <c r="G61" s="668">
        <f t="shared" si="21"/>
        <v>0.12001782132076415</v>
      </c>
      <c r="H61" s="668">
        <f t="shared" si="21"/>
        <v>0.10706994061782432</v>
      </c>
      <c r="I61" s="668">
        <f t="shared" si="21"/>
        <v>0.10115079295020285</v>
      </c>
      <c r="J61" s="668">
        <f t="shared" si="21"/>
        <v>9.5749916114183972E-2</v>
      </c>
      <c r="K61" s="668">
        <f t="shared" si="21"/>
        <v>9.1002861585359279E-2</v>
      </c>
      <c r="L61" s="668">
        <f t="shared" si="21"/>
        <v>8.9989210074480089E-2</v>
      </c>
      <c r="M61" s="668">
        <f t="shared" si="21"/>
        <v>6.5781367520033052E-2</v>
      </c>
      <c r="N61" s="668">
        <f t="shared" si="21"/>
        <v>8.7505837941289841E-2</v>
      </c>
      <c r="O61" s="668">
        <f t="shared" si="21"/>
        <v>7.5061229939763677E-2</v>
      </c>
      <c r="P61" s="668">
        <f t="shared" si="21"/>
        <v>6.7055224858695348E-2</v>
      </c>
      <c r="Q61" s="668">
        <f t="shared" si="21"/>
        <v>6.1424894958303569E-2</v>
      </c>
      <c r="R61" s="668">
        <f t="shared" si="21"/>
        <v>5.714657958010156E-2</v>
      </c>
    </row>
    <row r="62" spans="1:18" s="664" customFormat="1" ht="15.75" customHeight="1">
      <c r="A62" s="658" t="s">
        <v>105</v>
      </c>
      <c r="C62" s="668">
        <f t="shared" ref="C62:R62" si="22">+LN(C48/B48)</f>
        <v>0.16821567077419713</v>
      </c>
      <c r="D62" s="668">
        <f t="shared" si="22"/>
        <v>0.22031498688848883</v>
      </c>
      <c r="E62" s="668">
        <f t="shared" si="22"/>
        <v>0.18460075499589193</v>
      </c>
      <c r="F62" s="668">
        <f t="shared" si="22"/>
        <v>0.16261185843615358</v>
      </c>
      <c r="G62" s="668">
        <f t="shared" si="22"/>
        <v>0.14493488505592284</v>
      </c>
      <c r="H62" s="668">
        <f t="shared" si="22"/>
        <v>0.1314796930723218</v>
      </c>
      <c r="I62" s="668">
        <f t="shared" si="22"/>
        <v>0.11958976496678546</v>
      </c>
      <c r="J62" s="668">
        <f t="shared" si="22"/>
        <v>0.10893437602593162</v>
      </c>
      <c r="K62" s="668">
        <f t="shared" si="22"/>
        <v>9.4726709625869737E-2</v>
      </c>
      <c r="L62" s="668">
        <f t="shared" si="22"/>
        <v>9.2574787307420581E-2</v>
      </c>
      <c r="M62" s="668">
        <f t="shared" si="22"/>
        <v>8.166105578093405E-2</v>
      </c>
      <c r="N62" s="668">
        <f t="shared" si="22"/>
        <v>9.3114040845705584E-2</v>
      </c>
      <c r="O62" s="668">
        <f t="shared" si="22"/>
        <v>8.0973388345753572E-2</v>
      </c>
      <c r="P62" s="668">
        <f t="shared" si="22"/>
        <v>7.2537379841784821E-2</v>
      </c>
      <c r="Q62" s="668">
        <f t="shared" si="22"/>
        <v>6.6153760072469564E-2</v>
      </c>
      <c r="R62" s="668">
        <f t="shared" si="22"/>
        <v>6.1004760992499033E-2</v>
      </c>
    </row>
    <row r="63" spans="1:18" s="664" customFormat="1" ht="15.75" customHeight="1">
      <c r="A63" s="658" t="s">
        <v>51</v>
      </c>
      <c r="C63" s="668">
        <f t="shared" ref="C63:R63" si="23">+LN(C49/B49)</f>
        <v>0.11994196858795181</v>
      </c>
      <c r="D63" s="668">
        <f t="shared" si="23"/>
        <v>0.20624232906601533</v>
      </c>
      <c r="E63" s="668">
        <f t="shared" si="23"/>
        <v>0.18017123889799769</v>
      </c>
      <c r="F63" s="668">
        <f t="shared" si="23"/>
        <v>0.1188573524870568</v>
      </c>
      <c r="G63" s="668">
        <f t="shared" si="23"/>
        <v>0.13416054486786083</v>
      </c>
      <c r="H63" s="668">
        <f t="shared" si="23"/>
        <v>0.13614837368866312</v>
      </c>
      <c r="I63" s="668">
        <f t="shared" si="23"/>
        <v>0.12158354172250532</v>
      </c>
      <c r="J63" s="668">
        <f t="shared" si="23"/>
        <v>0.10547463945779322</v>
      </c>
      <c r="K63" s="668">
        <f t="shared" si="23"/>
        <v>8.6654845937766997E-2</v>
      </c>
      <c r="L63" s="668">
        <f t="shared" si="23"/>
        <v>8.4243880573999758E-2</v>
      </c>
      <c r="M63" s="668">
        <f t="shared" si="23"/>
        <v>7.1565008154543266E-2</v>
      </c>
      <c r="N63" s="668">
        <f t="shared" si="23"/>
        <v>9.2821928310757917E-2</v>
      </c>
      <c r="O63" s="668">
        <f t="shared" si="23"/>
        <v>8.0742879737267792E-2</v>
      </c>
      <c r="P63" s="668">
        <f t="shared" si="23"/>
        <v>7.2606100085151878E-2</v>
      </c>
      <c r="Q63" s="668">
        <f t="shared" si="23"/>
        <v>6.6636447671311355E-2</v>
      </c>
      <c r="R63" s="668">
        <f t="shared" si="23"/>
        <v>6.1946343238217683E-2</v>
      </c>
    </row>
    <row r="64" spans="1:18" s="664" customFormat="1" ht="15.75" customHeight="1">
      <c r="A64" s="658" t="s">
        <v>52</v>
      </c>
      <c r="C64" s="668">
        <f t="shared" ref="C64:R64" si="24">+LN(C50/B50)</f>
        <v>0.3159606108919602</v>
      </c>
      <c r="D64" s="668">
        <f t="shared" si="24"/>
        <v>0.24720977989843268</v>
      </c>
      <c r="E64" s="668">
        <f t="shared" si="24"/>
        <v>0.2122052930068575</v>
      </c>
      <c r="F64" s="668">
        <f t="shared" si="24"/>
        <v>0.1855389204921849</v>
      </c>
      <c r="G64" s="668">
        <f t="shared" si="24"/>
        <v>0.16757973358611875</v>
      </c>
      <c r="H64" s="668">
        <f t="shared" si="24"/>
        <v>0.15666408201754728</v>
      </c>
      <c r="I64" s="668">
        <f t="shared" si="24"/>
        <v>0.14030395017524094</v>
      </c>
      <c r="J64" s="668">
        <f t="shared" si="24"/>
        <v>0.12424763963856419</v>
      </c>
      <c r="K64" s="668">
        <f t="shared" si="24"/>
        <v>0.10568360805244859</v>
      </c>
      <c r="L64" s="668">
        <f t="shared" si="24"/>
        <v>0.10874333807493844</v>
      </c>
      <c r="M64" s="668">
        <f t="shared" si="24"/>
        <v>0.10324305326996853</v>
      </c>
      <c r="N64" s="668">
        <f t="shared" si="24"/>
        <v>0.11161676097621497</v>
      </c>
      <c r="O64" s="668">
        <f t="shared" si="24"/>
        <v>9.7208017301754879E-2</v>
      </c>
      <c r="P64" s="668">
        <f t="shared" si="24"/>
        <v>8.7362870915303162E-2</v>
      </c>
      <c r="Q64" s="668">
        <f t="shared" si="24"/>
        <v>8.0030875145758684E-2</v>
      </c>
      <c r="R64" s="668">
        <f t="shared" si="24"/>
        <v>7.4195667355314895E-2</v>
      </c>
    </row>
    <row r="65" spans="1:18" s="664" customFormat="1" ht="15.75" customHeight="1">
      <c r="A65" s="658" t="s">
        <v>53</v>
      </c>
      <c r="C65" s="668">
        <f t="shared" ref="C65:R65" si="25">+LN(C51/B51)</f>
        <v>0.25174822529000734</v>
      </c>
      <c r="D65" s="668">
        <f t="shared" si="25"/>
        <v>0.33880514918678284</v>
      </c>
      <c r="E65" s="668">
        <f t="shared" si="25"/>
        <v>0.29389582381220875</v>
      </c>
      <c r="F65" s="668">
        <f t="shared" si="25"/>
        <v>0.25904755540792035</v>
      </c>
      <c r="G65" s="668">
        <f t="shared" si="25"/>
        <v>0.23285391794902077</v>
      </c>
      <c r="H65" s="668">
        <f t="shared" si="25"/>
        <v>0.21544541832974262</v>
      </c>
      <c r="I65" s="668">
        <f t="shared" si="25"/>
        <v>0.19551317484684053</v>
      </c>
      <c r="J65" s="668">
        <f t="shared" si="25"/>
        <v>0.17673670711143938</v>
      </c>
      <c r="K65" s="668">
        <f t="shared" si="25"/>
        <v>0.15544552459547842</v>
      </c>
      <c r="L65" s="668">
        <f t="shared" si="25"/>
        <v>0.14476314736172033</v>
      </c>
      <c r="M65" s="668">
        <f t="shared" si="25"/>
        <v>0.13257589799664385</v>
      </c>
      <c r="N65" s="668">
        <f t="shared" si="25"/>
        <v>0.13392394864742638</v>
      </c>
      <c r="O65" s="668">
        <f t="shared" si="25"/>
        <v>0.12058665646155138</v>
      </c>
      <c r="P65" s="668">
        <f t="shared" si="25"/>
        <v>0.11003978980783093</v>
      </c>
      <c r="Q65" s="668">
        <f t="shared" si="25"/>
        <v>0.101257569444703</v>
      </c>
      <c r="R65" s="668">
        <f t="shared" si="25"/>
        <v>9.3702667578148643E-2</v>
      </c>
    </row>
    <row r="66" spans="1:18" s="664" customFormat="1" ht="15.75" customHeight="1">
      <c r="A66" s="658" t="s">
        <v>54</v>
      </c>
      <c r="C66" s="668">
        <f t="shared" ref="C66:R66" si="26">+LN(C52/B52)</f>
        <v>0.94016971331955534</v>
      </c>
      <c r="D66" s="668">
        <f t="shared" si="26"/>
        <v>0.31919632384085711</v>
      </c>
      <c r="E66" s="668">
        <f t="shared" si="26"/>
        <v>0.2725028102238668</v>
      </c>
      <c r="F66" s="668">
        <f t="shared" si="26"/>
        <v>0.2383423409768152</v>
      </c>
      <c r="G66" s="668">
        <f t="shared" si="26"/>
        <v>0.21207422177487653</v>
      </c>
      <c r="H66" s="668">
        <f t="shared" si="26"/>
        <v>0.19884128177901622</v>
      </c>
      <c r="I66" s="668">
        <f t="shared" si="26"/>
        <v>0.17874197518047036</v>
      </c>
      <c r="J66" s="668">
        <f t="shared" si="26"/>
        <v>0.1617250102559418</v>
      </c>
      <c r="K66" s="668">
        <f t="shared" si="26"/>
        <v>0.13519977082881784</v>
      </c>
      <c r="L66" s="668">
        <f t="shared" si="26"/>
        <v>0.11499048885001009</v>
      </c>
      <c r="M66" s="668">
        <f t="shared" si="26"/>
        <v>0.12566334189431994</v>
      </c>
      <c r="N66" s="668">
        <f t="shared" si="26"/>
        <v>0.10306981020324334</v>
      </c>
      <c r="O66" s="668">
        <f t="shared" si="26"/>
        <v>9.564314072743689E-2</v>
      </c>
      <c r="P66" s="668">
        <f t="shared" si="26"/>
        <v>8.7785045602288281E-2</v>
      </c>
      <c r="Q66" s="668">
        <f t="shared" si="26"/>
        <v>8.0062073908323636E-2</v>
      </c>
      <c r="R66" s="668">
        <f t="shared" si="26"/>
        <v>7.2704805905493969E-2</v>
      </c>
    </row>
    <row r="67" spans="1:18" s="664" customFormat="1" ht="15.75" customHeight="1">
      <c r="A67" s="658" t="s">
        <v>55</v>
      </c>
      <c r="C67" s="668">
        <f t="shared" ref="C67:R67" si="27">+LN(C53/B53)</f>
        <v>0.55454965623399299</v>
      </c>
      <c r="D67" s="668">
        <f t="shared" si="27"/>
        <v>0.39175825304845785</v>
      </c>
      <c r="E67" s="668">
        <f t="shared" si="27"/>
        <v>0.33565822546623131</v>
      </c>
      <c r="F67" s="668">
        <f t="shared" si="27"/>
        <v>0.30411733120154111</v>
      </c>
      <c r="G67" s="668">
        <f t="shared" si="27"/>
        <v>0.26624198199399773</v>
      </c>
      <c r="H67" s="668">
        <f t="shared" si="27"/>
        <v>0.2392767841113935</v>
      </c>
      <c r="I67" s="668">
        <f t="shared" si="27"/>
        <v>0.22212221685725078</v>
      </c>
      <c r="J67" s="668">
        <f t="shared" si="27"/>
        <v>0.2037731215011889</v>
      </c>
      <c r="K67" s="668">
        <f t="shared" si="27"/>
        <v>0.18588710039188749</v>
      </c>
      <c r="L67" s="668">
        <f t="shared" si="27"/>
        <v>0.16508118310643141</v>
      </c>
      <c r="M67" s="668">
        <f t="shared" si="27"/>
        <v>0.14596570526503172</v>
      </c>
      <c r="N67" s="668">
        <f t="shared" si="27"/>
        <v>0.14049230188626377</v>
      </c>
      <c r="O67" s="668">
        <f t="shared" si="27"/>
        <v>0.12879967679206122</v>
      </c>
      <c r="P67" s="668">
        <f t="shared" si="27"/>
        <v>0.11834016845746409</v>
      </c>
      <c r="Q67" s="668">
        <f t="shared" si="27"/>
        <v>0.10892950418747466</v>
      </c>
      <c r="R67" s="668">
        <f t="shared" si="27"/>
        <v>0.10043434625760672</v>
      </c>
    </row>
    <row r="68" spans="1:18" s="664" customFormat="1" ht="15.75" customHeight="1">
      <c r="A68" s="658" t="s">
        <v>56</v>
      </c>
      <c r="C68" s="668">
        <f t="shared" ref="C68:R68" si="28">+LN(C54/B54)</f>
        <v>0.35349856897204163</v>
      </c>
      <c r="D68" s="668">
        <f t="shared" si="28"/>
        <v>0.27929665428356104</v>
      </c>
      <c r="E68" s="668">
        <f t="shared" si="28"/>
        <v>0.23749080361053315</v>
      </c>
      <c r="F68" s="668">
        <f t="shared" si="28"/>
        <v>0.21105119582368673</v>
      </c>
      <c r="G68" s="668">
        <f t="shared" si="28"/>
        <v>0.18142843088762908</v>
      </c>
      <c r="H68" s="668">
        <f t="shared" si="28"/>
        <v>0.16510032061077271</v>
      </c>
      <c r="I68" s="668">
        <f t="shared" si="28"/>
        <v>0.1550463190954787</v>
      </c>
      <c r="J68" s="668">
        <f t="shared" si="28"/>
        <v>0.14282620836709101</v>
      </c>
      <c r="K68" s="668">
        <f t="shared" si="28"/>
        <v>0.14030954447934282</v>
      </c>
      <c r="L68" s="668">
        <f t="shared" si="28"/>
        <v>0.12562652728542803</v>
      </c>
      <c r="M68" s="668">
        <f t="shared" si="28"/>
        <v>9.0003422424432891E-2</v>
      </c>
      <c r="N68" s="668">
        <f t="shared" si="28"/>
        <v>0.10517132263511496</v>
      </c>
      <c r="O68" s="668">
        <f t="shared" si="28"/>
        <v>9.4671481433938692E-2</v>
      </c>
      <c r="P68" s="668">
        <f t="shared" si="28"/>
        <v>8.6443886908535592E-2</v>
      </c>
      <c r="Q68" s="668">
        <f t="shared" si="28"/>
        <v>7.9634423694136092E-2</v>
      </c>
      <c r="R68" s="668">
        <f t="shared" si="28"/>
        <v>7.3798009424068056E-2</v>
      </c>
    </row>
    <row r="69" spans="1:18" s="664" customFormat="1" ht="15.75" customHeight="1">
      <c r="A69" s="658" t="s">
        <v>57</v>
      </c>
      <c r="C69" s="668">
        <f t="shared" ref="C69:R69" si="29">+LN(C55/B55)</f>
        <v>0.40340882371175701</v>
      </c>
      <c r="D69" s="668">
        <f t="shared" si="29"/>
        <v>0.39539845798042728</v>
      </c>
      <c r="E69" s="668">
        <f t="shared" si="29"/>
        <v>0.34605583096207665</v>
      </c>
      <c r="F69" s="668">
        <f t="shared" si="29"/>
        <v>0.32135720769600223</v>
      </c>
      <c r="G69" s="668">
        <f t="shared" si="29"/>
        <v>0.27580924481574576</v>
      </c>
      <c r="H69" s="668">
        <f t="shared" si="29"/>
        <v>0.23955504004809647</v>
      </c>
      <c r="I69" s="668">
        <f t="shared" si="29"/>
        <v>0.22720397149484378</v>
      </c>
      <c r="J69" s="668">
        <f t="shared" si="29"/>
        <v>0.21133428960310438</v>
      </c>
      <c r="K69" s="668">
        <f t="shared" si="29"/>
        <v>0.20552580830064501</v>
      </c>
      <c r="L69" s="668">
        <f t="shared" si="29"/>
        <v>0.18840241285522588</v>
      </c>
      <c r="M69" s="668">
        <f t="shared" si="29"/>
        <v>0.16400610029875623</v>
      </c>
      <c r="N69" s="668">
        <f t="shared" si="29"/>
        <v>0.14315502711715583</v>
      </c>
      <c r="O69" s="668">
        <f t="shared" si="29"/>
        <v>0.12888211844362424</v>
      </c>
      <c r="P69" s="668">
        <f t="shared" si="29"/>
        <v>0.11663213207010736</v>
      </c>
      <c r="Q69" s="668">
        <f t="shared" si="29"/>
        <v>0.10585283450058058</v>
      </c>
      <c r="R69" s="668">
        <f t="shared" si="29"/>
        <v>9.622735242439337E-2</v>
      </c>
    </row>
    <row r="70" spans="1:18" s="664" customFormat="1" ht="15.75" customHeight="1">
      <c r="A70" s="658" t="s">
        <v>58</v>
      </c>
      <c r="C70" s="668">
        <f t="shared" ref="C70:R70" si="30">+LN(C56/B56)</f>
        <v>0.34754400008900849</v>
      </c>
      <c r="D70" s="668">
        <f t="shared" si="30"/>
        <v>0.30311605755233489</v>
      </c>
      <c r="E70" s="668">
        <f t="shared" si="30"/>
        <v>0.26454487274959676</v>
      </c>
      <c r="F70" s="668">
        <f t="shared" si="30"/>
        <v>0.23404763105936582</v>
      </c>
      <c r="G70" s="668">
        <f t="shared" si="30"/>
        <v>0.20624874532298895</v>
      </c>
      <c r="H70" s="668">
        <f t="shared" si="30"/>
        <v>0.19022269461169722</v>
      </c>
      <c r="I70" s="668">
        <f t="shared" si="30"/>
        <v>0.17715525426334075</v>
      </c>
      <c r="J70" s="668">
        <f t="shared" si="30"/>
        <v>0.163105159908289</v>
      </c>
      <c r="K70" s="668">
        <f t="shared" si="30"/>
        <v>0.14881591802029021</v>
      </c>
      <c r="L70" s="668">
        <f t="shared" si="30"/>
        <v>0.13227148357584262</v>
      </c>
      <c r="M70" s="668">
        <f t="shared" si="30"/>
        <v>0.10693862388257151</v>
      </c>
      <c r="N70" s="668">
        <f t="shared" si="30"/>
        <v>0.11875991181379256</v>
      </c>
      <c r="O70" s="668">
        <f t="shared" si="30"/>
        <v>0.10754711805731976</v>
      </c>
      <c r="P70" s="668">
        <f t="shared" si="30"/>
        <v>9.8563815320582185E-2</v>
      </c>
      <c r="Q70" s="668">
        <f t="shared" si="30"/>
        <v>9.1020766900102121E-2</v>
      </c>
      <c r="R70" s="668">
        <f t="shared" si="30"/>
        <v>8.4496533607239202E-2</v>
      </c>
    </row>
    <row r="71" spans="1:18" s="664" customFormat="1" ht="15.75" customHeight="1">
      <c r="A71" s="658" t="s">
        <v>114</v>
      </c>
      <c r="C71" s="668">
        <f t="shared" ref="C71:R71" si="31">+LN(C57/B57)</f>
        <v>0.17527603610943754</v>
      </c>
      <c r="D71" s="668">
        <f t="shared" si="31"/>
        <v>0.19557842333785044</v>
      </c>
      <c r="E71" s="668">
        <f t="shared" si="31"/>
        <v>0.17091621827250111</v>
      </c>
      <c r="F71" s="668">
        <f t="shared" si="31"/>
        <v>0.15162606984260557</v>
      </c>
      <c r="G71" s="668">
        <f t="shared" si="31"/>
        <v>0.13424213678034574</v>
      </c>
      <c r="H71" s="668">
        <f t="shared" si="31"/>
        <v>0.12076248162575419</v>
      </c>
      <c r="I71" s="668">
        <f t="shared" si="31"/>
        <v>0.11221190870922926</v>
      </c>
      <c r="J71" s="668">
        <f t="shared" si="31"/>
        <v>0.10372355336694014</v>
      </c>
      <c r="K71" s="668">
        <f t="shared" si="31"/>
        <v>8.8521343735986191E-2</v>
      </c>
      <c r="L71" s="668">
        <f t="shared" si="31"/>
        <v>8.7528006964821756E-2</v>
      </c>
      <c r="M71" s="668">
        <f t="shared" si="31"/>
        <v>7.8976144763908213E-2</v>
      </c>
      <c r="N71" s="668">
        <f t="shared" si="31"/>
        <v>8.8408118914348535E-2</v>
      </c>
      <c r="O71" s="668">
        <f t="shared" si="31"/>
        <v>7.5897077237153693E-2</v>
      </c>
      <c r="P71" s="668">
        <f t="shared" si="31"/>
        <v>6.7415626900789533E-2</v>
      </c>
      <c r="Q71" s="668">
        <f t="shared" si="31"/>
        <v>6.1121263816781984E-2</v>
      </c>
      <c r="R71" s="668">
        <f t="shared" si="31"/>
        <v>5.6112298022306321E-2</v>
      </c>
    </row>
    <row r="72" spans="1:18" s="664" customFormat="1" ht="15.75" customHeight="1">
      <c r="A72" s="658" t="s">
        <v>224</v>
      </c>
      <c r="C72" s="668">
        <f t="shared" ref="C72:R72" si="32">+LN(C58/B58)</f>
        <v>0.28894456160552751</v>
      </c>
      <c r="D72" s="668">
        <f t="shared" si="32"/>
        <v>0.40432161405612566</v>
      </c>
      <c r="E72" s="668">
        <f t="shared" si="32"/>
        <v>0.35425105306862092</v>
      </c>
      <c r="F72" s="668">
        <f t="shared" si="32"/>
        <v>0.31865587540390444</v>
      </c>
      <c r="G72" s="668">
        <f t="shared" si="32"/>
        <v>0.27842632907231257</v>
      </c>
      <c r="H72" s="668">
        <f t="shared" si="32"/>
        <v>0.24871729755999109</v>
      </c>
      <c r="I72" s="668">
        <f t="shared" si="32"/>
        <v>0.2302086398125601</v>
      </c>
      <c r="J72" s="668">
        <f t="shared" si="32"/>
        <v>0.21115702090534555</v>
      </c>
      <c r="K72" s="668">
        <f t="shared" si="32"/>
        <v>0.1956015830736442</v>
      </c>
      <c r="L72" s="668">
        <f t="shared" si="32"/>
        <v>0.16893399968605316</v>
      </c>
      <c r="M72" s="668">
        <f t="shared" si="32"/>
        <v>0.16120365511110968</v>
      </c>
      <c r="N72" s="668">
        <f t="shared" si="32"/>
        <v>0.13698754076139039</v>
      </c>
      <c r="O72" s="668">
        <f t="shared" si="32"/>
        <v>0.12827591468366395</v>
      </c>
      <c r="P72" s="668">
        <f t="shared" si="32"/>
        <v>0.11881601457122633</v>
      </c>
      <c r="Q72" s="668">
        <f t="shared" si="32"/>
        <v>0.10938115706663583</v>
      </c>
      <c r="R72" s="668">
        <f t="shared" si="32"/>
        <v>0.10031427978464716</v>
      </c>
    </row>
    <row r="73" spans="1:18" s="664" customFormat="1" ht="15.75" customHeight="1">
      <c r="A73" s="658" t="s">
        <v>255</v>
      </c>
      <c r="C73" s="668">
        <f t="shared" ref="C73:R73" si="33">+LN(C59/B59)</f>
        <v>0.2671281749020844</v>
      </c>
      <c r="D73" s="668">
        <f t="shared" si="33"/>
        <v>0.22638855033087577</v>
      </c>
      <c r="E73" s="668">
        <f t="shared" si="33"/>
        <v>0.19784445582563645</v>
      </c>
      <c r="F73" s="668">
        <f t="shared" si="33"/>
        <v>0.17916321770612753</v>
      </c>
      <c r="G73" s="668">
        <f t="shared" si="33"/>
        <v>0.16333135758554107</v>
      </c>
      <c r="H73" s="668">
        <f t="shared" si="33"/>
        <v>0.1527029024890742</v>
      </c>
      <c r="I73" s="668">
        <f t="shared" si="33"/>
        <v>0.1460771231341309</v>
      </c>
      <c r="J73" s="668">
        <f t="shared" si="33"/>
        <v>0.13884775338911806</v>
      </c>
      <c r="K73" s="668">
        <f t="shared" si="33"/>
        <v>0.13225178640196847</v>
      </c>
      <c r="L73" s="668">
        <f t="shared" si="33"/>
        <v>0.12932995155024532</v>
      </c>
      <c r="M73" s="668">
        <f t="shared" si="33"/>
        <v>0.11954476579616587</v>
      </c>
      <c r="N73" s="668">
        <f t="shared" si="33"/>
        <v>0.11782822282773273</v>
      </c>
      <c r="O73" s="668">
        <f t="shared" si="33"/>
        <v>0.10674973794360518</v>
      </c>
      <c r="P73" s="668">
        <f t="shared" si="33"/>
        <v>9.7619192687267098E-2</v>
      </c>
      <c r="Q73" s="668">
        <f t="shared" si="33"/>
        <v>8.972365280637723E-2</v>
      </c>
      <c r="R73" s="668">
        <f t="shared" si="33"/>
        <v>8.2701541274915261E-2</v>
      </c>
    </row>
    <row r="74" spans="1:18" s="664" customFormat="1" ht="15.75" customHeight="1">
      <c r="A74" s="669" t="s">
        <v>779</v>
      </c>
      <c r="B74" s="664" t="s">
        <v>1184</v>
      </c>
      <c r="C74" s="670" t="s">
        <v>1185</v>
      </c>
      <c r="D74" s="671" t="s">
        <v>1186</v>
      </c>
      <c r="E74" s="664" t="s">
        <v>1187</v>
      </c>
      <c r="F74" s="664" t="s">
        <v>1188</v>
      </c>
      <c r="M74" s="666"/>
    </row>
    <row r="75" spans="1:18" s="664" customFormat="1" ht="15.75" customHeight="1">
      <c r="A75" s="658" t="s">
        <v>104</v>
      </c>
      <c r="B75" s="672">
        <f t="shared" ref="B75:B87" si="34">+AVERAGE(C61:G61)/10</f>
        <v>1.4646139706979736E-2</v>
      </c>
      <c r="C75" s="672">
        <f t="shared" ref="C75:C87" si="35">+AVERAGE(H61:L61)/10</f>
        <v>9.6992544268410096E-3</v>
      </c>
      <c r="D75" s="672">
        <f t="shared" ref="D75:D87" si="36">+AVERAGE(M61:Q61)/10</f>
        <v>7.1365711043617098E-3</v>
      </c>
      <c r="E75" s="674">
        <f t="shared" ref="E75:E87" si="37">+Q47</f>
        <v>164.86762575421034</v>
      </c>
      <c r="F75" s="674">
        <f t="shared" ref="F75:F87" si="38">+E75/B47</f>
        <v>4.8263875178101259</v>
      </c>
      <c r="M75" s="666"/>
    </row>
    <row r="76" spans="1:18" s="664" customFormat="1" ht="15.75" customHeight="1">
      <c r="A76" s="658" t="s">
        <v>105</v>
      </c>
      <c r="B76" s="672">
        <f t="shared" si="34"/>
        <v>1.7613563123013085E-2</v>
      </c>
      <c r="C76" s="672">
        <f t="shared" si="35"/>
        <v>1.0946106619966582E-2</v>
      </c>
      <c r="D76" s="672">
        <f t="shared" si="36"/>
        <v>7.8887924977329524E-3</v>
      </c>
      <c r="E76" s="674">
        <f t="shared" si="37"/>
        <v>134.27023965002454</v>
      </c>
      <c r="F76" s="674">
        <f t="shared" si="38"/>
        <v>6.1868316879661363</v>
      </c>
      <c r="M76" s="666"/>
    </row>
    <row r="77" spans="1:18" s="664" customFormat="1" ht="15.75" customHeight="1">
      <c r="A77" s="658" t="s">
        <v>51</v>
      </c>
      <c r="B77" s="672">
        <f t="shared" si="34"/>
        <v>1.5187468678137649E-2</v>
      </c>
      <c r="C77" s="672">
        <f t="shared" si="35"/>
        <v>1.0682105627614569E-2</v>
      </c>
      <c r="D77" s="672">
        <f t="shared" si="36"/>
        <v>7.6874472791806439E-3</v>
      </c>
      <c r="E77" s="674">
        <f t="shared" si="37"/>
        <v>136.6409385854999</v>
      </c>
      <c r="F77" s="674">
        <f t="shared" si="38"/>
        <v>5.3540381963672239</v>
      </c>
      <c r="M77" s="666"/>
    </row>
    <row r="78" spans="1:18" s="664" customFormat="1" ht="15.75" customHeight="1">
      <c r="A78" s="658" t="s">
        <v>52</v>
      </c>
      <c r="B78" s="672">
        <f t="shared" si="34"/>
        <v>2.2569886757511082E-2</v>
      </c>
      <c r="C78" s="672">
        <f t="shared" si="35"/>
        <v>1.2712852359174789E-2</v>
      </c>
      <c r="D78" s="672">
        <f t="shared" si="36"/>
        <v>9.5892315521800033E-3</v>
      </c>
      <c r="E78" s="674">
        <f t="shared" si="37"/>
        <v>89.885847193874426</v>
      </c>
      <c r="F78" s="674">
        <f t="shared" si="38"/>
        <v>9.4271943964473461</v>
      </c>
      <c r="M78" s="666"/>
    </row>
    <row r="79" spans="1:18" s="664" customFormat="1" ht="15.75" customHeight="1">
      <c r="A79" s="658" t="s">
        <v>53</v>
      </c>
      <c r="B79" s="672">
        <f t="shared" si="34"/>
        <v>2.7527013432918801E-2</v>
      </c>
      <c r="C79" s="672">
        <f t="shared" si="35"/>
        <v>1.7758079444904425E-2</v>
      </c>
      <c r="D79" s="672">
        <f t="shared" si="36"/>
        <v>1.1967677247163111E-2</v>
      </c>
      <c r="E79" s="674">
        <f t="shared" si="37"/>
        <v>72.128884548004436</v>
      </c>
      <c r="F79" s="674">
        <f t="shared" si="38"/>
        <v>17.507660119106134</v>
      </c>
      <c r="M79" s="666"/>
    </row>
    <row r="80" spans="1:18" s="664" customFormat="1" ht="15.75" customHeight="1">
      <c r="A80" s="658" t="s">
        <v>54</v>
      </c>
      <c r="B80" s="672">
        <f t="shared" si="34"/>
        <v>3.9645708202719426E-2</v>
      </c>
      <c r="C80" s="672">
        <f t="shared" si="35"/>
        <v>1.5789970537885126E-2</v>
      </c>
      <c r="D80" s="672">
        <f t="shared" si="36"/>
        <v>9.844468246712243E-3</v>
      </c>
      <c r="E80" s="674">
        <f t="shared" si="37"/>
        <v>68.116433687698631</v>
      </c>
      <c r="F80" s="674">
        <f t="shared" si="38"/>
        <v>26.154136181134046</v>
      </c>
      <c r="M80" s="666"/>
    </row>
    <row r="81" spans="1:18" s="664" customFormat="1" ht="15.75" customHeight="1">
      <c r="A81" s="658" t="s">
        <v>55</v>
      </c>
      <c r="B81" s="672">
        <f t="shared" si="34"/>
        <v>3.7046508958884415E-2</v>
      </c>
      <c r="C81" s="672">
        <f t="shared" si="35"/>
        <v>2.0322808119363038E-2</v>
      </c>
      <c r="D81" s="672">
        <f t="shared" si="36"/>
        <v>1.2850547131765908E-2</v>
      </c>
      <c r="E81" s="674">
        <f t="shared" si="37"/>
        <v>51.280299532687927</v>
      </c>
      <c r="F81" s="674">
        <f t="shared" si="38"/>
        <v>33.481505458008229</v>
      </c>
      <c r="M81" s="666"/>
    </row>
    <row r="82" spans="1:18" s="664" customFormat="1" ht="15.75" customHeight="1">
      <c r="A82" s="658" t="s">
        <v>56</v>
      </c>
      <c r="B82" s="672">
        <f t="shared" si="34"/>
        <v>2.5255313071549036E-2</v>
      </c>
      <c r="C82" s="672">
        <f t="shared" si="35"/>
        <v>1.4578178396762264E-2</v>
      </c>
      <c r="D82" s="672">
        <f t="shared" si="36"/>
        <v>9.1184907419231652E-3</v>
      </c>
      <c r="E82" s="674">
        <f t="shared" si="37"/>
        <v>69.856991718578598</v>
      </c>
      <c r="F82" s="674">
        <f t="shared" si="38"/>
        <v>11.560557751867101</v>
      </c>
      <c r="M82" s="666"/>
    </row>
    <row r="83" spans="1:18" s="664" customFormat="1" ht="15.75" customHeight="1">
      <c r="A83" s="658" t="s">
        <v>57</v>
      </c>
      <c r="B83" s="672">
        <f t="shared" si="34"/>
        <v>3.4840591303320186E-2</v>
      </c>
      <c r="C83" s="672">
        <f t="shared" si="35"/>
        <v>2.144043044603831E-2</v>
      </c>
      <c r="D83" s="672">
        <f t="shared" si="36"/>
        <v>1.3170564248604483E-2</v>
      </c>
      <c r="E83" s="674">
        <f t="shared" si="37"/>
        <v>38.142523582061528</v>
      </c>
      <c r="F83" s="674">
        <f t="shared" si="38"/>
        <v>32.219739732702322</v>
      </c>
      <c r="M83" s="666"/>
    </row>
    <row r="84" spans="1:18" s="664" customFormat="1" ht="15.75" customHeight="1">
      <c r="A84" s="658" t="s">
        <v>58</v>
      </c>
      <c r="B84" s="672">
        <f t="shared" si="34"/>
        <v>2.7110026135465898E-2</v>
      </c>
      <c r="C84" s="672">
        <f t="shared" si="35"/>
        <v>1.6231410207589198E-2</v>
      </c>
      <c r="D84" s="672">
        <f t="shared" si="36"/>
        <v>1.0456604719487362E-2</v>
      </c>
      <c r="E84" s="674">
        <f t="shared" si="37"/>
        <v>91.145346032120983</v>
      </c>
      <c r="F84" s="674">
        <f t="shared" si="38"/>
        <v>14.730233069516448</v>
      </c>
      <c r="M84" s="666"/>
    </row>
    <row r="85" spans="1:18" s="664" customFormat="1" ht="15.75" customHeight="1">
      <c r="A85" s="658" t="s">
        <v>114</v>
      </c>
      <c r="B85" s="672">
        <f t="shared" si="34"/>
        <v>1.6552777686854807E-2</v>
      </c>
      <c r="C85" s="672">
        <f t="shared" si="35"/>
        <v>1.0254945888054631E-2</v>
      </c>
      <c r="D85" s="672">
        <f t="shared" si="36"/>
        <v>7.4363646326596391E-3</v>
      </c>
      <c r="E85" s="674">
        <f t="shared" si="37"/>
        <v>137.084092759475</v>
      </c>
      <c r="F85" s="674">
        <f t="shared" si="38"/>
        <v>5.5411630213511227</v>
      </c>
      <c r="M85" s="666"/>
    </row>
    <row r="86" spans="1:18" s="664" customFormat="1" ht="15.75" customHeight="1">
      <c r="A86" s="658" t="s">
        <v>224</v>
      </c>
      <c r="B86" s="672">
        <f t="shared" si="34"/>
        <v>3.2891988664129825E-2</v>
      </c>
      <c r="C86" s="672">
        <f t="shared" si="35"/>
        <v>2.1092370820751875E-2</v>
      </c>
      <c r="D86" s="672">
        <f t="shared" si="36"/>
        <v>1.3093285643880525E-2</v>
      </c>
      <c r="E86" s="674">
        <f t="shared" si="37"/>
        <v>59.811703690714097</v>
      </c>
      <c r="F86" s="674">
        <f t="shared" si="38"/>
        <v>28.613603638583267</v>
      </c>
      <c r="M86" s="666"/>
    </row>
    <row r="87" spans="1:18" s="664" customFormat="1" ht="15.75" customHeight="1">
      <c r="A87" s="661" t="s">
        <v>255</v>
      </c>
      <c r="B87" s="675">
        <f t="shared" si="34"/>
        <v>2.0677115127005305E-2</v>
      </c>
      <c r="C87" s="675">
        <f t="shared" si="35"/>
        <v>1.3984190339290738E-2</v>
      </c>
      <c r="D87" s="675">
        <f t="shared" si="36"/>
        <v>1.0629311441222962E-2</v>
      </c>
      <c r="E87" s="677">
        <f t="shared" si="37"/>
        <v>63.774283787593575</v>
      </c>
      <c r="F87" s="677">
        <f t="shared" si="38"/>
        <v>9.6266071742375878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1194</v>
      </c>
      <c r="M90" s="666"/>
    </row>
    <row r="91" spans="1:18" s="664" customFormat="1" ht="15.75" customHeight="1">
      <c r="A91" s="658" t="s">
        <v>104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105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114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224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0.14392635791382255</v>
      </c>
      <c r="C103" s="667">
        <f>+Global!C56/Global!C39</f>
        <v>0.1232060318756653</v>
      </c>
      <c r="D103" s="667">
        <f>+Global!D56/Global!D39</f>
        <v>0.10436632020279926</v>
      </c>
      <c r="E103" s="667">
        <f>+Global!E56/Global!E39</f>
        <v>8.9216448805279486E-2</v>
      </c>
      <c r="F103" s="667">
        <f>+Global!F56/Global!F39</f>
        <v>7.7054993528065094E-2</v>
      </c>
      <c r="G103" s="667">
        <f>+Global!G56/Global!G39</f>
        <v>6.7161312258103373E-2</v>
      </c>
      <c r="H103" s="667">
        <f>+Global!H56/Global!H39</f>
        <v>5.9047931256753255E-2</v>
      </c>
      <c r="I103" s="667">
        <f>+Global!I56/Global!I39</f>
        <v>5.2342162179358984E-2</v>
      </c>
      <c r="J103" s="667">
        <f>+Global!J56/Global!J39</f>
        <v>4.676493267591867E-2</v>
      </c>
      <c r="K103" s="667">
        <f>+Global!K56/Global!K39</f>
        <v>4.2104921811402171E-2</v>
      </c>
      <c r="L103" s="667">
        <f>+Global!L56/Global!L39</f>
        <v>3.8285352404396511E-2</v>
      </c>
      <c r="M103" s="667">
        <f>+Global!M56/Global!M39</f>
        <v>3.5145013407573852E-2</v>
      </c>
      <c r="N103" s="667">
        <f>+Global!N56/Global!N39</f>
        <v>3.2446345307318769E-2</v>
      </c>
      <c r="O103" s="667">
        <f>+Global!O56/Global!O39</f>
        <v>3.0124154802680977E-2</v>
      </c>
      <c r="P103" s="667">
        <f>+Global!P56/Global!P39</f>
        <v>2.8101747882797064E-2</v>
      </c>
      <c r="Q103" s="667">
        <f>+Global!Q56/Global!Q39</f>
        <v>2.6320374819125518E-2</v>
      </c>
      <c r="R103" s="667">
        <f>+Global!R56/Global!R39</f>
        <v>2.473267179144319E-2</v>
      </c>
    </row>
    <row r="104" spans="1:18" s="664" customFormat="1" ht="15.75" customHeight="1">
      <c r="A104" s="669" t="s">
        <v>1194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104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105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114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224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255</v>
      </c>
      <c r="C117" s="668">
        <f t="shared" ref="C117:R117" si="51">+LN(C103/B103)</f>
        <v>-0.15544375545779449</v>
      </c>
      <c r="D117" s="668">
        <f t="shared" si="51"/>
        <v>-0.16595098995126961</v>
      </c>
      <c r="E117" s="668">
        <f t="shared" si="51"/>
        <v>-0.15684159374706522</v>
      </c>
      <c r="F117" s="668">
        <f t="shared" si="51"/>
        <v>-0.1465460576361039</v>
      </c>
      <c r="G117" s="668">
        <f t="shared" si="51"/>
        <v>-0.13742199729690532</v>
      </c>
      <c r="H117" s="668">
        <f t="shared" si="51"/>
        <v>-0.12874786302488492</v>
      </c>
      <c r="I117" s="668">
        <f t="shared" si="51"/>
        <v>-0.12054730175898555</v>
      </c>
      <c r="J117" s="668">
        <f t="shared" si="51"/>
        <v>-0.11266858625536361</v>
      </c>
      <c r="K117" s="668">
        <f t="shared" si="51"/>
        <v>-0.10496897877066207</v>
      </c>
      <c r="L117" s="668">
        <f t="shared" si="51"/>
        <v>-9.5097262202526595E-2</v>
      </c>
      <c r="M117" s="668">
        <f t="shared" si="51"/>
        <v>-8.5584637166036773E-2</v>
      </c>
      <c r="N117" s="668">
        <f t="shared" si="51"/>
        <v>-7.9894930665747613E-2</v>
      </c>
      <c r="O117" s="668">
        <f t="shared" si="51"/>
        <v>-7.4260476380423282E-2</v>
      </c>
      <c r="P117" s="668">
        <f t="shared" si="51"/>
        <v>-6.9495558434700122E-2</v>
      </c>
      <c r="Q117" s="668">
        <f t="shared" si="51"/>
        <v>-6.5488429436041815E-2</v>
      </c>
      <c r="R117" s="668">
        <f t="shared" si="51"/>
        <v>-6.2218233033122676E-2</v>
      </c>
    </row>
    <row r="118" spans="1:18" s="664" customFormat="1" ht="15.75" customHeight="1">
      <c r="A118" s="669" t="s">
        <v>1194</v>
      </c>
      <c r="B118" s="664" t="s">
        <v>1184</v>
      </c>
      <c r="C118" s="670" t="s">
        <v>1185</v>
      </c>
      <c r="D118" s="671" t="s">
        <v>1186</v>
      </c>
      <c r="E118" s="664" t="s">
        <v>1187</v>
      </c>
      <c r="F118" s="664" t="s">
        <v>1188</v>
      </c>
      <c r="G118" s="664" t="s">
        <v>1189</v>
      </c>
      <c r="M118" s="666"/>
    </row>
    <row r="119" spans="1:18" s="664" customFormat="1" ht="15.75" customHeight="1">
      <c r="A119" s="658" t="s">
        <v>104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105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114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224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255</v>
      </c>
      <c r="B131" s="672">
        <f t="shared" si="52"/>
        <v>-1.524408788178277E-2</v>
      </c>
      <c r="C131" s="672">
        <f t="shared" si="53"/>
        <v>-1.1240599840248455E-2</v>
      </c>
      <c r="D131" s="672">
        <f t="shared" si="54"/>
        <v>-7.4944806416589928E-3</v>
      </c>
      <c r="E131" s="681">
        <f t="shared" si="55"/>
        <v>2.6320374819125518E-2</v>
      </c>
      <c r="F131" s="681">
        <f t="shared" si="56"/>
        <v>0.18287390301980075</v>
      </c>
      <c r="G131" s="682">
        <f t="shared" si="57"/>
        <v>-1.1326389454563407E-2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1195</v>
      </c>
      <c r="M134" s="666"/>
    </row>
    <row r="135" spans="1:18" s="664" customFormat="1" ht="15.75" customHeight="1">
      <c r="A135" s="658" t="s">
        <v>104</v>
      </c>
      <c r="B135" s="659">
        <f>+US!B71</f>
        <v>1.6747132147520054</v>
      </c>
      <c r="C135" s="659">
        <f>+US!C71</f>
        <v>1.612424151052779</v>
      </c>
      <c r="D135" s="659">
        <f>+US!D71</f>
        <v>1.7678473588881776</v>
      </c>
      <c r="E135" s="659">
        <f>+US!E71</f>
        <v>1.8830858868318481</v>
      </c>
      <c r="F135" s="659">
        <f>+US!F71</f>
        <v>1.9699588918196913</v>
      </c>
      <c r="G135" s="659">
        <f>+US!G71</f>
        <v>2.0434193236069031</v>
      </c>
      <c r="H135" s="659">
        <f>+US!H71</f>
        <v>2.1167596161483759</v>
      </c>
      <c r="I135" s="659">
        <f>+US!I71</f>
        <v>2.1920854541334744</v>
      </c>
      <c r="J135" s="659">
        <f>+US!J71</f>
        <v>2.2630458757006191</v>
      </c>
      <c r="K135" s="659">
        <f>+US!K71</f>
        <v>2.3303969316333952</v>
      </c>
      <c r="L135" s="659">
        <f>+US!L71</f>
        <v>2.3771847358878775</v>
      </c>
      <c r="M135" s="660">
        <f>+US!M71</f>
        <v>2.3984617576610661</v>
      </c>
      <c r="N135" s="659">
        <f>+US!N71</f>
        <v>2.4441251149718237</v>
      </c>
      <c r="O135" s="659">
        <f>+US!O71</f>
        <v>2.4715480559891545</v>
      </c>
      <c r="P135" s="659">
        <f>+US!P71</f>
        <v>2.4896479369630073</v>
      </c>
      <c r="Q135" s="659">
        <f>+US!Q71</f>
        <v>2.5025877906253076</v>
      </c>
      <c r="R135" s="659">
        <f>+US!R71</f>
        <v>2.5119831030856909</v>
      </c>
    </row>
    <row r="136" spans="1:18" s="664" customFormat="1" ht="15.75" customHeight="1">
      <c r="A136" s="658" t="s">
        <v>105</v>
      </c>
      <c r="B136" s="659">
        <f>+EU!B71</f>
        <v>1.1728619996980443</v>
      </c>
      <c r="C136" s="659">
        <f>+EU!C71</f>
        <v>0.99947877291253961</v>
      </c>
      <c r="D136" s="659">
        <f>+EU!D71</f>
        <v>1.0995621455520632</v>
      </c>
      <c r="E136" s="659">
        <f>+EU!E71</f>
        <v>1.1708530613388195</v>
      </c>
      <c r="F136" s="659">
        <f>+EU!F71</f>
        <v>1.2234334651629908</v>
      </c>
      <c r="G136" s="659">
        <f>+EU!G71</f>
        <v>1.2604111907745581</v>
      </c>
      <c r="H136" s="659">
        <f>+EU!H71</f>
        <v>1.287397563978776</v>
      </c>
      <c r="I136" s="659">
        <f>+EU!I71</f>
        <v>1.3139773937352499</v>
      </c>
      <c r="J136" s="659">
        <f>+EU!J71</f>
        <v>1.3434844850599341</v>
      </c>
      <c r="K136" s="659">
        <f>+EU!K71</f>
        <v>1.3751293115342296</v>
      </c>
      <c r="L136" s="659">
        <f>+EU!L71</f>
        <v>1.4164042844270883</v>
      </c>
      <c r="M136" s="660">
        <f>+EU!M71</f>
        <v>1.4633641010113059</v>
      </c>
      <c r="N136" s="659">
        <f>+EU!N71</f>
        <v>1.5173791004400816</v>
      </c>
      <c r="O136" s="659">
        <f>+EU!O71</f>
        <v>1.5606645311726739</v>
      </c>
      <c r="P136" s="659">
        <f>+EU!P71</f>
        <v>1.597276435112267</v>
      </c>
      <c r="Q136" s="659">
        <f>+EU!Q71</f>
        <v>1.6292143384078206</v>
      </c>
      <c r="R136" s="659">
        <f>+EU!R71</f>
        <v>1.657312521458242</v>
      </c>
    </row>
    <row r="137" spans="1:18" s="664" customFormat="1" ht="15.75" customHeight="1">
      <c r="A137" s="658" t="s">
        <v>51</v>
      </c>
      <c r="B137" s="659">
        <f>+Japan!B71</f>
        <v>0.37518896229750287</v>
      </c>
      <c r="C137" s="659">
        <f>+Japan!C71</f>
        <v>0.38411607752897664</v>
      </c>
      <c r="D137" s="659">
        <f>+Japan!D71</f>
        <v>0.38860882241003009</v>
      </c>
      <c r="E137" s="659">
        <f>+Japan!E71</f>
        <v>0.38022122838003247</v>
      </c>
      <c r="F137" s="659">
        <f>+Japan!F71</f>
        <v>0.35886121247898917</v>
      </c>
      <c r="G137" s="659">
        <f>+Japan!G71</f>
        <v>0.34688711113549509</v>
      </c>
      <c r="H137" s="659">
        <f>+Japan!H71</f>
        <v>0.3354568865794369</v>
      </c>
      <c r="I137" s="659">
        <f>+Japan!I71</f>
        <v>0.32195477962234514</v>
      </c>
      <c r="J137" s="659">
        <f>+Japan!J71</f>
        <v>0.3110652948233667</v>
      </c>
      <c r="K137" s="659">
        <f>+Japan!K71</f>
        <v>0.30304310421478536</v>
      </c>
      <c r="L137" s="659">
        <f>+Japan!L71</f>
        <v>0.30225421404875757</v>
      </c>
      <c r="M137" s="660">
        <f>+Japan!M71</f>
        <v>0.30668194708462793</v>
      </c>
      <c r="N137" s="659">
        <f>+Japan!N71</f>
        <v>0.31434106601303541</v>
      </c>
      <c r="O137" s="659">
        <f>+Japan!O71</f>
        <v>0.3198408498721636</v>
      </c>
      <c r="P137" s="659">
        <f>+Japan!P71</f>
        <v>0.32415024941115417</v>
      </c>
      <c r="Q137" s="659">
        <f>+Japan!Q71</f>
        <v>0.32773515662712999</v>
      </c>
      <c r="R137" s="659">
        <f>+Japan!R71</f>
        <v>0.33078844594761569</v>
      </c>
    </row>
    <row r="138" spans="1:18" s="664" customFormat="1" ht="15.75" customHeight="1">
      <c r="A138" s="658" t="s">
        <v>52</v>
      </c>
      <c r="B138" s="659">
        <f>+Russia!B71</f>
        <v>0.43645576818975973</v>
      </c>
      <c r="C138" s="659">
        <f>+Russia!C71</f>
        <v>0.43603804895954995</v>
      </c>
      <c r="D138" s="659">
        <f>+Russia!D71</f>
        <v>0.46731284028308984</v>
      </c>
      <c r="E138" s="659">
        <f>+Russia!E71</f>
        <v>0.48107940922416709</v>
      </c>
      <c r="F138" s="659">
        <f>+Russia!F71</f>
        <v>0.49015735874943378</v>
      </c>
      <c r="G138" s="659">
        <f>+Russia!G71</f>
        <v>0.49958442613234594</v>
      </c>
      <c r="H138" s="659">
        <f>+Russia!H71</f>
        <v>0.50664633927066882</v>
      </c>
      <c r="I138" s="659">
        <f>+Russia!I71</f>
        <v>0.51402478356570036</v>
      </c>
      <c r="J138" s="659">
        <f>+Russia!J71</f>
        <v>0.52669146584995497</v>
      </c>
      <c r="K138" s="659">
        <f>+Russia!K71</f>
        <v>0.54134934185883166</v>
      </c>
      <c r="L138" s="659">
        <f>+Russia!L71</f>
        <v>0.56148803109949597</v>
      </c>
      <c r="M138" s="660">
        <f>+Russia!M71</f>
        <v>0.58546162185300266</v>
      </c>
      <c r="N138" s="659">
        <f>+Russia!N71</f>
        <v>0.61108071828341159</v>
      </c>
      <c r="O138" s="659">
        <f>+Russia!O71</f>
        <v>0.63159465055882769</v>
      </c>
      <c r="P138" s="659">
        <f>+Russia!P71</f>
        <v>0.64897546742434675</v>
      </c>
      <c r="Q138" s="659">
        <f>+Russia!Q71</f>
        <v>0.66414750561986891</v>
      </c>
      <c r="R138" s="659">
        <f>+Russia!R71</f>
        <v>0.6774399004734073</v>
      </c>
    </row>
    <row r="139" spans="1:18" s="664" customFormat="1" ht="15.75" customHeight="1">
      <c r="A139" s="658" t="s">
        <v>53</v>
      </c>
      <c r="B139" s="659">
        <f>+Eurasia!B71</f>
        <v>0.26296060325493759</v>
      </c>
      <c r="C139" s="659">
        <f>+Eurasia!C71</f>
        <v>0.24414455388604731</v>
      </c>
      <c r="D139" s="659">
        <f>+Eurasia!D71</f>
        <v>0.28188910888642205</v>
      </c>
      <c r="E139" s="659">
        <f>+Eurasia!E71</f>
        <v>0.31063834357871278</v>
      </c>
      <c r="F139" s="659">
        <f>+Eurasia!F71</f>
        <v>0.33484599866739151</v>
      </c>
      <c r="G139" s="659">
        <f>+Eurasia!G71</f>
        <v>0.35484856943824511</v>
      </c>
      <c r="H139" s="659">
        <f>+Eurasia!H71</f>
        <v>0.37022495538765521</v>
      </c>
      <c r="I139" s="659">
        <f>+Eurasia!I71</f>
        <v>0.38259920034875283</v>
      </c>
      <c r="J139" s="659">
        <f>+Eurasia!J71</f>
        <v>0.39377489469977112</v>
      </c>
      <c r="K139" s="659">
        <f>+Eurasia!K71</f>
        <v>0.4035007040616943</v>
      </c>
      <c r="L139" s="659">
        <f>+Eurasia!L71</f>
        <v>0.41727146638691992</v>
      </c>
      <c r="M139" s="660">
        <f>+Eurasia!M71</f>
        <v>0.43582127665531312</v>
      </c>
      <c r="N139" s="659">
        <f>+Eurasia!N71</f>
        <v>0.45561285316899491</v>
      </c>
      <c r="O139" s="659">
        <f>+Eurasia!O71</f>
        <v>0.47316065235704707</v>
      </c>
      <c r="P139" s="659">
        <f>+Eurasia!P71</f>
        <v>0.48909563541088802</v>
      </c>
      <c r="Q139" s="659">
        <f>+Eurasia!Q71</f>
        <v>0.50366217765509791</v>
      </c>
      <c r="R139" s="659">
        <f>+Eurasia!R71</f>
        <v>0.51686418524599853</v>
      </c>
    </row>
    <row r="140" spans="1:18" s="664" customFormat="1" ht="15.75" customHeight="1">
      <c r="A140" s="658" t="s">
        <v>54</v>
      </c>
      <c r="B140" s="659">
        <f>+China!B71</f>
        <v>1.6288436507213155</v>
      </c>
      <c r="C140" s="659">
        <f>+China!C71</f>
        <v>2.8383074835026871</v>
      </c>
      <c r="D140" s="659">
        <f>+China!D71</f>
        <v>3.1621699260498741</v>
      </c>
      <c r="E140" s="659">
        <f>+China!E71</f>
        <v>3.3406332854997203</v>
      </c>
      <c r="F140" s="659">
        <f>+China!F71</f>
        <v>3.4226166903649622</v>
      </c>
      <c r="G140" s="659">
        <f>+China!G71</f>
        <v>3.4254861193519788</v>
      </c>
      <c r="H140" s="659">
        <f>+China!H71</f>
        <v>3.373091660084484</v>
      </c>
      <c r="I140" s="659">
        <f>+China!I71</f>
        <v>3.2924273791637471</v>
      </c>
      <c r="J140" s="659">
        <f>+China!J71</f>
        <v>3.1974774652886579</v>
      </c>
      <c r="K140" s="659">
        <f>+China!K71</f>
        <v>3.1128464627312749</v>
      </c>
      <c r="L140" s="659">
        <f>+China!L71</f>
        <v>3.1134664764259887</v>
      </c>
      <c r="M140" s="660">
        <f>+China!M71</f>
        <v>3.1932971927891898</v>
      </c>
      <c r="N140" s="659">
        <f>+China!N71</f>
        <v>3.2516306294522233</v>
      </c>
      <c r="O140" s="659">
        <f>+China!O71</f>
        <v>3.3122207447052832</v>
      </c>
      <c r="P140" s="659">
        <f>+China!P71</f>
        <v>3.3711090561002162</v>
      </c>
      <c r="Q140" s="659">
        <f>+China!Q71</f>
        <v>3.4256395149714747</v>
      </c>
      <c r="R140" s="659">
        <f>+China!R71</f>
        <v>3.4736755893202429</v>
      </c>
    </row>
    <row r="141" spans="1:18" s="664" customFormat="1" ht="15.75" customHeight="1">
      <c r="A141" s="658" t="s">
        <v>55</v>
      </c>
      <c r="B141" s="659">
        <f>+India!B71</f>
        <v>0.42585059213326604</v>
      </c>
      <c r="C141" s="659">
        <f>+India!C71</f>
        <v>0.75544079125646879</v>
      </c>
      <c r="D141" s="659">
        <f>+India!D71</f>
        <v>1.000668123738264</v>
      </c>
      <c r="E141" s="659">
        <f>+India!E71</f>
        <v>1.2497858214982061</v>
      </c>
      <c r="F141" s="659">
        <f>+India!F71</f>
        <v>1.4947897489575672</v>
      </c>
      <c r="G141" s="659">
        <f>+India!G71</f>
        <v>1.7225248905221093</v>
      </c>
      <c r="H141" s="659">
        <f>+India!H71</f>
        <v>1.9318793667204348</v>
      </c>
      <c r="I141" s="659">
        <f>+India!I71</f>
        <v>2.1218009046745152</v>
      </c>
      <c r="J141" s="659">
        <f>+India!J71</f>
        <v>2.2864145573810744</v>
      </c>
      <c r="K141" s="659">
        <f>+India!K71</f>
        <v>2.4261590586487123</v>
      </c>
      <c r="L141" s="659">
        <f>+India!L71</f>
        <v>2.5675515455625035</v>
      </c>
      <c r="M141" s="660">
        <f>+India!M71</f>
        <v>2.7296093910581543</v>
      </c>
      <c r="N141" s="659">
        <f>+India!N71</f>
        <v>2.8968244528161158</v>
      </c>
      <c r="O141" s="659">
        <f>+India!O71</f>
        <v>3.0574641512632561</v>
      </c>
      <c r="P141" s="659">
        <f>+India!P71</f>
        <v>3.2110240090895306</v>
      </c>
      <c r="Q141" s="659">
        <f>+India!Q71</f>
        <v>3.3566737981469399</v>
      </c>
      <c r="R141" s="659">
        <f>+India!R71</f>
        <v>3.4932432967722726</v>
      </c>
    </row>
    <row r="142" spans="1:18" s="664" customFormat="1" ht="15.75" customHeight="1">
      <c r="A142" s="658" t="s">
        <v>56</v>
      </c>
      <c r="B142" s="659">
        <f>+MidEast!B71</f>
        <v>0.63605275501138059</v>
      </c>
      <c r="C142" s="659">
        <f>+MidEast!C71</f>
        <v>0.86335430992733797</v>
      </c>
      <c r="D142" s="659">
        <f>+MidEast!D71</f>
        <v>1.1154571354772198</v>
      </c>
      <c r="E142" s="659">
        <f>+MidEast!E71</f>
        <v>1.3586347188574097</v>
      </c>
      <c r="F142" s="659">
        <f>+MidEast!F71</f>
        <v>1.5968214291797322</v>
      </c>
      <c r="G142" s="659">
        <f>+MidEast!G71</f>
        <v>1.813925859783843</v>
      </c>
      <c r="H142" s="659">
        <f>+MidEast!H71</f>
        <v>2.0100189522664724</v>
      </c>
      <c r="I142" s="659">
        <f>+MidEast!I71</f>
        <v>2.1901427014192807</v>
      </c>
      <c r="J142" s="659">
        <f>+MidEast!J71</f>
        <v>2.3531282507177682</v>
      </c>
      <c r="K142" s="659">
        <f>+MidEast!K71</f>
        <v>2.4967396169793878</v>
      </c>
      <c r="L142" s="659">
        <f>+MidEast!L71</f>
        <v>2.600243930010862</v>
      </c>
      <c r="M142" s="660">
        <f>+MidEast!M71</f>
        <v>2.677516065567962</v>
      </c>
      <c r="N142" s="659">
        <f>+MidEast!N71</f>
        <v>2.7810664346903438</v>
      </c>
      <c r="O142" s="659">
        <f>+MidEast!O71</f>
        <v>2.8723184824008277</v>
      </c>
      <c r="P142" s="659">
        <f>+MidEast!P71</f>
        <v>2.9547117350008105</v>
      </c>
      <c r="Q142" s="659">
        <f>+MidEast!Q71</f>
        <v>3.0297206940716821</v>
      </c>
      <c r="R142" s="659">
        <f>+MidEast!R71</f>
        <v>3.0976048662032984</v>
      </c>
    </row>
    <row r="143" spans="1:18" s="664" customFormat="1" ht="15.75" customHeight="1">
      <c r="A143" s="658" t="s">
        <v>57</v>
      </c>
      <c r="B143" s="659">
        <f>+Africa!B71</f>
        <v>0.19400229202851887</v>
      </c>
      <c r="C143" s="659">
        <f>+Africa!C71</f>
        <v>0.2549573316763622</v>
      </c>
      <c r="D143" s="659">
        <f>+Africa!D71</f>
        <v>0.39112883464224868</v>
      </c>
      <c r="E143" s="659">
        <f>+Africa!E71</f>
        <v>0.57134345783468976</v>
      </c>
      <c r="F143" s="659">
        <f>+Africa!F71</f>
        <v>0.80179281205847297</v>
      </c>
      <c r="G143" s="659">
        <f>+Africa!G71</f>
        <v>1.074873500717185</v>
      </c>
      <c r="H143" s="659">
        <f>+Africa!H71</f>
        <v>1.3927745726976422</v>
      </c>
      <c r="I143" s="659">
        <f>+Africa!I71</f>
        <v>1.762362525995379</v>
      </c>
      <c r="J143" s="659">
        <f>+Africa!J71</f>
        <v>2.1694608469100856</v>
      </c>
      <c r="K143" s="659">
        <f>+Africa!K71</f>
        <v>2.597840312833811</v>
      </c>
      <c r="L143" s="659">
        <f>+Africa!L71</f>
        <v>2.9392963704479445</v>
      </c>
      <c r="M143" s="660">
        <f>+Africa!M71</f>
        <v>3.1786633498061287</v>
      </c>
      <c r="N143" s="659">
        <f>+Africa!N71</f>
        <v>3.3956387407857744</v>
      </c>
      <c r="O143" s="659">
        <f>+Africa!O71</f>
        <v>3.5998422866477249</v>
      </c>
      <c r="P143" s="659">
        <f>+Africa!P71</f>
        <v>3.7922694357448172</v>
      </c>
      <c r="Q143" s="659">
        <f>+Africa!Q71</f>
        <v>3.9727087525876641</v>
      </c>
      <c r="R143" s="659">
        <f>+Africa!R71</f>
        <v>4.1401314152726663</v>
      </c>
    </row>
    <row r="144" spans="1:18" s="664" customFormat="1" ht="15.75" customHeight="1">
      <c r="A144" s="658" t="s">
        <v>58</v>
      </c>
      <c r="B144" s="659">
        <f>+LatAm!B71</f>
        <v>0.42413258340032212</v>
      </c>
      <c r="C144" s="659">
        <f>+LatAm!C71</f>
        <v>0.54685996473540377</v>
      </c>
      <c r="D144" s="659">
        <f>+LatAm!D71</f>
        <v>0.70038488319281633</v>
      </c>
      <c r="E144" s="659">
        <f>+LatAm!E71</f>
        <v>0.85080818288797189</v>
      </c>
      <c r="F144" s="659">
        <f>+LatAm!F71</f>
        <v>0.99151044402630906</v>
      </c>
      <c r="G144" s="659">
        <f>+LatAm!G71</f>
        <v>1.1181640015464378</v>
      </c>
      <c r="H144" s="659">
        <f>+LatAm!H71</f>
        <v>1.2310682057943272</v>
      </c>
      <c r="I144" s="659">
        <f>+LatAm!I71</f>
        <v>1.3267298106575927</v>
      </c>
      <c r="J144" s="659">
        <f>+LatAm!J71</f>
        <v>1.4032846314566862</v>
      </c>
      <c r="K144" s="659">
        <f>+LatAm!K71</f>
        <v>1.4627574369996688</v>
      </c>
      <c r="L144" s="659">
        <f>+LatAm!L71</f>
        <v>1.5296214348825583</v>
      </c>
      <c r="M144" s="660">
        <f>+LatAm!M71</f>
        <v>1.6123043873649558</v>
      </c>
      <c r="N144" s="659">
        <f>+LatAm!N71</f>
        <v>1.7083889312243272</v>
      </c>
      <c r="O144" s="659">
        <f>+LatAm!O71</f>
        <v>1.7970532196935431</v>
      </c>
      <c r="P144" s="659">
        <f>+LatAm!P71</f>
        <v>1.879845616658963</v>
      </c>
      <c r="Q144" s="659">
        <f>+LatAm!Q71</f>
        <v>1.9573518039236915</v>
      </c>
      <c r="R144" s="659">
        <f>+LatAm!R71</f>
        <v>2.0295482827995843</v>
      </c>
    </row>
    <row r="145" spans="1:18" s="664" customFormat="1" ht="15.75" customHeight="1">
      <c r="A145" s="658" t="s">
        <v>114</v>
      </c>
      <c r="B145" s="659">
        <f>+OHI!B71</f>
        <v>0.5123804170979448</v>
      </c>
      <c r="C145" s="659">
        <f>+OHI!C71</f>
        <v>0.53174208751005059</v>
      </c>
      <c r="D145" s="659">
        <f>+OHI!D71</f>
        <v>0.58274697944972387</v>
      </c>
      <c r="E145" s="659">
        <f>+OHI!E71</f>
        <v>0.61853471820110284</v>
      </c>
      <c r="F145" s="659">
        <f>+OHI!F71</f>
        <v>0.63922761431053488</v>
      </c>
      <c r="G145" s="659">
        <f>+OHI!G71</f>
        <v>0.65040361652126011</v>
      </c>
      <c r="H145" s="659">
        <f>+OHI!H71</f>
        <v>0.65683988876850419</v>
      </c>
      <c r="I145" s="659">
        <f>+OHI!I71</f>
        <v>0.6622339131200552</v>
      </c>
      <c r="J145" s="659">
        <f>+OHI!J71</f>
        <v>0.66713275427768948</v>
      </c>
      <c r="K145" s="659">
        <f>+OHI!K71</f>
        <v>0.67313849350920985</v>
      </c>
      <c r="L145" s="659">
        <f>+OHI!L71</f>
        <v>0.68302263960724763</v>
      </c>
      <c r="M145" s="660">
        <f>+OHI!M71</f>
        <v>0.69365426895139148</v>
      </c>
      <c r="N145" s="659">
        <f>+OHI!N71</f>
        <v>0.70704931732097498</v>
      </c>
      <c r="O145" s="659">
        <f>+OHI!O71</f>
        <v>0.71562290807599793</v>
      </c>
      <c r="P145" s="659">
        <f>+OHI!P71</f>
        <v>0.72160376941204474</v>
      </c>
      <c r="Q145" s="659">
        <f>+OHI!Q71</f>
        <v>0.72604564184121012</v>
      </c>
      <c r="R145" s="659">
        <f>+OHI!R71</f>
        <v>0.72936015571692236</v>
      </c>
    </row>
    <row r="146" spans="1:18" s="664" customFormat="1" ht="15.75" customHeight="1">
      <c r="A146" s="658" t="s">
        <v>224</v>
      </c>
      <c r="B146" s="659">
        <f>+OthAsia!B71</f>
        <v>0.37426225450945827</v>
      </c>
      <c r="C146" s="659">
        <f>+OthAsia!C71</f>
        <v>0.63863225019416947</v>
      </c>
      <c r="D146" s="659">
        <f>+OthAsia!D71</f>
        <v>0.88390507304692845</v>
      </c>
      <c r="E146" s="659">
        <f>+OthAsia!E71</f>
        <v>1.1491680563390987</v>
      </c>
      <c r="F146" s="659">
        <f>+OthAsia!F71</f>
        <v>1.4244215629428956</v>
      </c>
      <c r="G146" s="659">
        <f>+OthAsia!G71</f>
        <v>1.6916315156143225</v>
      </c>
      <c r="H146" s="659">
        <f>+OthAsia!H71</f>
        <v>1.9485907932590785</v>
      </c>
      <c r="I146" s="659">
        <f>+OthAsia!I71</f>
        <v>2.1965838571716434</v>
      </c>
      <c r="J146" s="659">
        <f>+OthAsia!J71</f>
        <v>2.4264121404528955</v>
      </c>
      <c r="K146" s="659">
        <f>+OthAsia!K71</f>
        <v>2.6349428004868209</v>
      </c>
      <c r="L146" s="659">
        <f>+OthAsia!L71</f>
        <v>2.840263939807365</v>
      </c>
      <c r="M146" s="660">
        <f>+OthAsia!M71</f>
        <v>3.0663098592151301</v>
      </c>
      <c r="N146" s="659">
        <f>+OthAsia!N71</f>
        <v>3.2752755850638864</v>
      </c>
      <c r="O146" s="659">
        <f>+OthAsia!O71</f>
        <v>3.4876700145491402</v>
      </c>
      <c r="P146" s="659">
        <f>+OthAsia!P71</f>
        <v>3.6975656000061083</v>
      </c>
      <c r="Q146" s="659">
        <f>+OthAsia!Q71</f>
        <v>3.9007897652285068</v>
      </c>
      <c r="R146" s="659">
        <f>+OthAsia!R71</f>
        <v>4.0939794797999411</v>
      </c>
    </row>
    <row r="147" spans="1:18" s="664" customFormat="1" ht="15.75" customHeight="1">
      <c r="B147" s="667">
        <f t="shared" ref="B147:R147" si="58">SUM(B135:B146)</f>
        <v>8.1177050930944574</v>
      </c>
      <c r="C147" s="667">
        <f t="shared" si="58"/>
        <v>10.105495823142371</v>
      </c>
      <c r="D147" s="667">
        <f t="shared" si="58"/>
        <v>11.841681231616857</v>
      </c>
      <c r="E147" s="667">
        <f t="shared" si="58"/>
        <v>13.364786170471779</v>
      </c>
      <c r="F147" s="667">
        <f t="shared" si="58"/>
        <v>14.74843722871897</v>
      </c>
      <c r="G147" s="667">
        <f t="shared" si="58"/>
        <v>16.002160125144684</v>
      </c>
      <c r="H147" s="667">
        <f t="shared" si="58"/>
        <v>17.160748800955858</v>
      </c>
      <c r="I147" s="667">
        <f t="shared" si="58"/>
        <v>18.276922703607735</v>
      </c>
      <c r="J147" s="667">
        <f t="shared" si="58"/>
        <v>19.3413726626185</v>
      </c>
      <c r="K147" s="667">
        <f t="shared" si="58"/>
        <v>20.357843575491824</v>
      </c>
      <c r="L147" s="667">
        <f t="shared" si="58"/>
        <v>21.348069068594608</v>
      </c>
      <c r="M147" s="680">
        <f t="shared" si="58"/>
        <v>22.341145219018227</v>
      </c>
      <c r="N147" s="667">
        <f t="shared" si="58"/>
        <v>23.358412944230995</v>
      </c>
      <c r="O147" s="667">
        <f t="shared" si="58"/>
        <v>24.299000547285637</v>
      </c>
      <c r="P147" s="667">
        <f t="shared" si="58"/>
        <v>25.177274946334155</v>
      </c>
      <c r="Q147" s="667">
        <f t="shared" si="58"/>
        <v>25.996276939706394</v>
      </c>
      <c r="R147" s="667">
        <f t="shared" si="58"/>
        <v>26.751931242095882</v>
      </c>
    </row>
    <row r="148" spans="1:18" s="664" customFormat="1" ht="15.75" customHeight="1">
      <c r="A148" s="669" t="s">
        <v>1195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104</v>
      </c>
      <c r="C149" s="668">
        <f t="shared" ref="C149:R149" si="59">+LN(C135/B135)</f>
        <v>-3.790320506996582E-2</v>
      </c>
      <c r="D149" s="668">
        <f t="shared" si="59"/>
        <v>9.20238945431823E-2</v>
      </c>
      <c r="E149" s="668">
        <f t="shared" si="59"/>
        <v>6.3149235317388031E-2</v>
      </c>
      <c r="F149" s="668">
        <f t="shared" si="59"/>
        <v>4.5100815100342292E-2</v>
      </c>
      <c r="G149" s="668">
        <f t="shared" si="59"/>
        <v>3.661186829023283E-2</v>
      </c>
      <c r="H149" s="668">
        <f t="shared" si="59"/>
        <v>3.5261892687496028E-2</v>
      </c>
      <c r="I149" s="668">
        <f t="shared" si="59"/>
        <v>3.4966916462532194E-2</v>
      </c>
      <c r="J149" s="668">
        <f t="shared" si="59"/>
        <v>3.1858285642834334E-2</v>
      </c>
      <c r="K149" s="668">
        <f t="shared" si="59"/>
        <v>2.932697147405177E-2</v>
      </c>
      <c r="L149" s="668">
        <f t="shared" si="59"/>
        <v>1.9878293450372272E-2</v>
      </c>
      <c r="M149" s="668">
        <f t="shared" si="59"/>
        <v>8.910694116717955E-3</v>
      </c>
      <c r="N149" s="668">
        <f t="shared" si="59"/>
        <v>1.8859635144565449E-2</v>
      </c>
      <c r="O149" s="668">
        <f t="shared" si="59"/>
        <v>1.1157464929389951E-2</v>
      </c>
      <c r="P149" s="668">
        <f t="shared" si="59"/>
        <v>7.2966120683234971E-3</v>
      </c>
      <c r="Q149" s="668">
        <f t="shared" si="59"/>
        <v>5.1840030587736365E-3</v>
      </c>
      <c r="R149" s="668">
        <f t="shared" si="59"/>
        <v>3.7472093438403607E-3</v>
      </c>
    </row>
    <row r="150" spans="1:18" s="664" customFormat="1" ht="15.75" customHeight="1">
      <c r="A150" s="658" t="s">
        <v>105</v>
      </c>
      <c r="C150" s="668">
        <f t="shared" ref="C150:R150" si="60">+LN(C136/B136)</f>
        <v>-0.15996827840762395</v>
      </c>
      <c r="D150" s="668">
        <f t="shared" si="60"/>
        <v>9.5433414036989045E-2</v>
      </c>
      <c r="E150" s="668">
        <f t="shared" si="60"/>
        <v>6.2820544328384811E-2</v>
      </c>
      <c r="F150" s="668">
        <f t="shared" si="60"/>
        <v>4.392862628872491E-2</v>
      </c>
      <c r="G150" s="668">
        <f t="shared" si="60"/>
        <v>2.9776787929446165E-2</v>
      </c>
      <c r="H150" s="668">
        <f t="shared" si="60"/>
        <v>2.1184778822275561E-2</v>
      </c>
      <c r="I150" s="668">
        <f t="shared" si="60"/>
        <v>2.0435927323257962E-2</v>
      </c>
      <c r="J150" s="668">
        <f t="shared" si="60"/>
        <v>2.2207885100766555E-2</v>
      </c>
      <c r="K150" s="668">
        <f t="shared" si="60"/>
        <v>2.3281170592445249E-2</v>
      </c>
      <c r="L150" s="668">
        <f t="shared" si="60"/>
        <v>2.9573694673127215E-2</v>
      </c>
      <c r="M150" s="668">
        <f t="shared" si="60"/>
        <v>3.2616497824079153E-2</v>
      </c>
      <c r="N150" s="668">
        <f t="shared" si="60"/>
        <v>3.6246606610994304E-2</v>
      </c>
      <c r="O150" s="668">
        <f t="shared" si="60"/>
        <v>2.8127141521048775E-2</v>
      </c>
      <c r="P150" s="668">
        <f t="shared" si="60"/>
        <v>2.3188238676490662E-2</v>
      </c>
      <c r="Q150" s="668">
        <f t="shared" si="60"/>
        <v>1.9797946887551543E-2</v>
      </c>
      <c r="R150" s="668">
        <f t="shared" si="60"/>
        <v>1.7099429812690494E-2</v>
      </c>
    </row>
    <row r="151" spans="1:18" s="664" customFormat="1" ht="15.75" customHeight="1">
      <c r="A151" s="658" t="s">
        <v>51</v>
      </c>
      <c r="C151" s="668">
        <f t="shared" ref="C151:R151" si="61">+LN(C137/B137)</f>
        <v>2.3514993624742731E-2</v>
      </c>
      <c r="D151" s="668">
        <f t="shared" si="61"/>
        <v>1.1628447607519946E-2</v>
      </c>
      <c r="E151" s="668">
        <f t="shared" si="61"/>
        <v>-2.1819976481096931E-2</v>
      </c>
      <c r="F151" s="668">
        <f t="shared" si="61"/>
        <v>-5.7817544291674156E-2</v>
      </c>
      <c r="G151" s="668">
        <f t="shared" si="61"/>
        <v>-3.3936320098814129E-2</v>
      </c>
      <c r="H151" s="668">
        <f t="shared" si="61"/>
        <v>-3.3505955701455647E-2</v>
      </c>
      <c r="I151" s="668">
        <f t="shared" si="61"/>
        <v>-4.1082343448034159E-2</v>
      </c>
      <c r="J151" s="668">
        <f t="shared" si="61"/>
        <v>-3.4408258383805165E-2</v>
      </c>
      <c r="K151" s="668">
        <f t="shared" si="61"/>
        <v>-2.6127787816855836E-2</v>
      </c>
      <c r="L151" s="668">
        <f t="shared" si="61"/>
        <v>-2.6066218663106113E-3</v>
      </c>
      <c r="M151" s="668">
        <f t="shared" si="61"/>
        <v>1.4542775923569014E-2</v>
      </c>
      <c r="N151" s="668">
        <f t="shared" si="61"/>
        <v>2.4667386332821725E-2</v>
      </c>
      <c r="O151" s="668">
        <f t="shared" si="61"/>
        <v>1.7344934011334832E-2</v>
      </c>
      <c r="P151" s="668">
        <f t="shared" si="61"/>
        <v>1.3383613124342787E-2</v>
      </c>
      <c r="Q151" s="668">
        <f t="shared" si="61"/>
        <v>1.0998691861832603E-2</v>
      </c>
      <c r="R151" s="668">
        <f t="shared" si="61"/>
        <v>9.2732020187512761E-3</v>
      </c>
    </row>
    <row r="152" spans="1:18" s="664" customFormat="1" ht="15.75" customHeight="1">
      <c r="A152" s="658" t="s">
        <v>52</v>
      </c>
      <c r="C152" s="668">
        <f t="shared" ref="C152:R152" si="62">+LN(C138/B138)</f>
        <v>-9.5752944929857365E-4</v>
      </c>
      <c r="D152" s="668">
        <f t="shared" si="62"/>
        <v>6.9269419132953106E-2</v>
      </c>
      <c r="E152" s="668">
        <f t="shared" si="62"/>
        <v>2.9033421491538314E-2</v>
      </c>
      <c r="F152" s="668">
        <f t="shared" si="62"/>
        <v>1.8694131433407077E-2</v>
      </c>
      <c r="G152" s="668">
        <f t="shared" si="62"/>
        <v>1.9050125236969195E-2</v>
      </c>
      <c r="H152" s="668">
        <f t="shared" si="62"/>
        <v>1.4036599414769297E-2</v>
      </c>
      <c r="I152" s="668">
        <f t="shared" si="62"/>
        <v>1.4458276839784952E-2</v>
      </c>
      <c r="J152" s="668">
        <f t="shared" si="62"/>
        <v>2.4343441954566513E-2</v>
      </c>
      <c r="K152" s="668">
        <f t="shared" si="62"/>
        <v>2.7449880714359751E-2</v>
      </c>
      <c r="L152" s="668">
        <f t="shared" si="62"/>
        <v>3.6525653995386174E-2</v>
      </c>
      <c r="M152" s="668">
        <f t="shared" si="62"/>
        <v>4.1810175232015377E-2</v>
      </c>
      <c r="N152" s="668">
        <f t="shared" si="62"/>
        <v>4.282842568654717E-2</v>
      </c>
      <c r="O152" s="668">
        <f t="shared" si="62"/>
        <v>3.3018753749891709E-2</v>
      </c>
      <c r="P152" s="668">
        <f t="shared" si="62"/>
        <v>2.7147102731392935E-2</v>
      </c>
      <c r="Q152" s="668">
        <f t="shared" si="62"/>
        <v>2.3109356412501957E-2</v>
      </c>
      <c r="R152" s="668">
        <f t="shared" si="62"/>
        <v>1.9816569207445095E-2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-7.4243739614560281E-2</v>
      </c>
      <c r="D153" s="668">
        <f t="shared" si="63"/>
        <v>0.14375327887066261</v>
      </c>
      <c r="E153" s="668">
        <f t="shared" si="63"/>
        <v>9.7115590419954143E-2</v>
      </c>
      <c r="F153" s="668">
        <f t="shared" si="63"/>
        <v>7.5041367534328871E-2</v>
      </c>
      <c r="G153" s="668">
        <f t="shared" si="63"/>
        <v>5.8020412850372474E-2</v>
      </c>
      <c r="H153" s="668">
        <f t="shared" si="63"/>
        <v>4.241967491492056E-2</v>
      </c>
      <c r="I153" s="668">
        <f t="shared" si="63"/>
        <v>3.2877158535957268E-2</v>
      </c>
      <c r="J153" s="668">
        <f t="shared" si="63"/>
        <v>2.8791445816699662E-2</v>
      </c>
      <c r="K153" s="668">
        <f t="shared" si="63"/>
        <v>2.4398819819370993E-2</v>
      </c>
      <c r="L153" s="668">
        <f t="shared" si="63"/>
        <v>3.3558775926001511E-2</v>
      </c>
      <c r="M153" s="668">
        <f t="shared" si="63"/>
        <v>4.349523486139082E-2</v>
      </c>
      <c r="N153" s="668">
        <f t="shared" si="63"/>
        <v>4.441119931379682E-2</v>
      </c>
      <c r="O153" s="668">
        <f t="shared" si="63"/>
        <v>3.779153370443443E-2</v>
      </c>
      <c r="P153" s="668">
        <f t="shared" si="63"/>
        <v>3.3123067389695296E-2</v>
      </c>
      <c r="Q153" s="668">
        <f t="shared" si="63"/>
        <v>2.9347717111028154E-2</v>
      </c>
      <c r="R153" s="668">
        <f t="shared" si="63"/>
        <v>2.5874381312646546E-2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0.55533757167915165</v>
      </c>
      <c r="D154" s="668">
        <f t="shared" si="64"/>
        <v>0.10805055938975108</v>
      </c>
      <c r="E154" s="668">
        <f t="shared" si="64"/>
        <v>5.490191805556343E-2</v>
      </c>
      <c r="F154" s="668">
        <f t="shared" si="64"/>
        <v>2.4244977213081855E-2</v>
      </c>
      <c r="G154" s="668">
        <f t="shared" si="64"/>
        <v>8.3802163450994577E-4</v>
      </c>
      <c r="H154" s="668">
        <f t="shared" si="64"/>
        <v>-1.5413663942879451E-2</v>
      </c>
      <c r="I154" s="668">
        <f t="shared" si="64"/>
        <v>-2.4204632407576303E-2</v>
      </c>
      <c r="J154" s="668">
        <f t="shared" si="64"/>
        <v>-2.9262891106966414E-2</v>
      </c>
      <c r="K154" s="668">
        <f t="shared" si="64"/>
        <v>-2.6824637919517311E-2</v>
      </c>
      <c r="L154" s="668">
        <f t="shared" si="64"/>
        <v>1.9915918227100067E-4</v>
      </c>
      <c r="M154" s="668">
        <f t="shared" si="64"/>
        <v>2.5317257646904383E-2</v>
      </c>
      <c r="N154" s="668">
        <f t="shared" si="64"/>
        <v>1.8102616902857312E-2</v>
      </c>
      <c r="O154" s="668">
        <f t="shared" si="64"/>
        <v>1.8462281618097102E-2</v>
      </c>
      <c r="P154" s="668">
        <f t="shared" si="64"/>
        <v>1.7622902716045906E-2</v>
      </c>
      <c r="Q154" s="668">
        <f t="shared" si="64"/>
        <v>1.6046386994485327E-2</v>
      </c>
      <c r="R154" s="668">
        <f t="shared" si="64"/>
        <v>1.3925107010615207E-2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0.57321284630574709</v>
      </c>
      <c r="D155" s="668">
        <f t="shared" si="65"/>
        <v>0.28112177125943455</v>
      </c>
      <c r="E155" s="668">
        <f t="shared" si="65"/>
        <v>0.22230429318895598</v>
      </c>
      <c r="F155" s="668">
        <f t="shared" si="65"/>
        <v>0.17901336697175502</v>
      </c>
      <c r="G155" s="668">
        <f t="shared" si="65"/>
        <v>0.14180561322814056</v>
      </c>
      <c r="H155" s="668">
        <f t="shared" si="65"/>
        <v>0.11470212022338247</v>
      </c>
      <c r="I155" s="668">
        <f t="shared" si="65"/>
        <v>9.3771917158993967E-2</v>
      </c>
      <c r="J155" s="668">
        <f t="shared" si="65"/>
        <v>7.4719683703142026E-2</v>
      </c>
      <c r="K155" s="668">
        <f t="shared" si="65"/>
        <v>5.9324477413867906E-2</v>
      </c>
      <c r="L155" s="668">
        <f t="shared" si="65"/>
        <v>5.6643366256304048E-2</v>
      </c>
      <c r="M155" s="668">
        <f t="shared" si="65"/>
        <v>6.1205779973936086E-2</v>
      </c>
      <c r="N155" s="668">
        <f t="shared" si="65"/>
        <v>5.9456601992341873E-2</v>
      </c>
      <c r="O155" s="668">
        <f t="shared" si="65"/>
        <v>5.3970742904096224E-2</v>
      </c>
      <c r="P155" s="668">
        <f t="shared" si="65"/>
        <v>4.9004028559360091E-2</v>
      </c>
      <c r="Q155" s="668">
        <f t="shared" si="65"/>
        <v>4.4360650414941409E-2</v>
      </c>
      <c r="R155" s="668">
        <f t="shared" si="65"/>
        <v>3.9880073435722856E-2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0.3055436549122163</v>
      </c>
      <c r="D156" s="668">
        <f t="shared" si="66"/>
        <v>0.25619442390417463</v>
      </c>
      <c r="E156" s="668">
        <f t="shared" si="66"/>
        <v>0.19721600446118945</v>
      </c>
      <c r="F156" s="668">
        <f t="shared" si="66"/>
        <v>0.16153473423584044</v>
      </c>
      <c r="G156" s="668">
        <f t="shared" si="66"/>
        <v>0.12747843317272811</v>
      </c>
      <c r="H156" s="668">
        <f t="shared" si="66"/>
        <v>0.10265067127959665</v>
      </c>
      <c r="I156" s="668">
        <f t="shared" si="66"/>
        <v>8.5822551156156945E-2</v>
      </c>
      <c r="J156" s="668">
        <f t="shared" si="66"/>
        <v>7.1778911281309657E-2</v>
      </c>
      <c r="K156" s="668">
        <f t="shared" si="66"/>
        <v>5.9240114065723257E-2</v>
      </c>
      <c r="L156" s="668">
        <f t="shared" si="66"/>
        <v>4.0619532343617738E-2</v>
      </c>
      <c r="M156" s="668">
        <f t="shared" si="66"/>
        <v>2.9284263672255385E-2</v>
      </c>
      <c r="N156" s="668">
        <f t="shared" si="66"/>
        <v>3.7944940210147673E-2</v>
      </c>
      <c r="O156" s="668">
        <f t="shared" si="66"/>
        <v>3.2285073494700077E-2</v>
      </c>
      <c r="P156" s="668">
        <f t="shared" si="66"/>
        <v>2.828155725368595E-2</v>
      </c>
      <c r="Q156" s="668">
        <f t="shared" si="66"/>
        <v>2.5069340605638826E-2</v>
      </c>
      <c r="R156" s="668">
        <f t="shared" si="66"/>
        <v>2.215875396005082E-2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0.27322623082484748</v>
      </c>
      <c r="D157" s="668">
        <f t="shared" si="67"/>
        <v>0.42794080167747173</v>
      </c>
      <c r="E157" s="668">
        <f t="shared" si="67"/>
        <v>0.37895352508759883</v>
      </c>
      <c r="F157" s="668">
        <f t="shared" si="67"/>
        <v>0.33885970424856665</v>
      </c>
      <c r="G157" s="668">
        <f t="shared" si="67"/>
        <v>0.29310802447419265</v>
      </c>
      <c r="H157" s="668">
        <f t="shared" si="67"/>
        <v>0.25909487215302063</v>
      </c>
      <c r="I157" s="668">
        <f t="shared" si="67"/>
        <v>0.23535740016983472</v>
      </c>
      <c r="J157" s="668">
        <f t="shared" si="67"/>
        <v>0.20782342580960547</v>
      </c>
      <c r="K157" s="668">
        <f t="shared" si="67"/>
        <v>0.18020177190086353</v>
      </c>
      <c r="L157" s="668">
        <f t="shared" si="67"/>
        <v>0.12348977198964194</v>
      </c>
      <c r="M157" s="668">
        <f t="shared" si="67"/>
        <v>7.8290555251881527E-2</v>
      </c>
      <c r="N157" s="668">
        <f t="shared" si="67"/>
        <v>6.6031106751165566E-2</v>
      </c>
      <c r="O157" s="668">
        <f t="shared" si="67"/>
        <v>5.8398150307805159E-2</v>
      </c>
      <c r="P157" s="668">
        <f t="shared" si="67"/>
        <v>5.2074600360862325E-2</v>
      </c>
      <c r="Q157" s="668">
        <f t="shared" si="67"/>
        <v>4.6483531873516795E-2</v>
      </c>
      <c r="R157" s="668">
        <f t="shared" si="67"/>
        <v>4.1279362680646199E-2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0.25414666062726898</v>
      </c>
      <c r="D158" s="668">
        <f t="shared" si="68"/>
        <v>0.24743725339447134</v>
      </c>
      <c r="E158" s="668">
        <f t="shared" si="68"/>
        <v>0.1945566840815913</v>
      </c>
      <c r="F158" s="668">
        <f t="shared" si="68"/>
        <v>0.15304278031121676</v>
      </c>
      <c r="G158" s="668">
        <f t="shared" si="68"/>
        <v>0.12021385339288546</v>
      </c>
      <c r="H158" s="668">
        <f t="shared" si="68"/>
        <v>9.6194196609823507E-2</v>
      </c>
      <c r="I158" s="668">
        <f t="shared" si="68"/>
        <v>7.4834872982116399E-2</v>
      </c>
      <c r="J158" s="668">
        <f t="shared" si="68"/>
        <v>5.6098528530159571E-2</v>
      </c>
      <c r="K158" s="668">
        <f t="shared" si="68"/>
        <v>4.1507655933354551E-2</v>
      </c>
      <c r="L158" s="668">
        <f t="shared" si="68"/>
        <v>4.4696966675448757E-2</v>
      </c>
      <c r="M158" s="668">
        <f t="shared" si="68"/>
        <v>5.2644175560242951E-2</v>
      </c>
      <c r="N158" s="668">
        <f t="shared" si="68"/>
        <v>5.7886328765854894E-2</v>
      </c>
      <c r="O158" s="668">
        <f t="shared" si="68"/>
        <v>5.0597442285349459E-2</v>
      </c>
      <c r="P158" s="668">
        <f t="shared" si="68"/>
        <v>4.5041431452446525E-2</v>
      </c>
      <c r="Q158" s="668">
        <f t="shared" si="68"/>
        <v>4.0402784537594834E-2</v>
      </c>
      <c r="R158" s="668">
        <f t="shared" si="68"/>
        <v>3.6220808294794141E-2</v>
      </c>
    </row>
    <row r="159" spans="1:18" s="664" customFormat="1" ht="15.75" customHeight="1">
      <c r="A159" s="658" t="s">
        <v>114</v>
      </c>
      <c r="C159" s="668">
        <f t="shared" ref="C159:R159" si="69">+LN(C145/B145)</f>
        <v>3.7091222581215701E-2</v>
      </c>
      <c r="D159" s="668">
        <f t="shared" si="69"/>
        <v>9.1594520757273423E-2</v>
      </c>
      <c r="E159" s="668">
        <f t="shared" si="69"/>
        <v>5.9600228528139572E-2</v>
      </c>
      <c r="F159" s="668">
        <f t="shared" si="69"/>
        <v>3.2907271719710307E-2</v>
      </c>
      <c r="G159" s="668">
        <f t="shared" si="69"/>
        <v>1.7332523794357436E-2</v>
      </c>
      <c r="H159" s="668">
        <f t="shared" si="69"/>
        <v>9.8471696050739122E-3</v>
      </c>
      <c r="I159" s="668">
        <f t="shared" si="69"/>
        <v>8.1785483274396577E-3</v>
      </c>
      <c r="J159" s="668">
        <f t="shared" si="69"/>
        <v>7.370221404289507E-3</v>
      </c>
      <c r="K159" s="668">
        <f t="shared" si="69"/>
        <v>8.9620357652821451E-3</v>
      </c>
      <c r="L159" s="668">
        <f t="shared" si="69"/>
        <v>1.4576912546134746E-2</v>
      </c>
      <c r="M159" s="668">
        <f t="shared" si="69"/>
        <v>1.5445658514951248E-2</v>
      </c>
      <c r="N159" s="668">
        <f t="shared" si="69"/>
        <v>1.9126754383495925E-2</v>
      </c>
      <c r="O159" s="668">
        <f t="shared" si="69"/>
        <v>1.2052944303901938E-2</v>
      </c>
      <c r="P159" s="668">
        <f t="shared" si="69"/>
        <v>8.3228288953326162E-3</v>
      </c>
      <c r="Q159" s="668">
        <f t="shared" si="69"/>
        <v>6.1366879775055245E-3</v>
      </c>
      <c r="R159" s="668">
        <f t="shared" si="69"/>
        <v>4.5547703760627231E-3</v>
      </c>
    </row>
    <row r="160" spans="1:18" s="664" customFormat="1" ht="15.75" customHeight="1">
      <c r="A160" s="658" t="s">
        <v>224</v>
      </c>
      <c r="C160" s="668">
        <f t="shared" ref="C160:R160" si="70">+LN(C146/B146)</f>
        <v>0.53437201346182361</v>
      </c>
      <c r="D160" s="668">
        <f t="shared" si="70"/>
        <v>0.32502089303482207</v>
      </c>
      <c r="E160" s="668">
        <f t="shared" si="70"/>
        <v>0.26244385684516791</v>
      </c>
      <c r="F160" s="668">
        <f t="shared" si="70"/>
        <v>0.21472755926707598</v>
      </c>
      <c r="G160" s="668">
        <f t="shared" si="70"/>
        <v>0.17192764652599724</v>
      </c>
      <c r="H160" s="668">
        <f t="shared" si="70"/>
        <v>0.14141298410352116</v>
      </c>
      <c r="I160" s="668">
        <f t="shared" si="70"/>
        <v>0.11979692013811682</v>
      </c>
      <c r="J160" s="668">
        <f t="shared" si="70"/>
        <v>9.9510319525140473E-2</v>
      </c>
      <c r="K160" s="668">
        <f t="shared" si="70"/>
        <v>8.2447793299142244E-2</v>
      </c>
      <c r="L160" s="668">
        <f t="shared" si="70"/>
        <v>7.5035510244091982E-2</v>
      </c>
      <c r="M160" s="668">
        <f t="shared" si="70"/>
        <v>7.6577853955063058E-2</v>
      </c>
      <c r="N160" s="668">
        <f t="shared" si="70"/>
        <v>6.5927175296338861E-2</v>
      </c>
      <c r="O160" s="668">
        <f t="shared" si="70"/>
        <v>6.2831881992694197E-2</v>
      </c>
      <c r="P160" s="668">
        <f t="shared" si="70"/>
        <v>5.8440761513697786E-2</v>
      </c>
      <c r="Q160" s="668">
        <f t="shared" si="70"/>
        <v>5.3504379374733999E-2</v>
      </c>
      <c r="R160" s="668">
        <f t="shared" si="70"/>
        <v>4.8338438425477297E-2</v>
      </c>
    </row>
    <row r="161" spans="1:18" s="664" customFormat="1" ht="15.75" customHeight="1">
      <c r="A161" s="658" t="s">
        <v>255</v>
      </c>
      <c r="C161" s="668">
        <f t="shared" ref="C161:R161" si="71">+LN(C147/B147)</f>
        <v>0.21903192653666881</v>
      </c>
      <c r="D161" s="668">
        <f t="shared" si="71"/>
        <v>0.15854619852756036</v>
      </c>
      <c r="E161" s="668">
        <f t="shared" si="71"/>
        <v>0.12099773495743603</v>
      </c>
      <c r="F161" s="668">
        <f t="shared" si="71"/>
        <v>9.8513776330927907E-2</v>
      </c>
      <c r="G161" s="668">
        <f t="shared" si="71"/>
        <v>8.1586594371244228E-2</v>
      </c>
      <c r="H161" s="668">
        <f t="shared" si="71"/>
        <v>6.9901008578526103E-2</v>
      </c>
      <c r="I161" s="668">
        <f t="shared" si="71"/>
        <v>6.3014480074335716E-2</v>
      </c>
      <c r="J161" s="668">
        <f t="shared" si="71"/>
        <v>5.6607253221434471E-2</v>
      </c>
      <c r="K161" s="668">
        <f t="shared" si="71"/>
        <v>5.1219808490339497E-2</v>
      </c>
      <c r="L161" s="668">
        <f t="shared" si="71"/>
        <v>4.7495022519298463E-2</v>
      </c>
      <c r="M161" s="668">
        <f t="shared" si="71"/>
        <v>4.5468761655687459E-2</v>
      </c>
      <c r="N161" s="668">
        <f t="shared" si="71"/>
        <v>4.4527161132648124E-2</v>
      </c>
      <c r="O161" s="668">
        <f t="shared" si="71"/>
        <v>3.9478003138461525E-2</v>
      </c>
      <c r="P161" s="668">
        <f t="shared" si="71"/>
        <v>3.5506580058900672E-2</v>
      </c>
      <c r="Q161" s="668">
        <f t="shared" si="71"/>
        <v>3.2011533323254897E-2</v>
      </c>
      <c r="R161" s="668">
        <f t="shared" si="71"/>
        <v>2.8653333560737966E-2</v>
      </c>
    </row>
    <row r="162" spans="1:18" s="664" customFormat="1" ht="15.75" customHeight="1">
      <c r="A162" s="669" t="s">
        <v>1195</v>
      </c>
      <c r="B162" s="664" t="s">
        <v>1184</v>
      </c>
      <c r="C162" s="670" t="s">
        <v>1185</v>
      </c>
      <c r="D162" s="671" t="s">
        <v>1186</v>
      </c>
      <c r="E162" s="664" t="s">
        <v>1187</v>
      </c>
      <c r="F162" s="664" t="s">
        <v>1188</v>
      </c>
      <c r="G162" s="664" t="s">
        <v>1189</v>
      </c>
      <c r="M162" s="666"/>
    </row>
    <row r="163" spans="1:18" s="664" customFormat="1" ht="15.75" customHeight="1">
      <c r="A163" s="658" t="s">
        <v>104</v>
      </c>
      <c r="B163" s="672">
        <f t="shared" ref="B163:B175" si="72">+AVERAGE(C149:G149)/10</f>
        <v>3.9796521636235923E-3</v>
      </c>
      <c r="C163" s="672">
        <f t="shared" ref="C163:C175" si="73">+AVERAGE(H149:L149)/10</f>
        <v>3.0258471943457321E-3</v>
      </c>
      <c r="D163" s="672">
        <f t="shared" ref="D163:D175" si="74">+AVERAGE(M149:Q149)/10</f>
        <v>1.0281681863554097E-3</v>
      </c>
      <c r="E163" s="681">
        <f t="shared" ref="E163:E175" si="75">+Q135</f>
        <v>2.5025877906253076</v>
      </c>
      <c r="F163" s="683">
        <f t="shared" ref="F163:F175" si="76">+E163/B135</f>
        <v>1.494338116270191</v>
      </c>
      <c r="G163" s="682">
        <f t="shared" ref="G163:G175" si="77">+AVERAGE(B163:D163)</f>
        <v>2.677889181441578E-3</v>
      </c>
      <c r="M163" s="666"/>
    </row>
    <row r="164" spans="1:18" s="664" customFormat="1" ht="15.75" customHeight="1">
      <c r="A164" s="658" t="s">
        <v>105</v>
      </c>
      <c r="B164" s="672">
        <f t="shared" si="72"/>
        <v>1.4398218835184194E-3</v>
      </c>
      <c r="C164" s="672">
        <f t="shared" si="73"/>
        <v>2.3336691302374511E-3</v>
      </c>
      <c r="D164" s="672">
        <f t="shared" si="74"/>
        <v>2.7995286304032889E-3</v>
      </c>
      <c r="E164" s="681">
        <f t="shared" si="75"/>
        <v>1.6292143384078206</v>
      </c>
      <c r="F164" s="683">
        <f t="shared" si="76"/>
        <v>1.3890929528173521</v>
      </c>
      <c r="G164" s="682">
        <f t="shared" si="77"/>
        <v>2.1910065480530531E-3</v>
      </c>
      <c r="M164" s="666"/>
    </row>
    <row r="165" spans="1:18" s="664" customFormat="1" ht="15.75" customHeight="1">
      <c r="A165" s="658" t="s">
        <v>51</v>
      </c>
      <c r="B165" s="672">
        <f t="shared" si="72"/>
        <v>-1.5686079927864506E-3</v>
      </c>
      <c r="C165" s="672">
        <f t="shared" si="73"/>
        <v>-2.7546193443292281E-3</v>
      </c>
      <c r="D165" s="672">
        <f t="shared" si="74"/>
        <v>1.6187480250780188E-3</v>
      </c>
      <c r="E165" s="681">
        <f t="shared" si="75"/>
        <v>0.32773515662712999</v>
      </c>
      <c r="F165" s="683">
        <f t="shared" si="76"/>
        <v>0.87352025128941613</v>
      </c>
      <c r="G165" s="682">
        <f t="shared" si="77"/>
        <v>-9.0149310401255341E-4</v>
      </c>
      <c r="M165" s="666"/>
    </row>
    <row r="166" spans="1:18" s="664" customFormat="1" ht="15.75" customHeight="1">
      <c r="A166" s="658" t="s">
        <v>52</v>
      </c>
      <c r="B166" s="672">
        <f t="shared" si="72"/>
        <v>2.7017913569113827E-3</v>
      </c>
      <c r="C166" s="672">
        <f t="shared" si="73"/>
        <v>2.3362770583773332E-3</v>
      </c>
      <c r="D166" s="672">
        <f t="shared" si="74"/>
        <v>3.3582762762469826E-3</v>
      </c>
      <c r="E166" s="681">
        <f t="shared" si="75"/>
        <v>0.66414750561986891</v>
      </c>
      <c r="F166" s="683">
        <f t="shared" si="76"/>
        <v>1.5216834190884485</v>
      </c>
      <c r="G166" s="682">
        <f t="shared" si="77"/>
        <v>2.7987815638452328E-3</v>
      </c>
      <c r="M166" s="666"/>
    </row>
    <row r="167" spans="1:18" s="664" customFormat="1" ht="15.75" customHeight="1">
      <c r="A167" s="658" t="s">
        <v>53</v>
      </c>
      <c r="B167" s="672">
        <f t="shared" si="72"/>
        <v>5.9937382012151558E-3</v>
      </c>
      <c r="C167" s="672">
        <f t="shared" si="73"/>
        <v>3.2409175002590003E-3</v>
      </c>
      <c r="D167" s="672">
        <f t="shared" si="74"/>
        <v>3.76337504760691E-3</v>
      </c>
      <c r="E167" s="681">
        <f t="shared" si="75"/>
        <v>0.50366217765509791</v>
      </c>
      <c r="F167" s="683">
        <f t="shared" si="76"/>
        <v>1.9153522292721645</v>
      </c>
      <c r="G167" s="682">
        <f t="shared" si="77"/>
        <v>4.3326769163603554E-3</v>
      </c>
      <c r="M167" s="666"/>
    </row>
    <row r="168" spans="1:18" s="664" customFormat="1" ht="15.75" customHeight="1">
      <c r="A168" s="658" t="s">
        <v>54</v>
      </c>
      <c r="B168" s="672">
        <f t="shared" si="72"/>
        <v>1.4867460959441159E-2</v>
      </c>
      <c r="C168" s="672">
        <f t="shared" si="73"/>
        <v>-1.9101333238933696E-3</v>
      </c>
      <c r="D168" s="672">
        <f t="shared" si="74"/>
        <v>1.9110289175678003E-3</v>
      </c>
      <c r="E168" s="681">
        <f t="shared" si="75"/>
        <v>3.4256395149714747</v>
      </c>
      <c r="F168" s="683">
        <f t="shared" si="76"/>
        <v>2.1031113167027833</v>
      </c>
      <c r="G168" s="682">
        <f t="shared" si="77"/>
        <v>4.9561188510385294E-3</v>
      </c>
      <c r="M168" s="666"/>
    </row>
    <row r="169" spans="1:18" s="664" customFormat="1" ht="15.75" customHeight="1">
      <c r="A169" s="658" t="s">
        <v>55</v>
      </c>
      <c r="B169" s="672">
        <f t="shared" si="72"/>
        <v>2.7949157819080667E-2</v>
      </c>
      <c r="C169" s="672">
        <f t="shared" si="73"/>
        <v>7.9832312951138087E-3</v>
      </c>
      <c r="D169" s="672">
        <f t="shared" si="74"/>
        <v>5.359956076893514E-3</v>
      </c>
      <c r="E169" s="681">
        <f t="shared" si="75"/>
        <v>3.3566737981469399</v>
      </c>
      <c r="F169" s="683">
        <f t="shared" si="76"/>
        <v>7.882280452709808</v>
      </c>
      <c r="G169" s="682">
        <f t="shared" si="77"/>
        <v>1.3764115063695995E-2</v>
      </c>
      <c r="M169" s="666"/>
    </row>
    <row r="170" spans="1:18" s="664" customFormat="1" ht="15.75" customHeight="1">
      <c r="A170" s="658" t="s">
        <v>56</v>
      </c>
      <c r="B170" s="672">
        <f t="shared" si="72"/>
        <v>2.0959345013722978E-2</v>
      </c>
      <c r="C170" s="672">
        <f t="shared" si="73"/>
        <v>7.202235602528086E-3</v>
      </c>
      <c r="D170" s="672">
        <f t="shared" si="74"/>
        <v>3.0573035047285579E-3</v>
      </c>
      <c r="E170" s="681">
        <f t="shared" si="75"/>
        <v>3.0297206940716821</v>
      </c>
      <c r="F170" s="683">
        <f t="shared" si="76"/>
        <v>4.7633166749155462</v>
      </c>
      <c r="G170" s="682">
        <f t="shared" si="77"/>
        <v>1.0406294706993207E-2</v>
      </c>
      <c r="M170" s="666"/>
    </row>
    <row r="171" spans="1:18" s="664" customFormat="1" ht="15.75" customHeight="1">
      <c r="A171" s="658" t="s">
        <v>57</v>
      </c>
      <c r="B171" s="672">
        <f t="shared" si="72"/>
        <v>3.4241765726253544E-2</v>
      </c>
      <c r="C171" s="672">
        <f t="shared" si="73"/>
        <v>2.0119344840459324E-2</v>
      </c>
      <c r="D171" s="672">
        <f t="shared" si="74"/>
        <v>6.0255588909046264E-3</v>
      </c>
      <c r="E171" s="681">
        <f t="shared" si="75"/>
        <v>3.9727087525876641</v>
      </c>
      <c r="F171" s="683">
        <f t="shared" si="76"/>
        <v>20.477638233282651</v>
      </c>
      <c r="G171" s="682">
        <f t="shared" si="77"/>
        <v>2.0128889819205832E-2</v>
      </c>
      <c r="M171" s="666"/>
    </row>
    <row r="172" spans="1:18" s="664" customFormat="1" ht="15.75" customHeight="1">
      <c r="A172" s="658" t="s">
        <v>58</v>
      </c>
      <c r="B172" s="672">
        <f t="shared" si="72"/>
        <v>1.9387944636148676E-2</v>
      </c>
      <c r="C172" s="672">
        <f t="shared" si="73"/>
        <v>6.2666444146180552E-3</v>
      </c>
      <c r="D172" s="672">
        <f t="shared" si="74"/>
        <v>4.9314432520297727E-3</v>
      </c>
      <c r="E172" s="681">
        <f t="shared" si="75"/>
        <v>1.9573518039236915</v>
      </c>
      <c r="F172" s="683">
        <f t="shared" si="76"/>
        <v>4.614952683501385</v>
      </c>
      <c r="G172" s="682">
        <f t="shared" si="77"/>
        <v>1.0195344100932167E-2</v>
      </c>
      <c r="M172" s="666"/>
    </row>
    <row r="173" spans="1:18" s="664" customFormat="1" ht="15.75" customHeight="1">
      <c r="A173" s="658" t="s">
        <v>114</v>
      </c>
      <c r="B173" s="672">
        <f t="shared" si="72"/>
        <v>4.7705153476139284E-3</v>
      </c>
      <c r="C173" s="672">
        <f t="shared" si="73"/>
        <v>9.7869775296439932E-4</v>
      </c>
      <c r="D173" s="672">
        <f t="shared" si="74"/>
        <v>1.2216974815037452E-3</v>
      </c>
      <c r="E173" s="681">
        <f t="shared" si="75"/>
        <v>0.72604564184121012</v>
      </c>
      <c r="F173" s="683">
        <f t="shared" si="76"/>
        <v>1.4170050564255305</v>
      </c>
      <c r="G173" s="682">
        <f t="shared" si="77"/>
        <v>2.3236368606940247E-3</v>
      </c>
      <c r="M173" s="666"/>
    </row>
    <row r="174" spans="1:18" s="664" customFormat="1" ht="15.75" customHeight="1">
      <c r="A174" s="658" t="s">
        <v>224</v>
      </c>
      <c r="B174" s="672">
        <f t="shared" si="72"/>
        <v>3.0169839382697738E-2</v>
      </c>
      <c r="C174" s="672">
        <f t="shared" si="73"/>
        <v>1.0364070546200255E-2</v>
      </c>
      <c r="D174" s="672">
        <f t="shared" si="74"/>
        <v>6.3456410426505575E-3</v>
      </c>
      <c r="E174" s="681">
        <f t="shared" si="75"/>
        <v>3.9007897652285068</v>
      </c>
      <c r="F174" s="683">
        <f t="shared" si="76"/>
        <v>10.422610664656077</v>
      </c>
      <c r="G174" s="682">
        <f t="shared" si="77"/>
        <v>1.5626516990516183E-2</v>
      </c>
      <c r="M174" s="666"/>
    </row>
    <row r="175" spans="1:18" s="664" customFormat="1" ht="15.75" customHeight="1">
      <c r="A175" s="658" t="s">
        <v>255</v>
      </c>
      <c r="B175" s="672">
        <f t="shared" si="72"/>
        <v>1.3573524614476747E-2</v>
      </c>
      <c r="C175" s="672">
        <f t="shared" si="73"/>
        <v>5.7647514576786851E-3</v>
      </c>
      <c r="D175" s="672">
        <f t="shared" si="74"/>
        <v>3.9398407861790542E-3</v>
      </c>
      <c r="E175" s="681">
        <f t="shared" si="75"/>
        <v>25.996276939706394</v>
      </c>
      <c r="F175" s="683">
        <f t="shared" si="76"/>
        <v>3.2024170183049421</v>
      </c>
      <c r="G175" s="682">
        <f t="shared" si="77"/>
        <v>7.7593722861114961E-3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1109</v>
      </c>
      <c r="M177" s="666"/>
    </row>
    <row r="178" spans="1:18" s="664" customFormat="1" ht="15.75" customHeight="1">
      <c r="A178" s="658" t="s">
        <v>104</v>
      </c>
      <c r="B178" s="659">
        <f>+US!B56</f>
        <v>300.24289045710549</v>
      </c>
      <c r="C178" s="659">
        <f>+US!C56</f>
        <v>321.999054</v>
      </c>
      <c r="D178" s="659">
        <f>+US!D56</f>
        <v>345.33170999999999</v>
      </c>
      <c r="E178" s="659">
        <f>+US!E56</f>
        <v>365.53294799999998</v>
      </c>
      <c r="F178" s="659">
        <f>+US!F56</f>
        <v>381.75431700000001</v>
      </c>
      <c r="G178" s="659">
        <f>+US!G56</f>
        <v>396.41335699999996</v>
      </c>
      <c r="H178" s="659">
        <f>+US!H56</f>
        <v>411.18806999999998</v>
      </c>
      <c r="I178" s="659">
        <f>+US!I56</f>
        <v>424.92668799999996</v>
      </c>
      <c r="J178" s="659">
        <f>+US!J56</f>
        <v>436.37031999999999</v>
      </c>
      <c r="K178" s="659">
        <f>+US!K56</f>
        <v>446.21441699999997</v>
      </c>
      <c r="L178" s="659">
        <f>+US!L56</f>
        <v>450.66680600000001</v>
      </c>
      <c r="M178" s="659">
        <f>+US!M56</f>
        <v>450.66680600000001</v>
      </c>
      <c r="N178" s="659">
        <f>+US!N56</f>
        <v>450.66680600000001</v>
      </c>
      <c r="O178" s="659">
        <f>+US!O56</f>
        <v>450.66680600000001</v>
      </c>
      <c r="P178" s="659">
        <f>+US!P56</f>
        <v>450.66680600000001</v>
      </c>
      <c r="Q178" s="659">
        <f>+US!Q56</f>
        <v>450.66680600000001</v>
      </c>
      <c r="R178" s="659">
        <f>+US!R56</f>
        <v>450.66680600000001</v>
      </c>
    </row>
    <row r="179" spans="1:18" s="664" customFormat="1" ht="15.75" customHeight="1">
      <c r="A179" s="658" t="s">
        <v>105</v>
      </c>
      <c r="B179" s="659">
        <f>+EU!B56</f>
        <v>506.78597240559827</v>
      </c>
      <c r="C179" s="659">
        <f>+EU!C56</f>
        <v>512.22908000000007</v>
      </c>
      <c r="D179" s="659">
        <f>+EU!D56</f>
        <v>517.73064899999997</v>
      </c>
      <c r="E179" s="659">
        <f>+EU!E56</f>
        <v>517.99648799999989</v>
      </c>
      <c r="F179" s="659">
        <f>+EU!F56</f>
        <v>514.32116100000007</v>
      </c>
      <c r="G179" s="659">
        <f>+EU!G56</f>
        <v>506.75466999999998</v>
      </c>
      <c r="H179" s="659">
        <f>+EU!H56</f>
        <v>496.80225499999995</v>
      </c>
      <c r="I179" s="659">
        <f>+EU!I56</f>
        <v>488.72977999999995</v>
      </c>
      <c r="J179" s="659">
        <f>+EU!J56</f>
        <v>483.43062899999995</v>
      </c>
      <c r="K179" s="659">
        <f>+EU!K56</f>
        <v>479.69214999999997</v>
      </c>
      <c r="L179" s="659">
        <f>+EU!L56</f>
        <v>477.87570699999998</v>
      </c>
      <c r="M179" s="659">
        <f>+EU!M56</f>
        <v>477.87570699999998</v>
      </c>
      <c r="N179" s="659">
        <f>+EU!N56</f>
        <v>477.87570699999998</v>
      </c>
      <c r="O179" s="659">
        <f>+EU!O56</f>
        <v>477.87570699999998</v>
      </c>
      <c r="P179" s="659">
        <f>+EU!P56</f>
        <v>477.87570699999998</v>
      </c>
      <c r="Q179" s="659">
        <f>+EU!Q56</f>
        <v>477.87570699999998</v>
      </c>
      <c r="R179" s="659">
        <f>+EU!R56</f>
        <v>477.87570699999998</v>
      </c>
    </row>
    <row r="180" spans="1:18" s="664" customFormat="1" ht="15.75" customHeight="1">
      <c r="A180" s="658" t="s">
        <v>51</v>
      </c>
      <c r="B180" s="659">
        <f>+Japan!B56</f>
        <v>130.42079057182508</v>
      </c>
      <c r="C180" s="659">
        <f>+Japan!C56</f>
        <v>126.573481</v>
      </c>
      <c r="D180" s="659">
        <f>+Japan!D56</f>
        <v>122.839664</v>
      </c>
      <c r="E180" s="659">
        <f>+Japan!E56</f>
        <v>117.06348699999999</v>
      </c>
      <c r="F180" s="659">
        <f>+Japan!F56</f>
        <v>110.521006</v>
      </c>
      <c r="G180" s="659">
        <f>+Japan!G56</f>
        <v>104.45336999999999</v>
      </c>
      <c r="H180" s="659">
        <f>+Japan!H56</f>
        <v>98.291342</v>
      </c>
      <c r="I180" s="659">
        <f>+Japan!I56</f>
        <v>92.266868000000002</v>
      </c>
      <c r="J180" s="659">
        <f>+Japan!J56</f>
        <v>87.848158999999995</v>
      </c>
      <c r="K180" s="659">
        <f>+Japan!K56</f>
        <v>84.577384999999992</v>
      </c>
      <c r="L180" s="659">
        <f>+Japan!L56</f>
        <v>83.174943999999996</v>
      </c>
      <c r="M180" s="659">
        <f>+Japan!M56</f>
        <v>83.174943999999996</v>
      </c>
      <c r="N180" s="659">
        <f>+Japan!N56</f>
        <v>83.174943999999996</v>
      </c>
      <c r="O180" s="659">
        <f>+Japan!O56</f>
        <v>83.174943999999996</v>
      </c>
      <c r="P180" s="659">
        <f>+Japan!P56</f>
        <v>83.174943999999996</v>
      </c>
      <c r="Q180" s="659">
        <f>+Japan!Q56</f>
        <v>83.174943999999996</v>
      </c>
      <c r="R180" s="659">
        <f>+Japan!R56</f>
        <v>83.174943999999996</v>
      </c>
    </row>
    <row r="181" spans="1:18" s="664" customFormat="1" ht="15.75" customHeight="1">
      <c r="A181" s="658" t="s">
        <v>52</v>
      </c>
      <c r="B181" s="659">
        <f>+Russia!B56</f>
        <v>145.74450259638542</v>
      </c>
      <c r="C181" s="659">
        <f>+Russia!C56</f>
        <v>143.456918</v>
      </c>
      <c r="D181" s="659">
        <f>+Russia!D56</f>
        <v>141.20523900000001</v>
      </c>
      <c r="E181" s="659">
        <f>+Russia!E56</f>
        <v>135.673914</v>
      </c>
      <c r="F181" s="659">
        <f>+Russia!F56</f>
        <v>130.58831000000001</v>
      </c>
      <c r="G181" s="659">
        <f>+Russia!G56</f>
        <v>126.654849</v>
      </c>
      <c r="H181" s="659">
        <f>+Russia!H56</f>
        <v>122.534291</v>
      </c>
      <c r="I181" s="659">
        <f>+Russia!I56</f>
        <v>119.439114</v>
      </c>
      <c r="J181" s="659">
        <f>+Russia!J56</f>
        <v>118.47105999999999</v>
      </c>
      <c r="K181" s="659">
        <f>+Russia!K56</f>
        <v>117.93754</v>
      </c>
      <c r="L181" s="659">
        <f>+Russia!L56</f>
        <v>117.444757</v>
      </c>
      <c r="M181" s="659">
        <f>+Russia!M56</f>
        <v>117.444757</v>
      </c>
      <c r="N181" s="659">
        <f>+Russia!N56</f>
        <v>117.444757</v>
      </c>
      <c r="O181" s="659">
        <f>+Russia!O56</f>
        <v>117.444757</v>
      </c>
      <c r="P181" s="659">
        <f>+Russia!P56</f>
        <v>117.444757</v>
      </c>
      <c r="Q181" s="659">
        <f>+Russia!Q56</f>
        <v>117.444757</v>
      </c>
      <c r="R181" s="659">
        <f>+Russia!R56</f>
        <v>117.444757</v>
      </c>
    </row>
    <row r="182" spans="1:18" s="664" customFormat="1" ht="15.75" customHeight="1">
      <c r="A182" s="658" t="s">
        <v>53</v>
      </c>
      <c r="B182" s="659">
        <f>+Eurasia!B56</f>
        <v>161.55934976286446</v>
      </c>
      <c r="C182" s="659">
        <f>+Eurasia!C56</f>
        <v>166.897783</v>
      </c>
      <c r="D182" s="659">
        <f>+Eurasia!D56</f>
        <v>172.41261499999999</v>
      </c>
      <c r="E182" s="659">
        <f>+Eurasia!E56</f>
        <v>173.61741300000003</v>
      </c>
      <c r="F182" s="659">
        <f>+Eurasia!F56</f>
        <v>173.583271</v>
      </c>
      <c r="G182" s="659">
        <f>+Eurasia!G56</f>
        <v>171.88234400000002</v>
      </c>
      <c r="H182" s="659">
        <f>+Eurasia!H56</f>
        <v>168.04643200000004</v>
      </c>
      <c r="I182" s="659">
        <f>+Eurasia!I56</f>
        <v>163.792068</v>
      </c>
      <c r="J182" s="659">
        <f>+Eurasia!J56</f>
        <v>160.03009899999998</v>
      </c>
      <c r="K182" s="659">
        <f>+Eurasia!K56</f>
        <v>156.242392</v>
      </c>
      <c r="L182" s="659">
        <f>+Eurasia!L56</f>
        <v>154.166146</v>
      </c>
      <c r="M182" s="659">
        <f>+Eurasia!M56</f>
        <v>154.166146</v>
      </c>
      <c r="N182" s="659">
        <f>+Eurasia!N56</f>
        <v>154.166146</v>
      </c>
      <c r="O182" s="659">
        <f>+Eurasia!O56</f>
        <v>154.166146</v>
      </c>
      <c r="P182" s="659">
        <f>+Eurasia!P56</f>
        <v>154.166146</v>
      </c>
      <c r="Q182" s="659">
        <f>+Eurasia!Q56</f>
        <v>154.166146</v>
      </c>
      <c r="R182" s="659">
        <f>+Eurasia!R56</f>
        <v>154.166146</v>
      </c>
    </row>
    <row r="183" spans="1:18" s="664" customFormat="1" ht="15.75" customHeight="1">
      <c r="A183" s="658" t="s">
        <v>54</v>
      </c>
      <c r="B183" s="659">
        <f>+China!B56</f>
        <v>1338.2908389140152</v>
      </c>
      <c r="C183" s="659">
        <f>+China!C56</f>
        <v>1376.048943</v>
      </c>
      <c r="D183" s="659">
        <f>+China!D56</f>
        <v>1414.8723419999999</v>
      </c>
      <c r="E183" s="659">
        <f>+China!E56</f>
        <v>1408.3160519999999</v>
      </c>
      <c r="F183" s="659">
        <f>+China!F56</f>
        <v>1374.6570609999999</v>
      </c>
      <c r="G183" s="659">
        <f>+China!G56</f>
        <v>1315.1481370000001</v>
      </c>
      <c r="H183" s="659">
        <f>+China!H56</f>
        <v>1236.6640949999999</v>
      </c>
      <c r="I183" s="659">
        <f>+China!I56</f>
        <v>1159.6448929999999</v>
      </c>
      <c r="J183" s="659">
        <f>+China!J56</f>
        <v>1087.0737220000001</v>
      </c>
      <c r="K183" s="659">
        <f>+China!K56</f>
        <v>1028.079962</v>
      </c>
      <c r="L183" s="659">
        <f>+China!L56</f>
        <v>1004.3919649999999</v>
      </c>
      <c r="M183" s="659">
        <f>+China!M56</f>
        <v>1004.3919649999999</v>
      </c>
      <c r="N183" s="659">
        <f>+China!N56</f>
        <v>1004.3919649999999</v>
      </c>
      <c r="O183" s="659">
        <f>+China!O56</f>
        <v>1004.3919649999999</v>
      </c>
      <c r="P183" s="659">
        <f>+China!P56</f>
        <v>1004.3919649999999</v>
      </c>
      <c r="Q183" s="659">
        <f>+China!Q56</f>
        <v>1004.3919649999999</v>
      </c>
      <c r="R183" s="659">
        <f>+China!R56</f>
        <v>1004.3919649999999</v>
      </c>
    </row>
    <row r="184" spans="1:18" s="664" customFormat="1" ht="15.75" customHeight="1">
      <c r="A184" s="658" t="s">
        <v>55</v>
      </c>
      <c r="B184" s="659">
        <f>+India!B56</f>
        <v>1175.9878280446944</v>
      </c>
      <c r="C184" s="659">
        <f>+India!C56</f>
        <v>1311.0505270000001</v>
      </c>
      <c r="D184" s="659">
        <f>+India!D56</f>
        <v>1461.6252339999999</v>
      </c>
      <c r="E184" s="659">
        <f>+India!E56</f>
        <v>1585.3498520000001</v>
      </c>
      <c r="F184" s="659">
        <f>+India!F56</f>
        <v>1673.6187669999999</v>
      </c>
      <c r="G184" s="659">
        <f>+India!G56</f>
        <v>1729.3540600000001</v>
      </c>
      <c r="H184" s="659">
        <f>+India!H56</f>
        <v>1752.843331</v>
      </c>
      <c r="I184" s="659">
        <f>+India!I56</f>
        <v>1747.9458319999999</v>
      </c>
      <c r="J184" s="659">
        <f>+India!J56</f>
        <v>1722.03944</v>
      </c>
      <c r="K184" s="659">
        <f>+India!K56</f>
        <v>1683.3390449999999</v>
      </c>
      <c r="L184" s="659">
        <f>+India!L56</f>
        <v>1659.7859480000002</v>
      </c>
      <c r="M184" s="659">
        <f>+India!M56</f>
        <v>1659.7859480000002</v>
      </c>
      <c r="N184" s="659">
        <f>+India!N56</f>
        <v>1659.7859480000002</v>
      </c>
      <c r="O184" s="659">
        <f>+India!O56</f>
        <v>1659.7859480000002</v>
      </c>
      <c r="P184" s="659">
        <f>+India!P56</f>
        <v>1659.7859480000002</v>
      </c>
      <c r="Q184" s="659">
        <f>+India!Q56</f>
        <v>1659.7859480000002</v>
      </c>
      <c r="R184" s="659">
        <f>+India!R56</f>
        <v>1659.7859480000002</v>
      </c>
    </row>
    <row r="185" spans="1:18" s="664" customFormat="1" ht="15.75" customHeight="1">
      <c r="A185" s="658" t="s">
        <v>56</v>
      </c>
      <c r="B185" s="659">
        <f>+MidEast!B56</f>
        <v>460.18501688570848</v>
      </c>
      <c r="C185" s="659">
        <f>+MidEast!C56</f>
        <v>535.17946800000016</v>
      </c>
      <c r="D185" s="659">
        <f>+MidEast!D56</f>
        <v>622.39545499999997</v>
      </c>
      <c r="E185" s="659">
        <f>+MidEast!E56</f>
        <v>698.92225600000006</v>
      </c>
      <c r="F185" s="659">
        <f>+MidEast!F56</f>
        <v>769.01202500000011</v>
      </c>
      <c r="G185" s="659">
        <f>+MidEast!G56</f>
        <v>825.88051200000018</v>
      </c>
      <c r="H185" s="659">
        <f>+MidEast!H56</f>
        <v>865.76108200000033</v>
      </c>
      <c r="I185" s="659">
        <f>+MidEast!I56</f>
        <v>892.79130499999985</v>
      </c>
      <c r="J185" s="659">
        <f>+MidEast!J56</f>
        <v>910.92586999999992</v>
      </c>
      <c r="K185" s="659">
        <f>+MidEast!K56</f>
        <v>920.91790100000003</v>
      </c>
      <c r="L185" s="659">
        <f>+MidEast!L56</f>
        <v>922.5305340000001</v>
      </c>
      <c r="M185" s="659">
        <f>+MidEast!M56</f>
        <v>922.5305340000001</v>
      </c>
      <c r="N185" s="659">
        <f>+MidEast!N56</f>
        <v>922.5305340000001</v>
      </c>
      <c r="O185" s="659">
        <f>+MidEast!O56</f>
        <v>922.5305340000001</v>
      </c>
      <c r="P185" s="659">
        <f>+MidEast!P56</f>
        <v>922.5305340000001</v>
      </c>
      <c r="Q185" s="659">
        <f>+MidEast!Q56</f>
        <v>922.5305340000001</v>
      </c>
      <c r="R185" s="659">
        <f>+MidEast!R56</f>
        <v>922.5305340000001</v>
      </c>
    </row>
    <row r="186" spans="1:18" s="664" customFormat="1" ht="15.75" customHeight="1">
      <c r="A186" s="658" t="s">
        <v>57</v>
      </c>
      <c r="B186" s="659">
        <f>+Africa!B56</f>
        <v>778.94273457771578</v>
      </c>
      <c r="C186" s="659">
        <f>+Africa!C56</f>
        <v>1003.0941760000004</v>
      </c>
      <c r="D186" s="659">
        <f>+Africa!D56</f>
        <v>1291.7482649999999</v>
      </c>
      <c r="E186" s="659">
        <f>+Africa!E56</f>
        <v>1628.1677119999999</v>
      </c>
      <c r="F186" s="659">
        <f>+Africa!F56</f>
        <v>2005.6706230000002</v>
      </c>
      <c r="G186" s="659">
        <f>+Africa!G56</f>
        <v>2407.0803209999999</v>
      </c>
      <c r="H186" s="659">
        <f>+Africa!H56</f>
        <v>2815.8730420000002</v>
      </c>
      <c r="I186" s="659">
        <f>+Africa!I56</f>
        <v>3215.4041159999992</v>
      </c>
      <c r="J186" s="659">
        <f>+Africa!J56</f>
        <v>3587.1022759999996</v>
      </c>
      <c r="K186" s="659">
        <f>+Africa!K56</f>
        <v>3916.8825109999998</v>
      </c>
      <c r="L186" s="659">
        <f>+Africa!L56</f>
        <v>4063.2032630000003</v>
      </c>
      <c r="M186" s="659">
        <f>+Africa!M56</f>
        <v>4063.2032630000003</v>
      </c>
      <c r="N186" s="659">
        <f>+Africa!N56</f>
        <v>4063.2032630000003</v>
      </c>
      <c r="O186" s="659">
        <f>+Africa!O56</f>
        <v>4063.2032630000003</v>
      </c>
      <c r="P186" s="659">
        <f>+Africa!P56</f>
        <v>4063.2032630000003</v>
      </c>
      <c r="Q186" s="659">
        <f>+Africa!Q56</f>
        <v>4063.2032630000003</v>
      </c>
      <c r="R186" s="659">
        <f>+Africa!R56</f>
        <v>4063.2032630000003</v>
      </c>
    </row>
    <row r="187" spans="1:18" s="664" customFormat="1" ht="15.75" customHeight="1">
      <c r="A187" s="658" t="s">
        <v>58</v>
      </c>
      <c r="B187" s="659">
        <f>+LatAm!B56</f>
        <v>578.63608339829989</v>
      </c>
      <c r="C187" s="659">
        <f>+LatAm!C56</f>
        <v>634.44857100000002</v>
      </c>
      <c r="D187" s="659">
        <f>+LatAm!D56</f>
        <v>695.64446600000042</v>
      </c>
      <c r="E187" s="659">
        <f>+LatAm!E56</f>
        <v>742.80525899999998</v>
      </c>
      <c r="F187" s="659">
        <f>+LatAm!F56</f>
        <v>774.36044799999991</v>
      </c>
      <c r="G187" s="659">
        <f>+LatAm!G56</f>
        <v>790.50181100000009</v>
      </c>
      <c r="H187" s="659">
        <f>+LatAm!H56</f>
        <v>791.96611600000006</v>
      </c>
      <c r="I187" s="659">
        <f>+LatAm!I56</f>
        <v>780.59287400000005</v>
      </c>
      <c r="J187" s="659">
        <f>+LatAm!J56</f>
        <v>760.13480899999979</v>
      </c>
      <c r="K187" s="659">
        <f>+LatAm!K56</f>
        <v>734.72125499999981</v>
      </c>
      <c r="L187" s="659">
        <f>+LatAm!L56</f>
        <v>721.26597800000025</v>
      </c>
      <c r="M187" s="659">
        <f>+LatAm!M56</f>
        <v>721.26597800000025</v>
      </c>
      <c r="N187" s="659">
        <f>+LatAm!N56</f>
        <v>721.26597800000025</v>
      </c>
      <c r="O187" s="659">
        <f>+LatAm!O56</f>
        <v>721.26597800000025</v>
      </c>
      <c r="P187" s="659">
        <f>+LatAm!P56</f>
        <v>721.26597800000025</v>
      </c>
      <c r="Q187" s="659">
        <f>+LatAm!Q56</f>
        <v>721.26597800000025</v>
      </c>
      <c r="R187" s="659">
        <f>+LatAm!R56</f>
        <v>721.26597800000025</v>
      </c>
    </row>
    <row r="188" spans="1:18" s="664" customFormat="1" ht="15.75" customHeight="1">
      <c r="A188" s="658" t="s">
        <v>114</v>
      </c>
      <c r="B188" s="659">
        <f>+OHI!B56</f>
        <v>119.34046410281145</v>
      </c>
      <c r="C188" s="659">
        <f>+OHI!C56</f>
        <v>128.21648200000001</v>
      </c>
      <c r="D188" s="659">
        <f>+OHI!D56</f>
        <v>137.75265899999999</v>
      </c>
      <c r="E188" s="659">
        <f>+OHI!E56</f>
        <v>144.65570099999999</v>
      </c>
      <c r="F188" s="659">
        <f>+OHI!F56</f>
        <v>148.39785100000003</v>
      </c>
      <c r="G188" s="659">
        <f>+OHI!G56</f>
        <v>150.186104</v>
      </c>
      <c r="H188" s="659">
        <f>+OHI!H56</f>
        <v>150.796347</v>
      </c>
      <c r="I188" s="659">
        <f>+OHI!I56</f>
        <v>150.90772199999998</v>
      </c>
      <c r="J188" s="659">
        <f>+OHI!J56</f>
        <v>150.79724800000002</v>
      </c>
      <c r="K188" s="659">
        <f>+OHI!K56</f>
        <v>150.99163400000003</v>
      </c>
      <c r="L188" s="659">
        <f>+OHI!L56</f>
        <v>151.20180999999999</v>
      </c>
      <c r="M188" s="659">
        <f>+OHI!M56</f>
        <v>151.20180999999999</v>
      </c>
      <c r="N188" s="659">
        <f>+OHI!N56</f>
        <v>151.20180999999999</v>
      </c>
      <c r="O188" s="659">
        <f>+OHI!O56</f>
        <v>151.20180999999999</v>
      </c>
      <c r="P188" s="659">
        <f>+OHI!P56</f>
        <v>151.20180999999999</v>
      </c>
      <c r="Q188" s="659">
        <f>+OHI!Q56</f>
        <v>151.20180999999999</v>
      </c>
      <c r="R188" s="659">
        <f>+OHI!R56</f>
        <v>151.20180999999999</v>
      </c>
    </row>
    <row r="189" spans="1:18" s="664" customFormat="1" ht="15.75" customHeight="1">
      <c r="A189" s="658" t="s">
        <v>224</v>
      </c>
      <c r="B189" s="659">
        <f>+OthAsia!B56</f>
        <v>975.86621486665081</v>
      </c>
      <c r="C189" s="659">
        <f>+OthAsia!C56</f>
        <v>1090.2776160000001</v>
      </c>
      <c r="D189" s="659">
        <f>+OthAsia!D56</f>
        <v>1218.1027090000002</v>
      </c>
      <c r="E189" s="659">
        <f>+OthAsia!E56</f>
        <v>1320.8067949999997</v>
      </c>
      <c r="F189" s="659">
        <f>+OthAsia!F56</f>
        <v>1397.4069400000003</v>
      </c>
      <c r="G189" s="659">
        <f>+OthAsia!G56</f>
        <v>1444.4994270000002</v>
      </c>
      <c r="H189" s="659">
        <f>+OthAsia!H56</f>
        <v>1464.9525230000002</v>
      </c>
      <c r="I189" s="659">
        <f>+OthAsia!I56</f>
        <v>1465.2116030000002</v>
      </c>
      <c r="J189" s="659">
        <f>+OthAsia!J56</f>
        <v>1449.3011789999998</v>
      </c>
      <c r="K189" s="659">
        <f>+OthAsia!K56</f>
        <v>1422.8643800000004</v>
      </c>
      <c r="L189" s="659">
        <f>+OthAsia!L56</f>
        <v>1407.6096239999999</v>
      </c>
      <c r="M189" s="659">
        <f>+OthAsia!M56</f>
        <v>1407.6096239999999</v>
      </c>
      <c r="N189" s="659">
        <f>+OthAsia!N56</f>
        <v>1407.6096239999999</v>
      </c>
      <c r="O189" s="659">
        <f>+OthAsia!O56</f>
        <v>1407.6096239999999</v>
      </c>
      <c r="P189" s="659">
        <f>+OthAsia!P56</f>
        <v>1407.6096239999999</v>
      </c>
      <c r="Q189" s="659">
        <f>+OthAsia!Q56</f>
        <v>1407.6096239999999</v>
      </c>
      <c r="R189" s="659">
        <f>+OthAsia!R56</f>
        <v>1407.6096239999999</v>
      </c>
    </row>
    <row r="190" spans="1:18" s="664" customFormat="1" ht="15.75" customHeight="1">
      <c r="B190" s="667">
        <f t="shared" ref="B190:R190" si="78">SUM(B178:B189)</f>
        <v>6672.0026865836753</v>
      </c>
      <c r="C190" s="667">
        <f t="shared" si="78"/>
        <v>7349.4720990000014</v>
      </c>
      <c r="D190" s="667">
        <f t="shared" si="78"/>
        <v>8141.6610070000006</v>
      </c>
      <c r="E190" s="667">
        <f t="shared" si="78"/>
        <v>8838.9078769999978</v>
      </c>
      <c r="F190" s="667">
        <f t="shared" si="78"/>
        <v>9453.8917799999999</v>
      </c>
      <c r="G190" s="667">
        <f t="shared" si="78"/>
        <v>9968.808962000001</v>
      </c>
      <c r="H190" s="667">
        <f t="shared" si="78"/>
        <v>10375.718926</v>
      </c>
      <c r="I190" s="667">
        <f t="shared" si="78"/>
        <v>10701.652862999998</v>
      </c>
      <c r="J190" s="667">
        <f t="shared" si="78"/>
        <v>10953.524810999999</v>
      </c>
      <c r="K190" s="667">
        <f t="shared" si="78"/>
        <v>11142.460572</v>
      </c>
      <c r="L190" s="667">
        <f t="shared" si="78"/>
        <v>11213.317482</v>
      </c>
      <c r="M190" s="667">
        <f t="shared" si="78"/>
        <v>11213.317482</v>
      </c>
      <c r="N190" s="667">
        <f t="shared" si="78"/>
        <v>11213.317482</v>
      </c>
      <c r="O190" s="667">
        <f t="shared" si="78"/>
        <v>11213.317482</v>
      </c>
      <c r="P190" s="667">
        <f t="shared" si="78"/>
        <v>11213.317482</v>
      </c>
      <c r="Q190" s="667">
        <f t="shared" si="78"/>
        <v>11213.317482</v>
      </c>
      <c r="R190" s="667">
        <f t="shared" si="78"/>
        <v>11213.317482</v>
      </c>
    </row>
    <row r="191" spans="1:18" s="664" customFormat="1" ht="15.75" customHeight="1">
      <c r="A191" s="669" t="s">
        <v>1109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104</v>
      </c>
      <c r="C192" s="668">
        <f t="shared" ref="C192:R192" si="79">+LN(C178/B178)</f>
        <v>6.9956825716175342E-2</v>
      </c>
      <c r="D192" s="668">
        <f t="shared" si="79"/>
        <v>6.9956825716175342E-2</v>
      </c>
      <c r="E192" s="668">
        <f t="shared" si="79"/>
        <v>5.6850986765786905E-2</v>
      </c>
      <c r="F192" s="668">
        <f t="shared" si="79"/>
        <v>4.342083234888295E-2</v>
      </c>
      <c r="G192" s="668">
        <f t="shared" si="79"/>
        <v>3.7680245167261137E-2</v>
      </c>
      <c r="H192" s="668">
        <f t="shared" si="79"/>
        <v>3.6593203424165839E-2</v>
      </c>
      <c r="I192" s="668">
        <f t="shared" si="79"/>
        <v>3.2865954147088192E-2</v>
      </c>
      <c r="J192" s="668">
        <f t="shared" si="79"/>
        <v>2.6574585425725421E-2</v>
      </c>
      <c r="K192" s="668">
        <f t="shared" si="79"/>
        <v>2.2308351452514755E-2</v>
      </c>
      <c r="L192" s="668">
        <f t="shared" si="79"/>
        <v>9.9286850068555331E-3</v>
      </c>
      <c r="M192" s="668">
        <f t="shared" si="79"/>
        <v>0</v>
      </c>
      <c r="N192" s="668">
        <f t="shared" si="79"/>
        <v>0</v>
      </c>
      <c r="O192" s="668">
        <f t="shared" si="79"/>
        <v>0</v>
      </c>
      <c r="P192" s="668">
        <f t="shared" si="79"/>
        <v>0</v>
      </c>
      <c r="Q192" s="668">
        <f t="shared" si="79"/>
        <v>0</v>
      </c>
      <c r="R192" s="668">
        <f t="shared" si="79"/>
        <v>0</v>
      </c>
    </row>
    <row r="193" spans="1:18" s="664" customFormat="1" ht="15.75" customHeight="1">
      <c r="A193" s="658" t="s">
        <v>105</v>
      </c>
      <c r="C193" s="668">
        <f t="shared" ref="C193:R193" si="80">+LN(C179/B179)</f>
        <v>1.0683177544965368E-2</v>
      </c>
      <c r="D193" s="668">
        <f t="shared" si="80"/>
        <v>1.0683177544965368E-2</v>
      </c>
      <c r="E193" s="668">
        <f t="shared" si="80"/>
        <v>5.1333791756709489E-4</v>
      </c>
      <c r="F193" s="668">
        <f t="shared" si="80"/>
        <v>-7.1205651333254632E-3</v>
      </c>
      <c r="G193" s="668">
        <f t="shared" si="80"/>
        <v>-1.4820896301206341E-2</v>
      </c>
      <c r="H193" s="668">
        <f t="shared" si="80"/>
        <v>-1.9834931220300365E-2</v>
      </c>
      <c r="I193" s="668">
        <f t="shared" si="80"/>
        <v>-1.6382330059098199E-2</v>
      </c>
      <c r="J193" s="668">
        <f t="shared" si="80"/>
        <v>-1.0901911732372089E-2</v>
      </c>
      <c r="K193" s="668">
        <f t="shared" si="80"/>
        <v>-7.76328388770976E-3</v>
      </c>
      <c r="L193" s="668">
        <f t="shared" si="80"/>
        <v>-3.7938724978368063E-3</v>
      </c>
      <c r="M193" s="668">
        <f t="shared" si="80"/>
        <v>0</v>
      </c>
      <c r="N193" s="668">
        <f t="shared" si="80"/>
        <v>0</v>
      </c>
      <c r="O193" s="668">
        <f t="shared" si="80"/>
        <v>0</v>
      </c>
      <c r="P193" s="668">
        <f t="shared" si="80"/>
        <v>0</v>
      </c>
      <c r="Q193" s="668">
        <f t="shared" si="80"/>
        <v>0</v>
      </c>
      <c r="R193" s="668">
        <f t="shared" si="80"/>
        <v>0</v>
      </c>
    </row>
    <row r="194" spans="1:18" s="664" customFormat="1" ht="15.75" customHeight="1">
      <c r="A194" s="658" t="s">
        <v>51</v>
      </c>
      <c r="C194" s="668">
        <f t="shared" ref="C194:R194" si="81">+LN(C180/B180)</f>
        <v>-2.9943056690422496E-2</v>
      </c>
      <c r="D194" s="668">
        <f t="shared" si="81"/>
        <v>-2.9943056690422496E-2</v>
      </c>
      <c r="E194" s="668">
        <f t="shared" si="81"/>
        <v>-4.8163548741245232E-2</v>
      </c>
      <c r="F194" s="668">
        <f t="shared" si="81"/>
        <v>-5.7510809123560144E-2</v>
      </c>
      <c r="G194" s="668">
        <f t="shared" si="81"/>
        <v>-5.6464850715330431E-2</v>
      </c>
      <c r="H194" s="668">
        <f t="shared" si="81"/>
        <v>-6.0804805763616444E-2</v>
      </c>
      <c r="I194" s="668">
        <f t="shared" si="81"/>
        <v>-6.3250828805793677E-2</v>
      </c>
      <c r="J194" s="668">
        <f t="shared" si="81"/>
        <v>-4.9075258915725346E-2</v>
      </c>
      <c r="K194" s="668">
        <f t="shared" si="81"/>
        <v>-3.7942944146416399E-2</v>
      </c>
      <c r="L194" s="668">
        <f t="shared" si="81"/>
        <v>-1.672076546672396E-2</v>
      </c>
      <c r="M194" s="668">
        <f t="shared" si="81"/>
        <v>0</v>
      </c>
      <c r="N194" s="668">
        <f t="shared" si="81"/>
        <v>0</v>
      </c>
      <c r="O194" s="668">
        <f t="shared" si="81"/>
        <v>0</v>
      </c>
      <c r="P194" s="668">
        <f t="shared" si="81"/>
        <v>0</v>
      </c>
      <c r="Q194" s="668">
        <f t="shared" si="81"/>
        <v>0</v>
      </c>
      <c r="R194" s="668">
        <f t="shared" si="81"/>
        <v>0</v>
      </c>
    </row>
    <row r="195" spans="1:18" s="664" customFormat="1" ht="15.75" customHeight="1">
      <c r="A195" s="658" t="s">
        <v>52</v>
      </c>
      <c r="C195" s="668">
        <f t="shared" ref="C195:R195" si="82">+LN(C181/B181)</f>
        <v>-1.5820339356953053E-2</v>
      </c>
      <c r="D195" s="668">
        <f t="shared" si="82"/>
        <v>-1.5820339356953164E-2</v>
      </c>
      <c r="E195" s="668">
        <f t="shared" si="82"/>
        <v>-3.9960112275160893E-2</v>
      </c>
      <c r="F195" s="668">
        <f t="shared" si="82"/>
        <v>-3.8204612613082604E-2</v>
      </c>
      <c r="G195" s="668">
        <f t="shared" si="82"/>
        <v>-3.0584040550587072E-2</v>
      </c>
      <c r="H195" s="668">
        <f t="shared" si="82"/>
        <v>-3.3074744988157878E-2</v>
      </c>
      <c r="I195" s="668">
        <f t="shared" si="82"/>
        <v>-2.5584182090286213E-2</v>
      </c>
      <c r="J195" s="668">
        <f t="shared" si="82"/>
        <v>-8.1380239134995376E-3</v>
      </c>
      <c r="K195" s="668">
        <f t="shared" si="82"/>
        <v>-4.5135490480833962E-3</v>
      </c>
      <c r="L195" s="668">
        <f t="shared" si="82"/>
        <v>-4.1870924553448104E-3</v>
      </c>
      <c r="M195" s="668">
        <f t="shared" si="82"/>
        <v>0</v>
      </c>
      <c r="N195" s="668">
        <f t="shared" si="82"/>
        <v>0</v>
      </c>
      <c r="O195" s="668">
        <f t="shared" si="82"/>
        <v>0</v>
      </c>
      <c r="P195" s="668">
        <f t="shared" si="82"/>
        <v>0</v>
      </c>
      <c r="Q195" s="668">
        <f t="shared" si="82"/>
        <v>0</v>
      </c>
      <c r="R195" s="668">
        <f t="shared" si="82"/>
        <v>0</v>
      </c>
    </row>
    <row r="196" spans="1:18" s="664" customFormat="1" ht="15.75" customHeight="1">
      <c r="A196" s="658" t="s">
        <v>53</v>
      </c>
      <c r="C196" s="668">
        <f t="shared" ref="C196:R196" si="83">+LN(C182/B182)</f>
        <v>3.2508981230089495E-2</v>
      </c>
      <c r="D196" s="668">
        <f t="shared" si="83"/>
        <v>3.2508981230089495E-2</v>
      </c>
      <c r="E196" s="668">
        <f t="shared" si="83"/>
        <v>6.9635740891305867E-3</v>
      </c>
      <c r="F196" s="668">
        <f t="shared" si="83"/>
        <v>-1.9667012009738546E-4</v>
      </c>
      <c r="G196" s="668">
        <f t="shared" si="83"/>
        <v>-9.8472361401890501E-3</v>
      </c>
      <c r="H196" s="668">
        <f t="shared" si="83"/>
        <v>-2.2569874065802062E-2</v>
      </c>
      <c r="I196" s="668">
        <f t="shared" si="83"/>
        <v>-2.5642576831440018E-2</v>
      </c>
      <c r="J196" s="668">
        <f t="shared" si="83"/>
        <v>-2.3235829046306892E-2</v>
      </c>
      <c r="K196" s="668">
        <f t="shared" si="83"/>
        <v>-2.3953320060657601E-2</v>
      </c>
      <c r="L196" s="668">
        <f t="shared" si="83"/>
        <v>-1.3377705249686074E-2</v>
      </c>
      <c r="M196" s="668">
        <f t="shared" si="83"/>
        <v>0</v>
      </c>
      <c r="N196" s="668">
        <f t="shared" si="83"/>
        <v>0</v>
      </c>
      <c r="O196" s="668">
        <f t="shared" si="83"/>
        <v>0</v>
      </c>
      <c r="P196" s="668">
        <f t="shared" si="83"/>
        <v>0</v>
      </c>
      <c r="Q196" s="668">
        <f t="shared" si="83"/>
        <v>0</v>
      </c>
      <c r="R196" s="668">
        <f t="shared" si="83"/>
        <v>0</v>
      </c>
    </row>
    <row r="197" spans="1:18" s="664" customFormat="1" ht="15.75" customHeight="1">
      <c r="A197" s="658" t="s">
        <v>54</v>
      </c>
      <c r="C197" s="668">
        <f t="shared" ref="C197:R197" si="84">+LN(C183/B183)</f>
        <v>2.7823001438211491E-2</v>
      </c>
      <c r="D197" s="668">
        <f t="shared" si="84"/>
        <v>2.7823001438211491E-2</v>
      </c>
      <c r="E197" s="668">
        <f t="shared" si="84"/>
        <v>-4.6446080609876764E-3</v>
      </c>
      <c r="F197" s="668">
        <f t="shared" si="84"/>
        <v>-2.4190411467685649E-2</v>
      </c>
      <c r="G197" s="668">
        <f t="shared" si="84"/>
        <v>-4.4254978832797304E-2</v>
      </c>
      <c r="H197" s="668">
        <f t="shared" si="84"/>
        <v>-6.1531802561780077E-2</v>
      </c>
      <c r="I197" s="668">
        <f t="shared" si="84"/>
        <v>-6.4303676906462215E-2</v>
      </c>
      <c r="J197" s="668">
        <f t="shared" si="84"/>
        <v>-6.4624404161349153E-2</v>
      </c>
      <c r="K197" s="668">
        <f t="shared" si="84"/>
        <v>-5.57964793117917E-2</v>
      </c>
      <c r="L197" s="668">
        <f t="shared" si="84"/>
        <v>-2.3310599586225784E-2</v>
      </c>
      <c r="M197" s="668">
        <f t="shared" si="84"/>
        <v>0</v>
      </c>
      <c r="N197" s="668">
        <f t="shared" si="84"/>
        <v>0</v>
      </c>
      <c r="O197" s="668">
        <f t="shared" si="84"/>
        <v>0</v>
      </c>
      <c r="P197" s="668">
        <f t="shared" si="84"/>
        <v>0</v>
      </c>
      <c r="Q197" s="668">
        <f t="shared" si="84"/>
        <v>0</v>
      </c>
      <c r="R197" s="668">
        <f t="shared" si="84"/>
        <v>0</v>
      </c>
    </row>
    <row r="198" spans="1:18" s="664" customFormat="1" ht="15.75" customHeight="1">
      <c r="A198" s="658" t="s">
        <v>55</v>
      </c>
      <c r="C198" s="668">
        <f t="shared" ref="C198:R198" si="85">+LN(C184/B184)</f>
        <v>0.10872024572668827</v>
      </c>
      <c r="D198" s="668">
        <f t="shared" si="85"/>
        <v>0.10872024572668827</v>
      </c>
      <c r="E198" s="668">
        <f t="shared" si="85"/>
        <v>8.1256119212428549E-2</v>
      </c>
      <c r="F198" s="668">
        <f t="shared" si="85"/>
        <v>5.4183098590675542E-2</v>
      </c>
      <c r="G198" s="668">
        <f t="shared" si="85"/>
        <v>3.2759754687853117E-2</v>
      </c>
      <c r="H198" s="668">
        <f t="shared" si="85"/>
        <v>1.3491266946286915E-2</v>
      </c>
      <c r="I198" s="668">
        <f t="shared" si="85"/>
        <v>-2.7979418165245125E-3</v>
      </c>
      <c r="J198" s="668">
        <f t="shared" si="85"/>
        <v>-1.4931978851115718E-2</v>
      </c>
      <c r="K198" s="668">
        <f t="shared" si="85"/>
        <v>-2.2729961661010999E-2</v>
      </c>
      <c r="L198" s="668">
        <f t="shared" si="85"/>
        <v>-1.4090700616586621E-2</v>
      </c>
      <c r="M198" s="668">
        <f t="shared" si="85"/>
        <v>0</v>
      </c>
      <c r="N198" s="668">
        <f t="shared" si="85"/>
        <v>0</v>
      </c>
      <c r="O198" s="668">
        <f t="shared" si="85"/>
        <v>0</v>
      </c>
      <c r="P198" s="668">
        <f t="shared" si="85"/>
        <v>0</v>
      </c>
      <c r="Q198" s="668">
        <f t="shared" si="85"/>
        <v>0</v>
      </c>
      <c r="R198" s="668">
        <f t="shared" si="85"/>
        <v>0</v>
      </c>
    </row>
    <row r="199" spans="1:18" s="664" customFormat="1" ht="15.75" customHeight="1">
      <c r="A199" s="658" t="s">
        <v>56</v>
      </c>
      <c r="C199" s="668">
        <f t="shared" ref="C199:R199" si="86">+LN(C185/B185)</f>
        <v>0.15097352561019528</v>
      </c>
      <c r="D199" s="668">
        <f t="shared" si="86"/>
        <v>0.15097352561019528</v>
      </c>
      <c r="E199" s="668">
        <f t="shared" si="86"/>
        <v>0.11596384384323562</v>
      </c>
      <c r="F199" s="668">
        <f t="shared" si="86"/>
        <v>9.5567092271678922E-2</v>
      </c>
      <c r="G199" s="668">
        <f t="shared" si="86"/>
        <v>7.1343497886731069E-2</v>
      </c>
      <c r="H199" s="668">
        <f t="shared" si="86"/>
        <v>4.7158879201360887E-2</v>
      </c>
      <c r="I199" s="668">
        <f t="shared" si="86"/>
        <v>3.0743868893690501E-2</v>
      </c>
      <c r="J199" s="668">
        <f t="shared" si="86"/>
        <v>2.0108669274192456E-2</v>
      </c>
      <c r="K199" s="668">
        <f t="shared" si="86"/>
        <v>1.0909369300558759E-2</v>
      </c>
      <c r="L199" s="668">
        <f t="shared" si="86"/>
        <v>1.749583422832675E-3</v>
      </c>
      <c r="M199" s="668">
        <f t="shared" si="86"/>
        <v>0</v>
      </c>
      <c r="N199" s="668">
        <f t="shared" si="86"/>
        <v>0</v>
      </c>
      <c r="O199" s="668">
        <f t="shared" si="86"/>
        <v>0</v>
      </c>
      <c r="P199" s="668">
        <f t="shared" si="86"/>
        <v>0</v>
      </c>
      <c r="Q199" s="668">
        <f t="shared" si="86"/>
        <v>0</v>
      </c>
      <c r="R199" s="668">
        <f t="shared" si="86"/>
        <v>0</v>
      </c>
    </row>
    <row r="200" spans="1:18" s="664" customFormat="1" ht="15.75" customHeight="1">
      <c r="A200" s="658" t="s">
        <v>57</v>
      </c>
      <c r="C200" s="668">
        <f t="shared" ref="C200:R200" si="87">+LN(C186/B186)</f>
        <v>0.25290714615605031</v>
      </c>
      <c r="D200" s="668">
        <f t="shared" si="87"/>
        <v>0.25290714615605031</v>
      </c>
      <c r="E200" s="668">
        <f t="shared" si="87"/>
        <v>0.23145873442835585</v>
      </c>
      <c r="F200" s="668">
        <f t="shared" si="87"/>
        <v>0.20852320067239768</v>
      </c>
      <c r="G200" s="668">
        <f t="shared" si="87"/>
        <v>0.18243604785320247</v>
      </c>
      <c r="H200" s="668">
        <f t="shared" si="87"/>
        <v>0.15685782476335469</v>
      </c>
      <c r="I200" s="668">
        <f t="shared" si="87"/>
        <v>0.13268069407305863</v>
      </c>
      <c r="J200" s="668">
        <f t="shared" si="87"/>
        <v>0.10939166427166599</v>
      </c>
      <c r="K200" s="668">
        <f t="shared" si="87"/>
        <v>8.7951348487953981E-2</v>
      </c>
      <c r="L200" s="668">
        <f t="shared" si="87"/>
        <v>3.6675583971110315E-2</v>
      </c>
      <c r="M200" s="668">
        <f t="shared" si="87"/>
        <v>0</v>
      </c>
      <c r="N200" s="668">
        <f t="shared" si="87"/>
        <v>0</v>
      </c>
      <c r="O200" s="668">
        <f t="shared" si="87"/>
        <v>0</v>
      </c>
      <c r="P200" s="668">
        <f t="shared" si="87"/>
        <v>0</v>
      </c>
      <c r="Q200" s="668">
        <f t="shared" si="87"/>
        <v>0</v>
      </c>
      <c r="R200" s="668">
        <f t="shared" si="87"/>
        <v>0</v>
      </c>
    </row>
    <row r="201" spans="1:18" s="664" customFormat="1" ht="15.75" customHeight="1">
      <c r="A201" s="658" t="s">
        <v>58</v>
      </c>
      <c r="C201" s="668">
        <f t="shared" ref="C201:R201" si="88">+LN(C187/B187)</f>
        <v>9.2082475610547554E-2</v>
      </c>
      <c r="D201" s="668">
        <f t="shared" si="88"/>
        <v>9.2082475610547554E-2</v>
      </c>
      <c r="E201" s="668">
        <f t="shared" si="88"/>
        <v>6.5595204314793543E-2</v>
      </c>
      <c r="F201" s="668">
        <f t="shared" si="88"/>
        <v>4.160355085668356E-2</v>
      </c>
      <c r="G201" s="668">
        <f t="shared" si="88"/>
        <v>2.0630487324133053E-2</v>
      </c>
      <c r="H201" s="668">
        <f t="shared" si="88"/>
        <v>1.850660468937443E-3</v>
      </c>
      <c r="I201" s="668">
        <f t="shared" si="88"/>
        <v>-1.4464882241309792E-2</v>
      </c>
      <c r="J201" s="668">
        <f t="shared" si="88"/>
        <v>-2.6557928016106444E-2</v>
      </c>
      <c r="K201" s="668">
        <f t="shared" si="88"/>
        <v>-3.400461543017172E-2</v>
      </c>
      <c r="L201" s="668">
        <f t="shared" si="88"/>
        <v>-1.8483211600173691E-2</v>
      </c>
      <c r="M201" s="668">
        <f t="shared" si="88"/>
        <v>0</v>
      </c>
      <c r="N201" s="668">
        <f t="shared" si="88"/>
        <v>0</v>
      </c>
      <c r="O201" s="668">
        <f t="shared" si="88"/>
        <v>0</v>
      </c>
      <c r="P201" s="668">
        <f t="shared" si="88"/>
        <v>0</v>
      </c>
      <c r="Q201" s="668">
        <f t="shared" si="88"/>
        <v>0</v>
      </c>
      <c r="R201" s="668">
        <f t="shared" si="88"/>
        <v>0</v>
      </c>
    </row>
    <row r="202" spans="1:18" s="664" customFormat="1" ht="15.75" customHeight="1">
      <c r="A202" s="658" t="s">
        <v>114</v>
      </c>
      <c r="C202" s="668">
        <f t="shared" ref="C202:R202" si="89">+LN(C188/B188)</f>
        <v>7.1739649966599983E-2</v>
      </c>
      <c r="D202" s="668">
        <f t="shared" si="89"/>
        <v>7.1739649966599983E-2</v>
      </c>
      <c r="E202" s="668">
        <f t="shared" si="89"/>
        <v>4.8896692088173245E-2</v>
      </c>
      <c r="F202" s="668">
        <f t="shared" si="89"/>
        <v>2.5540406476157747E-2</v>
      </c>
      <c r="G202" s="668">
        <f t="shared" si="89"/>
        <v>1.197836890927949E-2</v>
      </c>
      <c r="H202" s="668">
        <f t="shared" si="89"/>
        <v>4.0550127368838172E-3</v>
      </c>
      <c r="I202" s="668">
        <f t="shared" si="89"/>
        <v>7.3830628422285032E-4</v>
      </c>
      <c r="J202" s="668">
        <f t="shared" si="89"/>
        <v>-7.32331356273723E-4</v>
      </c>
      <c r="K202" s="668">
        <f t="shared" si="89"/>
        <v>1.2882252360932249E-3</v>
      </c>
      <c r="L202" s="668">
        <f t="shared" si="89"/>
        <v>1.3910032666951007E-3</v>
      </c>
      <c r="M202" s="668">
        <f t="shared" si="89"/>
        <v>0</v>
      </c>
      <c r="N202" s="668">
        <f t="shared" si="89"/>
        <v>0</v>
      </c>
      <c r="O202" s="668">
        <f t="shared" si="89"/>
        <v>0</v>
      </c>
      <c r="P202" s="668">
        <f t="shared" si="89"/>
        <v>0</v>
      </c>
      <c r="Q202" s="668">
        <f t="shared" si="89"/>
        <v>0</v>
      </c>
      <c r="R202" s="668">
        <f t="shared" si="89"/>
        <v>0</v>
      </c>
    </row>
    <row r="203" spans="1:18" s="664" customFormat="1" ht="15.75" customHeight="1">
      <c r="A203" s="658" t="s">
        <v>224</v>
      </c>
      <c r="C203" s="668">
        <f t="shared" ref="C203:R203" si="90">+LN(C189/B189)</f>
        <v>0.11086213428651273</v>
      </c>
      <c r="D203" s="668">
        <f t="shared" si="90"/>
        <v>0.11086213428651273</v>
      </c>
      <c r="E203" s="668">
        <f t="shared" si="90"/>
        <v>8.0948266543231631E-2</v>
      </c>
      <c r="F203" s="668">
        <f t="shared" si="90"/>
        <v>5.6375575270114386E-2</v>
      </c>
      <c r="G203" s="668">
        <f t="shared" si="90"/>
        <v>3.314451075703382E-2</v>
      </c>
      <c r="H203" s="668">
        <f t="shared" si="90"/>
        <v>1.4059990188340225E-2</v>
      </c>
      <c r="I203" s="668">
        <f t="shared" si="90"/>
        <v>1.7683651122213668E-4</v>
      </c>
      <c r="J203" s="668">
        <f t="shared" si="90"/>
        <v>-1.0918176204412759E-2</v>
      </c>
      <c r="K203" s="668">
        <f t="shared" si="90"/>
        <v>-1.8409485868533238E-2</v>
      </c>
      <c r="L203" s="668">
        <f t="shared" si="90"/>
        <v>-1.0779045262069827E-2</v>
      </c>
      <c r="M203" s="668">
        <f t="shared" si="90"/>
        <v>0</v>
      </c>
      <c r="N203" s="668">
        <f t="shared" si="90"/>
        <v>0</v>
      </c>
      <c r="O203" s="668">
        <f t="shared" si="90"/>
        <v>0</v>
      </c>
      <c r="P203" s="668">
        <f t="shared" si="90"/>
        <v>0</v>
      </c>
      <c r="Q203" s="668">
        <f t="shared" si="90"/>
        <v>0</v>
      </c>
      <c r="R203" s="668">
        <f t="shared" si="90"/>
        <v>0</v>
      </c>
    </row>
    <row r="204" spans="1:18" s="664" customFormat="1" ht="15.75" customHeight="1">
      <c r="A204" s="658" t="s">
        <v>255</v>
      </c>
      <c r="C204" s="668">
        <f t="shared" ref="C204:R204" si="91">+LN(C190/B190)</f>
        <v>9.6708419658241562E-2</v>
      </c>
      <c r="D204" s="668">
        <f t="shared" si="91"/>
        <v>0.10236572673205659</v>
      </c>
      <c r="E204" s="668">
        <f t="shared" si="91"/>
        <v>8.2169111579572934E-2</v>
      </c>
      <c r="F204" s="668">
        <f t="shared" si="91"/>
        <v>6.7263159607314355E-2</v>
      </c>
      <c r="G204" s="668">
        <f t="shared" si="91"/>
        <v>5.3034629352043026E-2</v>
      </c>
      <c r="H204" s="668">
        <f t="shared" si="91"/>
        <v>4.0007243137315678E-2</v>
      </c>
      <c r="I204" s="668">
        <f t="shared" si="91"/>
        <v>3.0929844927349823E-2</v>
      </c>
      <c r="J204" s="668">
        <f t="shared" si="91"/>
        <v>2.3263102295911695E-2</v>
      </c>
      <c r="K204" s="668">
        <f t="shared" si="91"/>
        <v>1.7101782297053371E-2</v>
      </c>
      <c r="L204" s="668">
        <f t="shared" si="91"/>
        <v>6.3390455122514485E-3</v>
      </c>
      <c r="M204" s="668">
        <f t="shared" si="91"/>
        <v>0</v>
      </c>
      <c r="N204" s="668">
        <f t="shared" si="91"/>
        <v>0</v>
      </c>
      <c r="O204" s="668">
        <f t="shared" si="91"/>
        <v>0</v>
      </c>
      <c r="P204" s="668">
        <f t="shared" si="91"/>
        <v>0</v>
      </c>
      <c r="Q204" s="668">
        <f t="shared" si="91"/>
        <v>0</v>
      </c>
      <c r="R204" s="668">
        <f t="shared" si="91"/>
        <v>0</v>
      </c>
    </row>
    <row r="205" spans="1:18" s="664" customFormat="1" ht="15.75" customHeight="1">
      <c r="A205" s="669" t="s">
        <v>1109</v>
      </c>
      <c r="B205" s="664" t="s">
        <v>1184</v>
      </c>
      <c r="C205" s="670" t="s">
        <v>1185</v>
      </c>
      <c r="D205" s="671" t="s">
        <v>1186</v>
      </c>
      <c r="E205" s="664" t="s">
        <v>1187</v>
      </c>
      <c r="F205" s="664" t="s">
        <v>1188</v>
      </c>
      <c r="G205" s="664" t="s">
        <v>1189</v>
      </c>
      <c r="M205" s="666"/>
    </row>
    <row r="206" spans="1:18" s="664" customFormat="1" ht="15.75" customHeight="1">
      <c r="A206" s="658" t="s">
        <v>104</v>
      </c>
      <c r="B206" s="672">
        <f t="shared" ref="B206:B218" si="92">+AVERAGE(C192:G192)/10</f>
        <v>5.5573143142856329E-3</v>
      </c>
      <c r="C206" s="672">
        <f t="shared" ref="C206:C218" si="93">+AVERAGE(H192:L192)/10</f>
        <v>2.5654155891269947E-3</v>
      </c>
      <c r="D206" s="672">
        <f t="shared" ref="D206:D218" si="94">+AVERAGE(M192:Q192)/10</f>
        <v>0</v>
      </c>
      <c r="E206" s="681">
        <f t="shared" ref="E206:E218" si="95">+Q178</f>
        <v>450.66680600000001</v>
      </c>
      <c r="F206" s="683">
        <f t="shared" ref="F206:F218" si="96">+E206/B178</f>
        <v>1.5010074187398119</v>
      </c>
      <c r="G206" s="682">
        <f t="shared" ref="G206:G218" si="97">+AVERAGE(B206:D206)</f>
        <v>2.7075766344708762E-3</v>
      </c>
      <c r="M206" s="666"/>
    </row>
    <row r="207" spans="1:18" s="664" customFormat="1" ht="15.75" customHeight="1">
      <c r="A207" s="658" t="s">
        <v>105</v>
      </c>
      <c r="B207" s="672">
        <f t="shared" si="92"/>
        <v>-1.2353685406794878E-6</v>
      </c>
      <c r="C207" s="672">
        <f t="shared" si="93"/>
        <v>-1.1735265879463442E-3</v>
      </c>
      <c r="D207" s="672">
        <f t="shared" si="94"/>
        <v>0</v>
      </c>
      <c r="E207" s="681">
        <f t="shared" si="95"/>
        <v>477.87570699999998</v>
      </c>
      <c r="F207" s="683">
        <f t="shared" si="96"/>
        <v>0.94295369844518817</v>
      </c>
      <c r="G207" s="682">
        <f t="shared" si="97"/>
        <v>-3.9158731882900794E-4</v>
      </c>
      <c r="M207" s="666"/>
    </row>
    <row r="208" spans="1:18" s="664" customFormat="1" ht="15.75" customHeight="1">
      <c r="A208" s="658" t="s">
        <v>51</v>
      </c>
      <c r="B208" s="672">
        <f t="shared" si="92"/>
        <v>-4.4405064392196159E-3</v>
      </c>
      <c r="C208" s="672">
        <f t="shared" si="93"/>
        <v>-4.5558920619655167E-3</v>
      </c>
      <c r="D208" s="672">
        <f t="shared" si="94"/>
        <v>0</v>
      </c>
      <c r="E208" s="681">
        <f t="shared" si="95"/>
        <v>83.174943999999996</v>
      </c>
      <c r="F208" s="683">
        <f t="shared" si="96"/>
        <v>0.63774298281219244</v>
      </c>
      <c r="G208" s="682">
        <f t="shared" si="97"/>
        <v>-2.9987995003950443E-3</v>
      </c>
      <c r="M208" s="666"/>
    </row>
    <row r="209" spans="1:13" s="664" customFormat="1" ht="15.75" customHeight="1">
      <c r="A209" s="658" t="s">
        <v>52</v>
      </c>
      <c r="B209" s="672">
        <f t="shared" si="92"/>
        <v>-2.807788883054736E-3</v>
      </c>
      <c r="C209" s="672">
        <f t="shared" si="93"/>
        <v>-1.5099518499074366E-3</v>
      </c>
      <c r="D209" s="672">
        <f t="shared" si="94"/>
        <v>0</v>
      </c>
      <c r="E209" s="681">
        <f t="shared" si="95"/>
        <v>117.444757</v>
      </c>
      <c r="F209" s="683">
        <f t="shared" si="96"/>
        <v>0.80582632557499101</v>
      </c>
      <c r="G209" s="682">
        <f t="shared" si="97"/>
        <v>-1.4392469109873907E-3</v>
      </c>
      <c r="M209" s="666"/>
    </row>
    <row r="210" spans="1:13" s="664" customFormat="1" ht="15.75" customHeight="1">
      <c r="A210" s="658" t="s">
        <v>53</v>
      </c>
      <c r="B210" s="672">
        <f t="shared" si="92"/>
        <v>1.2387526057804628E-3</v>
      </c>
      <c r="C210" s="672">
        <f t="shared" si="93"/>
        <v>-2.1755861050778529E-3</v>
      </c>
      <c r="D210" s="672">
        <f t="shared" si="94"/>
        <v>0</v>
      </c>
      <c r="E210" s="681">
        <f t="shared" si="95"/>
        <v>154.166146</v>
      </c>
      <c r="F210" s="683">
        <f t="shared" si="96"/>
        <v>0.95423846546971036</v>
      </c>
      <c r="G210" s="682">
        <f t="shared" si="97"/>
        <v>-3.1227783309913001E-4</v>
      </c>
      <c r="M210" s="666"/>
    </row>
    <row r="211" spans="1:13" s="664" customFormat="1" ht="15.75" customHeight="1">
      <c r="A211" s="658" t="s">
        <v>54</v>
      </c>
      <c r="B211" s="672">
        <f t="shared" si="92"/>
        <v>-3.4887990970095288E-4</v>
      </c>
      <c r="C211" s="672">
        <f t="shared" si="93"/>
        <v>-5.3913392505521782E-3</v>
      </c>
      <c r="D211" s="672">
        <f t="shared" si="94"/>
        <v>0</v>
      </c>
      <c r="E211" s="681">
        <f t="shared" si="95"/>
        <v>1004.3919649999999</v>
      </c>
      <c r="F211" s="683">
        <f t="shared" si="96"/>
        <v>0.75050350476510419</v>
      </c>
      <c r="G211" s="682">
        <f t="shared" si="97"/>
        <v>-1.9134063867510438E-3</v>
      </c>
      <c r="M211" s="666"/>
    </row>
    <row r="212" spans="1:13" s="664" customFormat="1" ht="15.75" customHeight="1">
      <c r="A212" s="658" t="s">
        <v>55</v>
      </c>
      <c r="B212" s="672">
        <f t="shared" si="92"/>
        <v>7.7127892788866753E-3</v>
      </c>
      <c r="C212" s="672">
        <f t="shared" si="93"/>
        <v>-8.2118631997901877E-4</v>
      </c>
      <c r="D212" s="672">
        <f t="shared" si="94"/>
        <v>0</v>
      </c>
      <c r="E212" s="681">
        <f t="shared" si="95"/>
        <v>1659.7859480000002</v>
      </c>
      <c r="F212" s="683">
        <f t="shared" si="96"/>
        <v>1.4113972172311622</v>
      </c>
      <c r="G212" s="682">
        <f t="shared" si="97"/>
        <v>2.2972009863025523E-3</v>
      </c>
      <c r="M212" s="666"/>
    </row>
    <row r="213" spans="1:13" s="664" customFormat="1" ht="15.75" customHeight="1">
      <c r="A213" s="658" t="s">
        <v>56</v>
      </c>
      <c r="B213" s="672">
        <f t="shared" si="92"/>
        <v>1.1696429704440722E-2</v>
      </c>
      <c r="C213" s="672">
        <f t="shared" si="93"/>
        <v>2.2134074018527053E-3</v>
      </c>
      <c r="D213" s="672">
        <f t="shared" si="94"/>
        <v>0</v>
      </c>
      <c r="E213" s="681">
        <f t="shared" si="95"/>
        <v>922.5305340000001</v>
      </c>
      <c r="F213" s="683">
        <f t="shared" si="96"/>
        <v>2.0046948513082938</v>
      </c>
      <c r="G213" s="682">
        <f t="shared" si="97"/>
        <v>4.6366123687644756E-3</v>
      </c>
      <c r="M213" s="666"/>
    </row>
    <row r="214" spans="1:13" s="664" customFormat="1" ht="15.75" customHeight="1">
      <c r="A214" s="658" t="s">
        <v>57</v>
      </c>
      <c r="B214" s="672">
        <f t="shared" si="92"/>
        <v>2.2564645505321133E-2</v>
      </c>
      <c r="C214" s="672">
        <f t="shared" si="93"/>
        <v>1.0471142311342874E-2</v>
      </c>
      <c r="D214" s="672">
        <f t="shared" si="94"/>
        <v>0</v>
      </c>
      <c r="E214" s="681">
        <f t="shared" si="95"/>
        <v>4063.2032630000003</v>
      </c>
      <c r="F214" s="683">
        <f t="shared" si="96"/>
        <v>5.2163054902909698</v>
      </c>
      <c r="G214" s="682">
        <f t="shared" si="97"/>
        <v>1.1011929272221338E-2</v>
      </c>
      <c r="M214" s="666"/>
    </row>
    <row r="215" spans="1:13" s="664" customFormat="1" ht="15.75" customHeight="1">
      <c r="A215" s="658" t="s">
        <v>58</v>
      </c>
      <c r="B215" s="672">
        <f t="shared" si="92"/>
        <v>6.239883874334105E-3</v>
      </c>
      <c r="C215" s="672">
        <f t="shared" si="93"/>
        <v>-1.8331995363764842E-3</v>
      </c>
      <c r="D215" s="672">
        <f t="shared" si="94"/>
        <v>0</v>
      </c>
      <c r="E215" s="681">
        <f t="shared" si="95"/>
        <v>721.26597800000025</v>
      </c>
      <c r="F215" s="683">
        <f t="shared" si="96"/>
        <v>1.2464932600885212</v>
      </c>
      <c r="G215" s="682">
        <f t="shared" si="97"/>
        <v>1.4688947793192071E-3</v>
      </c>
      <c r="M215" s="666"/>
    </row>
    <row r="216" spans="1:13" s="664" customFormat="1" ht="15.75" customHeight="1">
      <c r="A216" s="658" t="s">
        <v>114</v>
      </c>
      <c r="B216" s="672">
        <f t="shared" si="92"/>
        <v>4.5978953481362094E-3</v>
      </c>
      <c r="C216" s="672">
        <f t="shared" si="93"/>
        <v>1.3480432335242541E-4</v>
      </c>
      <c r="D216" s="672">
        <f t="shared" si="94"/>
        <v>0</v>
      </c>
      <c r="E216" s="681">
        <f t="shared" si="95"/>
        <v>151.20180999999999</v>
      </c>
      <c r="F216" s="683">
        <f t="shared" si="96"/>
        <v>1.2669785653736028</v>
      </c>
      <c r="G216" s="682">
        <f t="shared" si="97"/>
        <v>1.5775665571628782E-3</v>
      </c>
      <c r="M216" s="666"/>
    </row>
    <row r="217" spans="1:13" s="664" customFormat="1" ht="15.75" customHeight="1">
      <c r="A217" s="658" t="s">
        <v>224</v>
      </c>
      <c r="B217" s="672">
        <f t="shared" si="92"/>
        <v>7.8438524228681052E-3</v>
      </c>
      <c r="C217" s="672">
        <f t="shared" si="93"/>
        <v>-5.173976127090692E-4</v>
      </c>
      <c r="D217" s="672">
        <f t="shared" si="94"/>
        <v>0</v>
      </c>
      <c r="E217" s="681">
        <f t="shared" si="95"/>
        <v>1407.6096239999999</v>
      </c>
      <c r="F217" s="683">
        <f t="shared" si="96"/>
        <v>1.4424206951281182</v>
      </c>
      <c r="G217" s="682">
        <f t="shared" si="97"/>
        <v>2.4421516033863453E-3</v>
      </c>
      <c r="M217" s="666"/>
    </row>
    <row r="218" spans="1:13" s="664" customFormat="1" ht="15.75" customHeight="1">
      <c r="A218" s="658" t="s">
        <v>255</v>
      </c>
      <c r="B218" s="672">
        <f t="shared" si="92"/>
        <v>8.0308209385845687E-3</v>
      </c>
      <c r="C218" s="672">
        <f t="shared" si="93"/>
        <v>2.3528203633976404E-3</v>
      </c>
      <c r="D218" s="672">
        <f t="shared" si="94"/>
        <v>0</v>
      </c>
      <c r="E218" s="681">
        <f t="shared" si="95"/>
        <v>11213.317482</v>
      </c>
      <c r="F218" s="683">
        <f t="shared" si="96"/>
        <v>1.6806524230795319</v>
      </c>
      <c r="G218" s="682">
        <f t="shared" si="97"/>
        <v>3.4612137673274029E-3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21" sqref="B21"/>
    </sheetView>
  </sheetViews>
  <sheetFormatPr defaultColWidth="8.88671875" defaultRowHeight="13.2"/>
  <cols>
    <col min="1" max="1" width="47.88671875" style="19" customWidth="1"/>
    <col min="2" max="2" width="14.5546875" style="19" customWidth="1"/>
    <col min="3" max="3" width="13.109375" style="19" bestFit="1" customWidth="1"/>
    <col min="4" max="4" width="14.6640625" style="19" customWidth="1"/>
    <col min="5" max="8" width="12.44140625" style="19" bestFit="1" customWidth="1"/>
    <col min="9" max="11" width="11.33203125" style="19" bestFit="1" customWidth="1"/>
    <col min="12" max="12" width="12.44140625" style="19" bestFit="1" customWidth="1"/>
    <col min="13" max="13" width="12.44140625" style="446" bestFit="1" customWidth="1"/>
    <col min="14" max="17" width="12.44140625" style="19" bestFit="1" customWidth="1"/>
    <col min="18" max="23" width="13.109375" style="19" bestFit="1" customWidth="1"/>
    <col min="24" max="28" width="14.33203125" style="19" bestFit="1" customWidth="1"/>
    <col min="29" max="34" width="16.109375" style="19" bestFit="1" customWidth="1"/>
    <col min="35" max="38" width="17.33203125" style="19" bestFit="1" customWidth="1"/>
    <col min="39" max="60" width="12.44140625" style="19" bestFit="1" customWidth="1"/>
    <col min="61" max="61" width="13" style="19" customWidth="1"/>
    <col min="62" max="128" width="12.44140625" style="19" bestFit="1" customWidth="1"/>
    <col min="129" max="221" width="9.33203125" style="19" bestFit="1" customWidth="1"/>
    <col min="222" max="16384" width="8.88671875" style="19"/>
  </cols>
  <sheetData>
    <row r="1" spans="1:128" s="61" customFormat="1" ht="13.8">
      <c r="A1" s="65" t="s">
        <v>106</v>
      </c>
      <c r="M1" s="444"/>
    </row>
    <row r="2" spans="1:128" s="61" customFormat="1" ht="15.6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3.8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3.8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3.8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7.6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3.8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27.6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3.8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3.8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3.8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7.6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3.8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3.8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3.8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3.8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3.8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3.8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3.8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3.8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3.8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7.6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3.8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3.8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3.8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3.8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3.8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4.4">
      <c r="A32" s="72" t="s">
        <v>86</v>
      </c>
    </row>
    <row r="33" spans="1:61" ht="15.6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6672.0026865836753</v>
      </c>
      <c r="C34" s="29">
        <f>SUM(US:OthAsia!C56)</f>
        <v>7349.4720990000014</v>
      </c>
      <c r="D34" s="29">
        <f>SUM(US:OthAsia!D56)</f>
        <v>8141.6610070000006</v>
      </c>
      <c r="E34" s="29">
        <f>SUM(US:OthAsia!E56)</f>
        <v>8838.9078769999978</v>
      </c>
      <c r="F34" s="29">
        <f>SUM(US:OthAsia!F56)</f>
        <v>9453.8917799999999</v>
      </c>
      <c r="G34" s="29">
        <f>SUM(US:OthAsia!G56)</f>
        <v>9968.808962000001</v>
      </c>
      <c r="H34" s="29">
        <f>SUM(US:OthAsia!H56)</f>
        <v>10375.718926</v>
      </c>
      <c r="I34" s="29">
        <f>SUM(US:OthAsia!I56)</f>
        <v>10701.652862999998</v>
      </c>
      <c r="J34" s="29">
        <f>SUM(US:OthAsia!J56)</f>
        <v>10953.524810999999</v>
      </c>
      <c r="K34" s="29">
        <f>SUM(US:OthAsia!K56)</f>
        <v>11142.460572</v>
      </c>
      <c r="L34" s="29">
        <f>SUM(US:OthAsia!L56)</f>
        <v>11213.317482</v>
      </c>
      <c r="M34" s="44">
        <f>SUM(US:OthAsia!M56)</f>
        <v>11213.317482</v>
      </c>
      <c r="N34" s="29">
        <f>SUM(US:OthAsia!N56)</f>
        <v>11213.317482</v>
      </c>
      <c r="O34" s="29">
        <f>SUM(US:OthAsia!O56)</f>
        <v>11213.317482</v>
      </c>
      <c r="P34" s="29">
        <f>SUM(US:OthAsia!P56)</f>
        <v>11213.317482</v>
      </c>
      <c r="Q34" s="29">
        <f>SUM(US:OthAsia!Q56)</f>
        <v>11213.317482</v>
      </c>
      <c r="R34" s="29">
        <f>SUM(US:OthAsia!R56)</f>
        <v>11213.317482</v>
      </c>
      <c r="S34" s="29">
        <f>SUM(US:OthAsia!S56)</f>
        <v>11213.317482</v>
      </c>
      <c r="T34" s="29">
        <f>SUM(US:OthAsia!T56)</f>
        <v>11213.317482</v>
      </c>
      <c r="U34" s="29">
        <f>SUM(US:OthAsia!U56)</f>
        <v>11213.317482</v>
      </c>
      <c r="V34" s="29">
        <f>SUM(US:OthAsia!V56)</f>
        <v>11213.317482</v>
      </c>
      <c r="W34" s="29">
        <f>SUM(US:OthAsia!W56)</f>
        <v>11213.317482</v>
      </c>
      <c r="X34" s="29">
        <f>SUM(US:OthAsia!X56)</f>
        <v>11213.317482</v>
      </c>
      <c r="Y34" s="29">
        <f>SUM(US:OthAsia!Y56)</f>
        <v>11213.317482</v>
      </c>
      <c r="Z34" s="29">
        <f>SUM(US:OthAsia!Z56)</f>
        <v>11213.317482</v>
      </c>
      <c r="AA34" s="29">
        <f>SUM(US:OthAsia!AA56)</f>
        <v>11213.317482</v>
      </c>
      <c r="AB34" s="29">
        <f>SUM(US:OthAsia!AB56)</f>
        <v>11213.317482</v>
      </c>
      <c r="AC34" s="29">
        <f>SUM(US:OthAsia!AC56)</f>
        <v>11213.317482</v>
      </c>
      <c r="AD34" s="29">
        <f>SUM(US:OthAsia!AD56)</f>
        <v>11213.317482</v>
      </c>
      <c r="AE34" s="29">
        <f>SUM(US:OthAsia!AE56)</f>
        <v>11213.317482</v>
      </c>
      <c r="AF34" s="29">
        <f>SUM(US:OthAsia!AF56)</f>
        <v>11213.317482</v>
      </c>
      <c r="AG34" s="29">
        <f>SUM(US:OthAsia!AG56)</f>
        <v>11213.317482</v>
      </c>
      <c r="AH34" s="29">
        <f>SUM(US:OthAsia!AH56)</f>
        <v>11213.317482</v>
      </c>
      <c r="AI34" s="29">
        <f>SUM(US:OthAsia!AI56)</f>
        <v>11213.317482</v>
      </c>
      <c r="AJ34" s="29">
        <f>SUM(US:OthAsia!AJ56)</f>
        <v>11213.317482</v>
      </c>
      <c r="AK34" s="29">
        <f>SUM(US:OthAsia!AK56)</f>
        <v>11213.317482</v>
      </c>
      <c r="AL34" s="29">
        <f>SUM(US:OthAsia!AL56)</f>
        <v>11213.317482</v>
      </c>
      <c r="AM34" s="29">
        <f>SUM(US:OthAsia!AM56)</f>
        <v>11213.317482</v>
      </c>
      <c r="AN34" s="29">
        <f>SUM(US:OthAsia!AN56)</f>
        <v>11213.317482</v>
      </c>
      <c r="AO34" s="29">
        <f>SUM(US:OthAsia!AO56)</f>
        <v>11213.317482</v>
      </c>
      <c r="AP34" s="29">
        <f>SUM(US:OthAsia!AP56)</f>
        <v>11213.317482</v>
      </c>
      <c r="AQ34" s="29">
        <f>SUM(US:OthAsia!AQ56)</f>
        <v>11213.317482</v>
      </c>
      <c r="AR34" s="29">
        <f>SUM(US:OthAsia!AR56)</f>
        <v>11213.317482</v>
      </c>
      <c r="AS34" s="29">
        <f>SUM(US:OthAsia!AS56)</f>
        <v>11213.317482</v>
      </c>
      <c r="AT34" s="29">
        <f>SUM(US:OthAsia!AT56)</f>
        <v>11213.317482</v>
      </c>
      <c r="AU34" s="29">
        <f>SUM(US:OthAsia!AU56)</f>
        <v>11213.317482</v>
      </c>
      <c r="AV34" s="29">
        <f>SUM(US:OthAsia!AV56)</f>
        <v>11213.317482</v>
      </c>
      <c r="AW34" s="29">
        <f>SUM(US:OthAsia!AW56)</f>
        <v>11213.317482</v>
      </c>
      <c r="AX34" s="29">
        <f>SUM(US:OthAsia!AX56)</f>
        <v>11213.317482</v>
      </c>
      <c r="AY34" s="29">
        <f>SUM(US:OthAsia!AY56)</f>
        <v>11213.317482</v>
      </c>
      <c r="AZ34" s="29">
        <f>SUM(US:OthAsia!AZ56)</f>
        <v>11213.317482</v>
      </c>
      <c r="BA34" s="29">
        <f>SUM(US:OthAsia!BA56)</f>
        <v>11213.317482</v>
      </c>
      <c r="BB34" s="29">
        <f>SUM(US:OthAsia!BB56)</f>
        <v>11213.317482</v>
      </c>
      <c r="BC34" s="29">
        <f>SUM(US:OthAsia!BC56)</f>
        <v>11213.317482</v>
      </c>
      <c r="BD34" s="29">
        <f>SUM(US:OthAsia!BD56)</f>
        <v>11213.317482</v>
      </c>
      <c r="BE34" s="29">
        <f>SUM(US:OthAsia!BE56)</f>
        <v>11213.317482</v>
      </c>
      <c r="BF34" s="29">
        <f>SUM(US:OthAsia!BF56)</f>
        <v>11213.317482</v>
      </c>
      <c r="BG34" s="29">
        <f>SUM(US:OthAsia!BG56)</f>
        <v>11213.317482</v>
      </c>
      <c r="BH34" s="29">
        <f>SUM(US:OthAsia!BH56)</f>
        <v>11213.317482</v>
      </c>
      <c r="BI34" s="29">
        <f>SUM(US:OthAsia!BI56)</f>
        <v>11213.317482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9.6708419658241562E-3</v>
      </c>
      <c r="D36" s="45">
        <f t="shared" si="9"/>
        <v>1.0236572673205659E-2</v>
      </c>
      <c r="E36" s="45">
        <f t="shared" si="9"/>
        <v>8.2169111579572934E-3</v>
      </c>
      <c r="F36" s="45">
        <f t="shared" si="9"/>
        <v>6.7263159607314355E-3</v>
      </c>
      <c r="G36" s="45">
        <f t="shared" si="9"/>
        <v>5.303462935204303E-3</v>
      </c>
      <c r="H36" s="45">
        <f t="shared" si="9"/>
        <v>4.0007243137315674E-3</v>
      </c>
      <c r="I36" s="45">
        <f t="shared" si="9"/>
        <v>3.0929844927349822E-3</v>
      </c>
      <c r="J36" s="45">
        <f t="shared" si="9"/>
        <v>2.3263102295911697E-3</v>
      </c>
      <c r="K36" s="45">
        <f t="shared" si="9"/>
        <v>1.7101782297053371E-3</v>
      </c>
      <c r="L36" s="45">
        <f t="shared" si="9"/>
        <v>6.3390455122514487E-4</v>
      </c>
      <c r="M36" s="33">
        <f t="shared" si="9"/>
        <v>0</v>
      </c>
      <c r="N36" s="45">
        <f t="shared" si="9"/>
        <v>0</v>
      </c>
      <c r="O36" s="45">
        <f t="shared" si="9"/>
        <v>0</v>
      </c>
      <c r="P36" s="45">
        <f t="shared" si="9"/>
        <v>0</v>
      </c>
      <c r="Q36" s="45">
        <f t="shared" si="9"/>
        <v>0</v>
      </c>
      <c r="R36" s="45">
        <f t="shared" si="9"/>
        <v>0</v>
      </c>
      <c r="S36" s="45">
        <f t="shared" si="9"/>
        <v>0</v>
      </c>
      <c r="T36" s="45">
        <f t="shared" si="9"/>
        <v>0</v>
      </c>
      <c r="U36" s="45">
        <f t="shared" si="9"/>
        <v>0</v>
      </c>
      <c r="V36" s="45">
        <f t="shared" si="9"/>
        <v>0</v>
      </c>
      <c r="W36" s="45">
        <f t="shared" si="9"/>
        <v>0</v>
      </c>
      <c r="X36" s="45">
        <f t="shared" si="9"/>
        <v>0</v>
      </c>
      <c r="Y36" s="45">
        <f t="shared" si="9"/>
        <v>0</v>
      </c>
      <c r="Z36" s="45">
        <f t="shared" si="9"/>
        <v>0</v>
      </c>
      <c r="AA36" s="45">
        <f t="shared" si="9"/>
        <v>0</v>
      </c>
      <c r="AB36" s="45">
        <f t="shared" si="9"/>
        <v>0</v>
      </c>
      <c r="AC36" s="45">
        <f t="shared" si="9"/>
        <v>0</v>
      </c>
      <c r="AD36" s="45">
        <f t="shared" si="9"/>
        <v>0</v>
      </c>
      <c r="AE36" s="45">
        <f t="shared" si="9"/>
        <v>0</v>
      </c>
      <c r="AF36" s="45">
        <f t="shared" si="9"/>
        <v>0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11213.317482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4.4">
      <c r="A38" s="69" t="s">
        <v>123</v>
      </c>
      <c r="B38" s="46">
        <f t="shared" ref="B38:AG38" si="11">1-B43/B39-B41</f>
        <v>1.5908593010451888E-3</v>
      </c>
      <c r="C38" s="46">
        <f t="shared" si="11"/>
        <v>3.0372101633836524E-3</v>
      </c>
      <c r="D38" s="46">
        <f t="shared" si="11"/>
        <v>4.521941976264432E-3</v>
      </c>
      <c r="E38" s="46">
        <f t="shared" si="11"/>
        <v>6.6051047756258141E-3</v>
      </c>
      <c r="F38" s="46">
        <f t="shared" si="11"/>
        <v>9.2603344067225812E-3</v>
      </c>
      <c r="G38" s="46">
        <f t="shared" si="11"/>
        <v>1.2457647376352576E-2</v>
      </c>
      <c r="H38" s="46">
        <f t="shared" si="11"/>
        <v>1.6166729935274571E-2</v>
      </c>
      <c r="I38" s="46">
        <f t="shared" si="11"/>
        <v>2.0364136702964886E-2</v>
      </c>
      <c r="J38" s="46">
        <f t="shared" si="11"/>
        <v>2.5014072608525284E-2</v>
      </c>
      <c r="K38" s="46">
        <f t="shared" si="11"/>
        <v>3.0373494183972283E-2</v>
      </c>
      <c r="L38" s="46">
        <f t="shared" si="11"/>
        <v>3.6157165368883692E-2</v>
      </c>
      <c r="M38" s="46">
        <f t="shared" si="11"/>
        <v>4.2198016778564162E-2</v>
      </c>
      <c r="N38" s="46">
        <f t="shared" si="11"/>
        <v>4.8417596625964343E-2</v>
      </c>
      <c r="O38" s="46">
        <f t="shared" si="11"/>
        <v>5.4974947438274246E-2</v>
      </c>
      <c r="P38" s="46">
        <f t="shared" si="11"/>
        <v>6.1861827694391192E-2</v>
      </c>
      <c r="Q38" s="46">
        <f t="shared" si="11"/>
        <v>6.9069317114989981E-2</v>
      </c>
      <c r="R38" s="46">
        <f t="shared" si="11"/>
        <v>7.6589207801969428E-2</v>
      </c>
      <c r="S38" s="46">
        <f t="shared" si="11"/>
        <v>8.4413269327394014E-2</v>
      </c>
      <c r="T38" s="46">
        <f t="shared" si="11"/>
        <v>9.2532212778498102E-2</v>
      </c>
      <c r="U38" s="46">
        <f t="shared" si="11"/>
        <v>0.10093426379189285</v>
      </c>
      <c r="V38" s="46">
        <f t="shared" si="11"/>
        <v>0.10960324023213619</v>
      </c>
      <c r="W38" s="46">
        <f t="shared" si="11"/>
        <v>0.11851606187809305</v>
      </c>
      <c r="X38" s="46">
        <f t="shared" si="11"/>
        <v>0.12763971518957506</v>
      </c>
      <c r="Y38" s="46">
        <f t="shared" si="11"/>
        <v>0.13692790504321561</v>
      </c>
      <c r="Z38" s="46">
        <f t="shared" si="11"/>
        <v>0.1463179891212506</v>
      </c>
      <c r="AA38" s="46">
        <f t="shared" si="11"/>
        <v>0.1555964163419945</v>
      </c>
      <c r="AB38" s="46">
        <f t="shared" si="11"/>
        <v>0.16374968265804335</v>
      </c>
      <c r="AC38" s="46">
        <f t="shared" si="11"/>
        <v>0.17028859338818569</v>
      </c>
      <c r="AD38" s="46">
        <f t="shared" si="11"/>
        <v>0.17587708067023378</v>
      </c>
      <c r="AE38" s="46">
        <f t="shared" si="11"/>
        <v>0.18097810417717031</v>
      </c>
      <c r="AF38" s="46">
        <f t="shared" si="11"/>
        <v>0.18588312152196407</v>
      </c>
      <c r="AG38" s="46">
        <f t="shared" si="11"/>
        <v>0.19077089591438001</v>
      </c>
      <c r="AH38" s="46">
        <f t="shared" ref="AH38:BI38" si="12">1-AH43/AH39-AH41</f>
        <v>0.19574477590782968</v>
      </c>
      <c r="AI38" s="46">
        <f t="shared" si="12"/>
        <v>0.20085913474008621</v>
      </c>
      <c r="AJ38" s="46">
        <f t="shared" si="12"/>
        <v>0.20613741626043047</v>
      </c>
      <c r="AK38" s="46">
        <f t="shared" si="12"/>
        <v>0.2115840983777818</v>
      </c>
      <c r="AL38" s="46">
        <f t="shared" si="12"/>
        <v>0.21719244118324188</v>
      </c>
      <c r="AM38" s="46">
        <f t="shared" si="12"/>
        <v>0.22294939474531383</v>
      </c>
      <c r="AN38" s="46">
        <f t="shared" si="12"/>
        <v>0.22883862845093506</v>
      </c>
      <c r="AO38" s="46">
        <f t="shared" si="12"/>
        <v>0.23484233355812445</v>
      </c>
      <c r="AP38" s="46">
        <f t="shared" si="12"/>
        <v>0.24094223074501753</v>
      </c>
      <c r="AQ38" s="46">
        <f t="shared" si="12"/>
        <v>0.24712006378444207</v>
      </c>
      <c r="AR38" s="46">
        <f t="shared" si="12"/>
        <v>0.25335775954284079</v>
      </c>
      <c r="AS38" s="46">
        <f t="shared" si="12"/>
        <v>0.25963736818399508</v>
      </c>
      <c r="AT38" s="46">
        <f t="shared" si="12"/>
        <v>0.26594085508019105</v>
      </c>
      <c r="AU38" s="46">
        <f t="shared" si="12"/>
        <v>0.27224979048783193</v>
      </c>
      <c r="AV38" s="46">
        <f t="shared" si="12"/>
        <v>0.2785449702733066</v>
      </c>
      <c r="AW38" s="46">
        <f t="shared" si="12"/>
        <v>0.28480599849326504</v>
      </c>
      <c r="AX38" s="46">
        <f t="shared" si="12"/>
        <v>0.29101086899832174</v>
      </c>
      <c r="AY38" s="46">
        <f t="shared" si="12"/>
        <v>0.29713559672266276</v>
      </c>
      <c r="AZ38" s="46">
        <f t="shared" si="12"/>
        <v>0.3031539661269016</v>
      </c>
      <c r="BA38" s="46">
        <f t="shared" si="12"/>
        <v>0.30903747572797091</v>
      </c>
      <c r="BB38" s="46">
        <f t="shared" si="12"/>
        <v>0.31475554662777161</v>
      </c>
      <c r="BC38" s="46">
        <f t="shared" si="12"/>
        <v>0.32027599992504241</v>
      </c>
      <c r="BD38" s="46">
        <f t="shared" si="12"/>
        <v>0.32556564900818596</v>
      </c>
      <c r="BE38" s="46">
        <f t="shared" si="12"/>
        <v>0.33059054335601168</v>
      </c>
      <c r="BF38" s="46">
        <f t="shared" si="12"/>
        <v>0.33531488852509428</v>
      </c>
      <c r="BG38" s="46">
        <f t="shared" si="12"/>
        <v>0.33969692958015762</v>
      </c>
      <c r="BH38" s="46">
        <f t="shared" si="12"/>
        <v>0.34367918008010567</v>
      </c>
      <c r="BI38" s="46">
        <f t="shared" si="12"/>
        <v>0.34716958661906672</v>
      </c>
    </row>
    <row r="39" spans="1:61" ht="14.4">
      <c r="A39" s="23" t="s">
        <v>124</v>
      </c>
      <c r="B39" s="29">
        <f>SUM(US:OthAsia!B61)</f>
        <v>56.401796104331495</v>
      </c>
      <c r="C39" s="136">
        <f>SUM(US:OthAsia!C61)</f>
        <v>82.021112678480236</v>
      </c>
      <c r="D39" s="136">
        <f>SUM(US:OthAsia!D61)</f>
        <v>113.46266888213277</v>
      </c>
      <c r="E39" s="136">
        <f>SUM(US:OthAsia!E61)</f>
        <v>149.80181737160675</v>
      </c>
      <c r="F39" s="136">
        <f>SUM(US:OthAsia!F61)</f>
        <v>191.40144659602458</v>
      </c>
      <c r="G39" s="136">
        <f>SUM(US:OthAsia!G61)</f>
        <v>238.26455420715723</v>
      </c>
      <c r="H39" s="136">
        <f>SUM(US:OthAsia!H61)</f>
        <v>290.62404788301876</v>
      </c>
      <c r="I39" s="136">
        <f>SUM(US:OthAsia!I61)</f>
        <v>349.18165285145977</v>
      </c>
      <c r="J39" s="136">
        <f>SUM(US:OthAsia!J61)</f>
        <v>413.58709519918176</v>
      </c>
      <c r="K39" s="136">
        <f>SUM(US:OthAsia!K61)</f>
        <v>483.50270466429993</v>
      </c>
      <c r="L39" s="136">
        <f>SUM(US:OthAsia!L61)</f>
        <v>557.60408949881037</v>
      </c>
      <c r="M39" s="44">
        <f>SUM(US:OthAsia!M61)</f>
        <v>635.68464066096055</v>
      </c>
      <c r="N39" s="136">
        <f>SUM(US:OthAsia!N61)</f>
        <v>719.90890570230567</v>
      </c>
      <c r="O39" s="136">
        <f>SUM(US:OthAsia!O61)</f>
        <v>806.62845834011864</v>
      </c>
      <c r="P39" s="136">
        <f>SUM(US:OthAsia!P61)</f>
        <v>895.9327032375387</v>
      </c>
      <c r="Q39" s="136">
        <f>SUM(US:OthAsia!Q61)</f>
        <v>987.68642613768475</v>
      </c>
      <c r="R39" s="136">
        <f>SUM(US:OthAsia!R61)</f>
        <v>1081.6434013955297</v>
      </c>
      <c r="S39" s="136">
        <f>SUM(US:OthAsia!S61)</f>
        <v>1177.5117687436884</v>
      </c>
      <c r="T39" s="136">
        <f>SUM(US:OthAsia!T61)</f>
        <v>1274.9921774950053</v>
      </c>
      <c r="U39" s="136">
        <f>SUM(US:OthAsia!U61)</f>
        <v>1373.7999285343515</v>
      </c>
      <c r="V39" s="136">
        <f>SUM(US:OthAsia!V61)</f>
        <v>1473.6776332678162</v>
      </c>
      <c r="W39" s="136">
        <f>SUM(US:OthAsia!W61)</f>
        <v>1574.4023679379081</v>
      </c>
      <c r="X39" s="136">
        <f>SUM(US:OthAsia!X61)</f>
        <v>1675.7898626136605</v>
      </c>
      <c r="Y39" s="136">
        <f>SUM(US:OthAsia!Y61)</f>
        <v>1777.6973775526858</v>
      </c>
      <c r="Z39" s="136">
        <f>SUM(US:OthAsia!Z61)</f>
        <v>1880.0262477484089</v>
      </c>
      <c r="AA39" s="136">
        <f>SUM(US:OthAsia!AA61)</f>
        <v>1982.7244011341306</v>
      </c>
      <c r="AB39" s="136">
        <f>SUM(US:OthAsia!AB61)</f>
        <v>2085.8462020881407</v>
      </c>
      <c r="AC39" s="136">
        <f>SUM(US:OthAsia!AC61)</f>
        <v>2189.6886538877607</v>
      </c>
      <c r="AD39" s="136">
        <f>SUM(US:OthAsia!AD61)</f>
        <v>2295.6119987700922</v>
      </c>
      <c r="AE39" s="136">
        <f>SUM(US:OthAsia!AE61)</f>
        <v>2403.5793664595089</v>
      </c>
      <c r="AF39" s="136">
        <f>SUM(US:OthAsia!AF61)</f>
        <v>2513.4437895744882</v>
      </c>
      <c r="AG39" s="136">
        <f>SUM(US:OthAsia!AG61)</f>
        <v>2625.0372469565805</v>
      </c>
      <c r="AH39" s="136">
        <f>SUM(US:OthAsia!AH61)</f>
        <v>2738.2144878566423</v>
      </c>
      <c r="AI39" s="136">
        <f>SUM(US:OthAsia!AI61)</f>
        <v>2852.8716707106073</v>
      </c>
      <c r="AJ39" s="136">
        <f>SUM(US:OthAsia!AJ61)</f>
        <v>2968.95001445663</v>
      </c>
      <c r="AK39" s="136">
        <f>SUM(US:OthAsia!AK61)</f>
        <v>3086.4317597341796</v>
      </c>
      <c r="AL39" s="136">
        <f>SUM(US:OthAsia!AL61)</f>
        <v>3205.3330027388465</v>
      </c>
      <c r="AM39" s="136">
        <f>SUM(US:OthAsia!AM61)</f>
        <v>3325.6959397353162</v>
      </c>
      <c r="AN39" s="136">
        <f>SUM(US:OthAsia!AN61)</f>
        <v>3447.5817591246569</v>
      </c>
      <c r="AO39" s="136">
        <f>SUM(US:OthAsia!AO61)</f>
        <v>3571.0646641089816</v>
      </c>
      <c r="AP39" s="136">
        <f>SUM(US:OthAsia!AP61)</f>
        <v>3696.2271159420698</v>
      </c>
      <c r="AQ39" s="136">
        <f>SUM(US:OthAsia!AQ61)</f>
        <v>3823.1562127693824</v>
      </c>
      <c r="AR39" s="136">
        <f>SUM(US:OthAsia!AR61)</f>
        <v>3951.9410676233956</v>
      </c>
      <c r="AS39" s="136">
        <f>SUM(US:OthAsia!AS61)</f>
        <v>4082.6710646166912</v>
      </c>
      <c r="AT39" s="136">
        <f>SUM(US:OthAsia!AT61)</f>
        <v>4215.4349241118807</v>
      </c>
      <c r="AU39" s="136">
        <f>SUM(US:OthAsia!AU61)</f>
        <v>4350.3205814884477</v>
      </c>
      <c r="AV39" s="136">
        <f>SUM(US:OthAsia!AV61)</f>
        <v>4487.4159758115711</v>
      </c>
      <c r="AW39" s="136">
        <f>SUM(US:OthAsia!AW61)</f>
        <v>4626.8109554418306</v>
      </c>
      <c r="AX39" s="136">
        <f>SUM(US:OthAsia!AX61)</f>
        <v>4768.600640867533</v>
      </c>
      <c r="AY39" s="136">
        <f>SUM(US:OthAsia!AY61)</f>
        <v>4912.8907436287254</v>
      </c>
      <c r="AZ39" s="136">
        <f>SUM(US:OthAsia!AZ61)</f>
        <v>5059.8055230946684</v>
      </c>
      <c r="BA39" s="136">
        <f>SUM(US:OthAsia!BA61)</f>
        <v>5209.4992612304195</v>
      </c>
      <c r="BB39" s="136">
        <f>SUM(US:OthAsia!BB61)</f>
        <v>5362.1723287418417</v>
      </c>
      <c r="BC39" s="136">
        <f>SUM(US:OthAsia!BC61)</f>
        <v>5518.0930698125176</v>
      </c>
      <c r="BD39" s="136">
        <f>SUM(US:OthAsia!BD61)</f>
        <v>5677.6268030553292</v>
      </c>
      <c r="BE39" s="136">
        <f>SUM(US:OthAsia!BE61)</f>
        <v>5841.2731824627617</v>
      </c>
      <c r="BF39" s="136">
        <f>SUM(US:OthAsia!BF61)</f>
        <v>6009.7129579843595</v>
      </c>
      <c r="BG39" s="136">
        <f>SUM(US:OthAsia!BG61)</f>
        <v>6183.8647673485693</v>
      </c>
      <c r="BH39" s="136">
        <f>SUM(US:OthAsia!BH61)</f>
        <v>6364.9516573661158</v>
      </c>
      <c r="BI39" s="136">
        <f>SUM(US:OthAsia!BI61)</f>
        <v>6554.5742842583486</v>
      </c>
    </row>
    <row r="40" spans="1:61" s="145" customFormat="1" ht="14.4">
      <c r="A40" s="60" t="s">
        <v>161</v>
      </c>
      <c r="B40" s="46">
        <f t="shared" ref="B40:AG40" si="13">+(B39-B43)/B39</f>
        <v>1.5908593010451832E-3</v>
      </c>
      <c r="C40" s="46">
        <f t="shared" si="13"/>
        <v>3.0372101633836563E-3</v>
      </c>
      <c r="D40" s="46">
        <f t="shared" si="13"/>
        <v>4.5219419762644328E-3</v>
      </c>
      <c r="E40" s="46">
        <f t="shared" si="13"/>
        <v>6.6051047756257968E-3</v>
      </c>
      <c r="F40" s="46">
        <f t="shared" si="13"/>
        <v>9.2603344067226333E-3</v>
      </c>
      <c r="G40" s="46">
        <f t="shared" si="13"/>
        <v>1.2457647376352613E-2</v>
      </c>
      <c r="H40" s="46">
        <f t="shared" si="13"/>
        <v>1.6166729935274526E-2</v>
      </c>
      <c r="I40" s="46">
        <f t="shared" si="13"/>
        <v>2.0364136702964837E-2</v>
      </c>
      <c r="J40" s="46">
        <f t="shared" si="13"/>
        <v>2.5014072608525274E-2</v>
      </c>
      <c r="K40" s="46">
        <f t="shared" si="13"/>
        <v>3.0373494183972307E-2</v>
      </c>
      <c r="L40" s="46">
        <f t="shared" si="13"/>
        <v>3.6157165368883706E-2</v>
      </c>
      <c r="M40" s="46">
        <f t="shared" si="13"/>
        <v>4.2198016778564142E-2</v>
      </c>
      <c r="N40" s="46">
        <f t="shared" si="13"/>
        <v>4.8417596625964308E-2</v>
      </c>
      <c r="O40" s="46">
        <f t="shared" si="13"/>
        <v>5.497494743827426E-2</v>
      </c>
      <c r="P40" s="46">
        <f t="shared" si="13"/>
        <v>6.1861827694391143E-2</v>
      </c>
      <c r="Q40" s="46">
        <f t="shared" si="13"/>
        <v>6.9069317114989953E-2</v>
      </c>
      <c r="R40" s="46">
        <f t="shared" si="13"/>
        <v>7.6589207801969483E-2</v>
      </c>
      <c r="S40" s="46">
        <f t="shared" si="13"/>
        <v>8.4413269327393958E-2</v>
      </c>
      <c r="T40" s="46">
        <f t="shared" si="13"/>
        <v>9.253221277849806E-2</v>
      </c>
      <c r="U40" s="46">
        <f t="shared" si="13"/>
        <v>0.10093426379189281</v>
      </c>
      <c r="V40" s="46">
        <f t="shared" si="13"/>
        <v>0.1096032402321362</v>
      </c>
      <c r="W40" s="46">
        <f t="shared" si="13"/>
        <v>0.11851606187809305</v>
      </c>
      <c r="X40" s="46">
        <f t="shared" si="13"/>
        <v>0.12763971518957504</v>
      </c>
      <c r="Y40" s="46">
        <f t="shared" si="13"/>
        <v>0.13692790504321561</v>
      </c>
      <c r="Z40" s="46">
        <f t="shared" si="13"/>
        <v>0.14631798912125055</v>
      </c>
      <c r="AA40" s="46">
        <f t="shared" si="13"/>
        <v>0.15559641634199448</v>
      </c>
      <c r="AB40" s="46">
        <f t="shared" si="13"/>
        <v>0.16374968265804338</v>
      </c>
      <c r="AC40" s="46">
        <f t="shared" si="13"/>
        <v>0.17028859338818575</v>
      </c>
      <c r="AD40" s="46">
        <f t="shared" si="13"/>
        <v>0.17587708067023375</v>
      </c>
      <c r="AE40" s="46">
        <f t="shared" si="13"/>
        <v>0.18097810417717033</v>
      </c>
      <c r="AF40" s="46">
        <f t="shared" si="13"/>
        <v>0.18588312152196407</v>
      </c>
      <c r="AG40" s="46">
        <f t="shared" si="13"/>
        <v>0.19077089591437998</v>
      </c>
      <c r="AH40" s="46">
        <f t="shared" ref="AH40:BI40" si="14">+(AH39-AH43)/AH39</f>
        <v>0.19574477590782971</v>
      </c>
      <c r="AI40" s="46">
        <f t="shared" si="14"/>
        <v>0.20085913474008624</v>
      </c>
      <c r="AJ40" s="46">
        <f t="shared" si="14"/>
        <v>0.20613741626043053</v>
      </c>
      <c r="AK40" s="46">
        <f t="shared" si="14"/>
        <v>0.2115840983777818</v>
      </c>
      <c r="AL40" s="46">
        <f t="shared" si="14"/>
        <v>0.21719244118324188</v>
      </c>
      <c r="AM40" s="46">
        <f t="shared" si="14"/>
        <v>0.22294939474531383</v>
      </c>
      <c r="AN40" s="46">
        <f t="shared" si="14"/>
        <v>0.22883862845093508</v>
      </c>
      <c r="AO40" s="46">
        <f t="shared" si="14"/>
        <v>0.23484233355812445</v>
      </c>
      <c r="AP40" s="46">
        <f t="shared" si="14"/>
        <v>0.24094223074501755</v>
      </c>
      <c r="AQ40" s="46">
        <f t="shared" si="14"/>
        <v>0.24712006378444201</v>
      </c>
      <c r="AR40" s="46">
        <f t="shared" si="14"/>
        <v>0.25335775954284073</v>
      </c>
      <c r="AS40" s="46">
        <f t="shared" si="14"/>
        <v>0.25963736818399508</v>
      </c>
      <c r="AT40" s="46">
        <f t="shared" si="14"/>
        <v>0.26594085508019105</v>
      </c>
      <c r="AU40" s="46">
        <f t="shared" si="14"/>
        <v>0.27224979048783193</v>
      </c>
      <c r="AV40" s="46">
        <f t="shared" si="14"/>
        <v>0.27854497027330666</v>
      </c>
      <c r="AW40" s="46">
        <f t="shared" si="14"/>
        <v>0.2848059984932651</v>
      </c>
      <c r="AX40" s="46">
        <f t="shared" si="14"/>
        <v>0.29101086899832179</v>
      </c>
      <c r="AY40" s="46">
        <f t="shared" si="14"/>
        <v>0.29713559672266276</v>
      </c>
      <c r="AZ40" s="46">
        <f t="shared" si="14"/>
        <v>0.3031539661269016</v>
      </c>
      <c r="BA40" s="46">
        <f t="shared" si="14"/>
        <v>0.30903747572797086</v>
      </c>
      <c r="BB40" s="46">
        <f t="shared" si="14"/>
        <v>0.31475554662777167</v>
      </c>
      <c r="BC40" s="46">
        <f t="shared" si="14"/>
        <v>0.32027599992504241</v>
      </c>
      <c r="BD40" s="46">
        <f t="shared" si="14"/>
        <v>0.32556564900818596</v>
      </c>
      <c r="BE40" s="46">
        <f t="shared" si="14"/>
        <v>0.33059054335601173</v>
      </c>
      <c r="BF40" s="46">
        <f t="shared" si="14"/>
        <v>0.33531488852509433</v>
      </c>
      <c r="BG40" s="46">
        <f t="shared" si="14"/>
        <v>0.33969692958015762</v>
      </c>
      <c r="BH40" s="46">
        <f t="shared" si="14"/>
        <v>0.34367918008010567</v>
      </c>
      <c r="BI40" s="46">
        <f t="shared" si="14"/>
        <v>0.34716958661906672</v>
      </c>
    </row>
    <row r="41" spans="1:61" s="149" customFormat="1" ht="14.4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4.4">
      <c r="A42" s="60" t="s">
        <v>158</v>
      </c>
      <c r="B42" s="196">
        <f t="shared" ref="B42:AG42" si="15">+B39-B43</f>
        <v>8.9727321928229742E-2</v>
      </c>
      <c r="C42" s="196">
        <f t="shared" si="15"/>
        <v>0.24911535703911625</v>
      </c>
      <c r="D42" s="196">
        <f t="shared" si="15"/>
        <v>0.51307160515710848</v>
      </c>
      <c r="E42" s="196">
        <f t="shared" si="15"/>
        <v>0.98945669931862312</v>
      </c>
      <c r="F42" s="196">
        <f t="shared" si="15"/>
        <v>1.772441401409651</v>
      </c>
      <c r="G42" s="196">
        <f t="shared" si="15"/>
        <v>2.9682157985966171</v>
      </c>
      <c r="H42" s="196">
        <f t="shared" si="15"/>
        <v>4.6984404948210567</v>
      </c>
      <c r="I42" s="196">
        <f t="shared" si="15"/>
        <v>7.1107829128343383</v>
      </c>
      <c r="J42" s="196">
        <f t="shared" si="15"/>
        <v>10.345497629261388</v>
      </c>
      <c r="K42" s="196">
        <f t="shared" si="15"/>
        <v>14.685666588055994</v>
      </c>
      <c r="L42" s="196">
        <f t="shared" si="15"/>
        <v>20.161383274374316</v>
      </c>
      <c r="M42" s="196">
        <f t="shared" si="15"/>
        <v>26.824631132486729</v>
      </c>
      <c r="N42" s="196">
        <f t="shared" si="15"/>
        <v>34.856259003733612</v>
      </c>
      <c r="O42" s="196">
        <f t="shared" si="15"/>
        <v>44.344357099464219</v>
      </c>
      <c r="P42" s="196">
        <f t="shared" si="15"/>
        <v>55.424034513450692</v>
      </c>
      <c r="Q42" s="196">
        <f t="shared" si="15"/>
        <v>68.218826977074855</v>
      </c>
      <c r="R42" s="196">
        <f t="shared" si="15"/>
        <v>82.842211237111314</v>
      </c>
      <c r="S42" s="196">
        <f t="shared" si="15"/>
        <v>99.397618071137003</v>
      </c>
      <c r="T42" s="196">
        <f t="shared" si="15"/>
        <v>117.97784745888839</v>
      </c>
      <c r="U42" s="196">
        <f t="shared" si="15"/>
        <v>138.66348438396972</v>
      </c>
      <c r="V42" s="196">
        <f t="shared" si="15"/>
        <v>161.51984366377837</v>
      </c>
      <c r="W42" s="196">
        <f t="shared" si="15"/>
        <v>186.59196845954534</v>
      </c>
      <c r="X42" s="196">
        <f t="shared" si="15"/>
        <v>213.89734078158472</v>
      </c>
      <c r="Y42" s="196">
        <f t="shared" si="15"/>
        <v>243.41637770910756</v>
      </c>
      <c r="Z42" s="196">
        <f t="shared" si="15"/>
        <v>275.08166006571719</v>
      </c>
      <c r="AA42" s="196">
        <f t="shared" si="15"/>
        <v>308.50481141029786</v>
      </c>
      <c r="AB42" s="196">
        <f t="shared" si="15"/>
        <v>341.55665366541803</v>
      </c>
      <c r="AC42" s="196">
        <f t="shared" si="15"/>
        <v>372.87900082861665</v>
      </c>
      <c r="AD42" s="196">
        <f t="shared" si="15"/>
        <v>403.74553669524403</v>
      </c>
      <c r="AE42" s="196">
        <f t="shared" si="15"/>
        <v>434.99523698120606</v>
      </c>
      <c r="AF42" s="196">
        <f t="shared" si="15"/>
        <v>467.20677737610049</v>
      </c>
      <c r="AG42" s="196">
        <f t="shared" si="15"/>
        <v>500.78070741052443</v>
      </c>
      <c r="AH42" s="196">
        <f t="shared" ref="AH42:BI42" si="16">+AH39-AH43</f>
        <v>535.99118131307114</v>
      </c>
      <c r="AI42" s="196">
        <f t="shared" si="16"/>
        <v>573.0253353034368</v>
      </c>
      <c r="AJ42" s="196">
        <f t="shared" si="16"/>
        <v>612.01168498645757</v>
      </c>
      <c r="AK42" s="196">
        <f t="shared" si="16"/>
        <v>653.03988108790691</v>
      </c>
      <c r="AL42" s="196">
        <f t="shared" si="16"/>
        <v>696.17409967006097</v>
      </c>
      <c r="AM42" s="196">
        <f t="shared" si="16"/>
        <v>741.46189687093647</v>
      </c>
      <c r="AN42" s="196">
        <f t="shared" si="16"/>
        <v>788.93988123054851</v>
      </c>
      <c r="AO42" s="196">
        <f t="shared" si="16"/>
        <v>838.63715900631314</v>
      </c>
      <c r="AP42" s="196">
        <f t="shared" si="16"/>
        <v>890.57720665530496</v>
      </c>
      <c r="AQ42" s="196">
        <f t="shared" si="16"/>
        <v>944.77860715745555</v>
      </c>
      <c r="AR42" s="196">
        <f t="shared" si="16"/>
        <v>1001.2549347384056</v>
      </c>
      <c r="AS42" s="196">
        <f t="shared" si="16"/>
        <v>1060.0139703780269</v>
      </c>
      <c r="AT42" s="196">
        <f t="shared" si="16"/>
        <v>1121.0563682532138</v>
      </c>
      <c r="AU42" s="196">
        <f t="shared" si="16"/>
        <v>1184.3738668651331</v>
      </c>
      <c r="AV42" s="196">
        <f t="shared" si="16"/>
        <v>1249.9471495863954</v>
      </c>
      <c r="AW42" s="196">
        <f t="shared" si="16"/>
        <v>1317.7435140041885</v>
      </c>
      <c r="AX42" s="196">
        <f t="shared" si="16"/>
        <v>1387.7146164048149</v>
      </c>
      <c r="AY42" s="196">
        <f t="shared" si="16"/>
        <v>1459.7947227413679</v>
      </c>
      <c r="AZ42" s="196">
        <f t="shared" si="16"/>
        <v>1533.9001121569509</v>
      </c>
      <c r="BA42" s="196">
        <f t="shared" si="16"/>
        <v>1609.9305014973779</v>
      </c>
      <c r="BB42" s="196">
        <f t="shared" si="16"/>
        <v>1687.7734824454496</v>
      </c>
      <c r="BC42" s="196">
        <f t="shared" si="16"/>
        <v>1767.312775613651</v>
      </c>
      <c r="BD42" s="196">
        <f t="shared" si="16"/>
        <v>1848.4402549629804</v>
      </c>
      <c r="BE42" s="196">
        <f t="shared" si="16"/>
        <v>1931.0696752812642</v>
      </c>
      <c r="BF42" s="196">
        <f t="shared" si="16"/>
        <v>2015.1462305743403</v>
      </c>
      <c r="BG42" s="196">
        <f t="shared" si="16"/>
        <v>2100.6398744072249</v>
      </c>
      <c r="BH42" s="196">
        <f t="shared" si="16"/>
        <v>2187.5013668530964</v>
      </c>
      <c r="BI42" s="196">
        <f t="shared" si="16"/>
        <v>2275.5488447299358</v>
      </c>
    </row>
    <row r="43" spans="1:61" ht="14.4">
      <c r="A43" s="23" t="s">
        <v>21</v>
      </c>
      <c r="B43" s="29">
        <f>SUM(US:OthAsia!B65)</f>
        <v>56.312068782403266</v>
      </c>
      <c r="C43" s="136">
        <f>SUM(US:OthAsia!C65)</f>
        <v>81.77199732144112</v>
      </c>
      <c r="D43" s="136">
        <f>SUM(US:OthAsia!D65)</f>
        <v>112.94959727697567</v>
      </c>
      <c r="E43" s="136">
        <f>SUM(US:OthAsia!E65)</f>
        <v>148.81236067228812</v>
      </c>
      <c r="F43" s="136">
        <f>SUM(US:OthAsia!F65)</f>
        <v>189.62900519461493</v>
      </c>
      <c r="G43" s="136">
        <f>SUM(US:OthAsia!G65)</f>
        <v>235.29633840856062</v>
      </c>
      <c r="H43" s="136">
        <f>SUM(US:OthAsia!H65)</f>
        <v>285.9256073881977</v>
      </c>
      <c r="I43" s="136">
        <f>SUM(US:OthAsia!I65)</f>
        <v>342.07086993862544</v>
      </c>
      <c r="J43" s="136">
        <f>SUM(US:OthAsia!J65)</f>
        <v>403.24159756992037</v>
      </c>
      <c r="K43" s="136">
        <f>SUM(US:OthAsia!K65)</f>
        <v>468.81703807624393</v>
      </c>
      <c r="L43" s="136">
        <f>SUM(US:OthAsia!L65)</f>
        <v>537.44270622443605</v>
      </c>
      <c r="M43" s="44">
        <f>SUM(US:OthAsia!M65)</f>
        <v>608.86000952847382</v>
      </c>
      <c r="N43" s="136">
        <f>SUM(US:OthAsia!N65)</f>
        <v>685.05264669857206</v>
      </c>
      <c r="O43" s="136">
        <f>SUM(US:OthAsia!O65)</f>
        <v>762.28410124065442</v>
      </c>
      <c r="P43" s="136">
        <f>SUM(US:OthAsia!P65)</f>
        <v>840.50866872408801</v>
      </c>
      <c r="Q43" s="136">
        <f>SUM(US:OthAsia!Q65)</f>
        <v>919.46759916060989</v>
      </c>
      <c r="R43" s="136">
        <f>SUM(US:OthAsia!R65)</f>
        <v>998.80119015841842</v>
      </c>
      <c r="S43" s="136">
        <f>SUM(US:OthAsia!S65)</f>
        <v>1078.1141506725514</v>
      </c>
      <c r="T43" s="136">
        <f>SUM(US:OthAsia!T65)</f>
        <v>1157.0143300361169</v>
      </c>
      <c r="U43" s="136">
        <f>SUM(US:OthAsia!U65)</f>
        <v>1235.1364441503817</v>
      </c>
      <c r="V43" s="136">
        <f>SUM(US:OthAsia!V65)</f>
        <v>1312.1577896040378</v>
      </c>
      <c r="W43" s="136">
        <f>SUM(US:OthAsia!W65)</f>
        <v>1387.8103994783628</v>
      </c>
      <c r="X43" s="136">
        <f>SUM(US:OthAsia!X65)</f>
        <v>1461.8925218320758</v>
      </c>
      <c r="Y43" s="136">
        <f>SUM(US:OthAsia!Y65)</f>
        <v>1534.2809998435782</v>
      </c>
      <c r="Z43" s="136">
        <f>SUM(US:OthAsia!Z65)</f>
        <v>1604.9445876826917</v>
      </c>
      <c r="AA43" s="136">
        <f>SUM(US:OthAsia!AA65)</f>
        <v>1674.2195897238328</v>
      </c>
      <c r="AB43" s="136">
        <f>SUM(US:OthAsia!AB65)</f>
        <v>1744.2895484227226</v>
      </c>
      <c r="AC43" s="136">
        <f>SUM(US:OthAsia!AC65)</f>
        <v>1816.809653059144</v>
      </c>
      <c r="AD43" s="136">
        <f>SUM(US:OthAsia!AD65)</f>
        <v>1891.8664620748482</v>
      </c>
      <c r="AE43" s="136">
        <f>SUM(US:OthAsia!AE65)</f>
        <v>1968.5841294783029</v>
      </c>
      <c r="AF43" s="136">
        <f>SUM(US:OthAsia!AF65)</f>
        <v>2046.2370121983877</v>
      </c>
      <c r="AG43" s="136">
        <f>SUM(US:OthAsia!AG65)</f>
        <v>2124.256539546056</v>
      </c>
      <c r="AH43" s="136">
        <f>SUM(US:OthAsia!AH65)</f>
        <v>2202.2233065435712</v>
      </c>
      <c r="AI43" s="136">
        <f>SUM(US:OthAsia!AI65)</f>
        <v>2279.8463354071705</v>
      </c>
      <c r="AJ43" s="136">
        <f>SUM(US:OthAsia!AJ65)</f>
        <v>2356.9383294701724</v>
      </c>
      <c r="AK43" s="136">
        <f>SUM(US:OthAsia!AK65)</f>
        <v>2433.3918786462727</v>
      </c>
      <c r="AL43" s="136">
        <f>SUM(US:OthAsia!AL65)</f>
        <v>2509.1589030687855</v>
      </c>
      <c r="AM43" s="136">
        <f>SUM(US:OthAsia!AM65)</f>
        <v>2584.2340428643797</v>
      </c>
      <c r="AN43" s="136">
        <f>SUM(US:OthAsia!AN65)</f>
        <v>2658.6418778941083</v>
      </c>
      <c r="AO43" s="136">
        <f>SUM(US:OthAsia!AO65)</f>
        <v>2732.4275051026684</v>
      </c>
      <c r="AP43" s="136">
        <f>SUM(US:OthAsia!AP65)</f>
        <v>2805.6499092867648</v>
      </c>
      <c r="AQ43" s="136">
        <f>SUM(US:OthAsia!AQ65)</f>
        <v>2878.3776056119268</v>
      </c>
      <c r="AR43" s="136">
        <f>SUM(US:OthAsia!AR65)</f>
        <v>2950.68613288499</v>
      </c>
      <c r="AS43" s="136">
        <f>SUM(US:OthAsia!AS65)</f>
        <v>3022.6570942386643</v>
      </c>
      <c r="AT43" s="136">
        <f>SUM(US:OthAsia!AT65)</f>
        <v>3094.3785558586669</v>
      </c>
      <c r="AU43" s="136">
        <f>SUM(US:OthAsia!AU65)</f>
        <v>3165.9467146233146</v>
      </c>
      <c r="AV43" s="136">
        <f>SUM(US:OthAsia!AV65)</f>
        <v>3237.4688262251757</v>
      </c>
      <c r="AW43" s="136">
        <f>SUM(US:OthAsia!AW65)</f>
        <v>3309.0674414376422</v>
      </c>
      <c r="AX43" s="136">
        <f>SUM(US:OthAsia!AX65)</f>
        <v>3380.8860244627181</v>
      </c>
      <c r="AY43" s="136">
        <f>SUM(US:OthAsia!AY65)</f>
        <v>3453.0960208873576</v>
      </c>
      <c r="AZ43" s="136">
        <f>SUM(US:OthAsia!AZ65)</f>
        <v>3525.9054109377175</v>
      </c>
      <c r="BA43" s="136">
        <f>SUM(US:OthAsia!BA65)</f>
        <v>3599.5687597330416</v>
      </c>
      <c r="BB43" s="136">
        <f>SUM(US:OthAsia!BB65)</f>
        <v>3674.3988462963921</v>
      </c>
      <c r="BC43" s="136">
        <f>SUM(US:OthAsia!BC65)</f>
        <v>3750.7802941988666</v>
      </c>
      <c r="BD43" s="136">
        <f>SUM(US:OthAsia!BD65)</f>
        <v>3829.1865480923489</v>
      </c>
      <c r="BE43" s="136">
        <f>SUM(US:OthAsia!BE65)</f>
        <v>3910.2035071814976</v>
      </c>
      <c r="BF43" s="136">
        <f>SUM(US:OthAsia!BF65)</f>
        <v>3994.5667274100192</v>
      </c>
      <c r="BG43" s="136">
        <f>SUM(US:OthAsia!BG65)</f>
        <v>4083.2248929413445</v>
      </c>
      <c r="BH43" s="136">
        <f>SUM(US:OthAsia!BH65)</f>
        <v>4177.4502905130194</v>
      </c>
      <c r="BI43" s="136">
        <f>SUM(US:OthAsia!BI65)</f>
        <v>4279.0254395284128</v>
      </c>
    </row>
    <row r="44" spans="1:61" ht="14.4">
      <c r="A44" s="23" t="s">
        <v>1114</v>
      </c>
      <c r="B44" s="29">
        <f t="shared" ref="B44:AG44" si="17">+B45/B43</f>
        <v>2.1729778118088353E-11</v>
      </c>
      <c r="C44" s="29">
        <f t="shared" si="17"/>
        <v>1.9391938571456351E-11</v>
      </c>
      <c r="D44" s="29">
        <f t="shared" si="17"/>
        <v>1.6785573279147063E-11</v>
      </c>
      <c r="E44" s="29">
        <f t="shared" si="17"/>
        <v>1.4656409402716583E-11</v>
      </c>
      <c r="F44" s="29">
        <f t="shared" si="17"/>
        <v>1.2936671217465507E-11</v>
      </c>
      <c r="G44" s="29">
        <f t="shared" si="17"/>
        <v>1.1530453064959543E-11</v>
      </c>
      <c r="H44" s="29">
        <f t="shared" si="17"/>
        <v>1.0373582244861188E-11</v>
      </c>
      <c r="I44" s="29">
        <f t="shared" si="17"/>
        <v>9.4172765002447675E-12</v>
      </c>
      <c r="J44" s="29">
        <f t="shared" si="17"/>
        <v>8.6263196718332078E-12</v>
      </c>
      <c r="K44" s="29">
        <f t="shared" si="17"/>
        <v>7.9822567690519778E-12</v>
      </c>
      <c r="L44" s="29">
        <f t="shared" si="17"/>
        <v>7.5162491737134554E-12</v>
      </c>
      <c r="M44" s="44">
        <f t="shared" si="17"/>
        <v>7.3488359080222085E-12</v>
      </c>
      <c r="N44" s="29">
        <f t="shared" si="17"/>
        <v>8.0087338111631006E-12</v>
      </c>
      <c r="O44" s="29">
        <f t="shared" si="17"/>
        <v>1.1809960820604766E-11</v>
      </c>
      <c r="P44" s="29">
        <f t="shared" si="17"/>
        <v>2.9379995639204616E-11</v>
      </c>
      <c r="Q44" s="29">
        <f t="shared" si="17"/>
        <v>1.1498666105752193E-10</v>
      </c>
      <c r="R44" s="29">
        <f t="shared" si="17"/>
        <v>5.398509505173797E-10</v>
      </c>
      <c r="S44" s="29">
        <f t="shared" si="17"/>
        <v>2.5549203387344662E-9</v>
      </c>
      <c r="T44" s="29">
        <f t="shared" si="17"/>
        <v>1.1439183432649465E-8</v>
      </c>
      <c r="U44" s="29">
        <f t="shared" si="17"/>
        <v>4.7612750340090244E-8</v>
      </c>
      <c r="V44" s="29">
        <f t="shared" si="17"/>
        <v>1.8359638705254095E-7</v>
      </c>
      <c r="W44" s="29">
        <f t="shared" si="17"/>
        <v>6.5560476720665513E-7</v>
      </c>
      <c r="X44" s="29">
        <f t="shared" si="17"/>
        <v>2.1657754667841329E-6</v>
      </c>
      <c r="Y44" s="29">
        <f t="shared" si="17"/>
        <v>6.5992983481611413E-6</v>
      </c>
      <c r="Z44" s="29">
        <f t="shared" si="17"/>
        <v>1.8449675471819444E-5</v>
      </c>
      <c r="AA44" s="29">
        <f t="shared" si="17"/>
        <v>6.7620467929684698E-5</v>
      </c>
      <c r="AB44" s="29">
        <f t="shared" si="17"/>
        <v>8.0703663558574616E-4</v>
      </c>
      <c r="AC44" s="29">
        <f t="shared" si="17"/>
        <v>3.923479518250788E-4</v>
      </c>
      <c r="AD44" s="29">
        <f t="shared" si="17"/>
        <v>1.907393511010462E-4</v>
      </c>
      <c r="AE44" s="29">
        <f t="shared" si="17"/>
        <v>9.2765062316717837E-5</v>
      </c>
      <c r="AF44" s="29">
        <f t="shared" si="17"/>
        <v>4.5145202724921284E-5</v>
      </c>
      <c r="AG44" s="29">
        <f t="shared" si="17"/>
        <v>2.1987632437292133E-5</v>
      </c>
      <c r="AH44" s="29">
        <f t="shared" ref="AH44:BI44" si="18">+AH45/AH43</f>
        <v>1.0717843002550266E-5</v>
      </c>
      <c r="AI44" s="29">
        <f t="shared" si="18"/>
        <v>5.2287617910677819E-6</v>
      </c>
      <c r="AJ44" s="29">
        <f t="shared" si="18"/>
        <v>2.5529369863269342E-6</v>
      </c>
      <c r="AK44" s="29">
        <f t="shared" si="18"/>
        <v>1.2474146640096273E-6</v>
      </c>
      <c r="AL44" s="29">
        <f t="shared" si="18"/>
        <v>6.0993993426732084E-7</v>
      </c>
      <c r="AM44" s="29">
        <f t="shared" si="18"/>
        <v>2.9843054016815828E-7</v>
      </c>
      <c r="AN44" s="29">
        <f t="shared" si="18"/>
        <v>1.4610122217083001E-7</v>
      </c>
      <c r="AO44" s="29">
        <f t="shared" si="18"/>
        <v>7.1563886191594368E-8</v>
      </c>
      <c r="AP44" s="29">
        <f t="shared" si="18"/>
        <v>3.5070310687037571E-8</v>
      </c>
      <c r="AQ44" s="29">
        <f t="shared" si="18"/>
        <v>1.7193656585142438E-8</v>
      </c>
      <c r="AR44" s="29">
        <f t="shared" si="18"/>
        <v>8.4325366987373184E-9</v>
      </c>
      <c r="AS44" s="29">
        <f t="shared" si="18"/>
        <v>4.1370327542044546E-9</v>
      </c>
      <c r="AT44" s="29">
        <f t="shared" si="18"/>
        <v>2.030207844588679E-9</v>
      </c>
      <c r="AU44" s="29">
        <f t="shared" si="18"/>
        <v>9.9653697082067142E-10</v>
      </c>
      <c r="AV44" s="29">
        <f t="shared" si="18"/>
        <v>4.8924727107586314E-10</v>
      </c>
      <c r="AW44" s="29">
        <f t="shared" si="18"/>
        <v>2.4022935519688137E-10</v>
      </c>
      <c r="AX44" s="29">
        <f t="shared" si="18"/>
        <v>1.1796865011775422E-10</v>
      </c>
      <c r="AY44" s="29">
        <f t="shared" si="18"/>
        <v>5.7933486347920369E-11</v>
      </c>
      <c r="AZ44" s="29">
        <f t="shared" si="18"/>
        <v>2.8450788328396143E-11</v>
      </c>
      <c r="BA44" s="29">
        <f t="shared" si="18"/>
        <v>1.397137665802444E-11</v>
      </c>
      <c r="BB44" s="29">
        <f t="shared" si="18"/>
        <v>6.8603001114628571E-12</v>
      </c>
      <c r="BC44" s="29">
        <f t="shared" si="18"/>
        <v>3.3681056992407583E-12</v>
      </c>
      <c r="BD44" s="29">
        <f t="shared" si="18"/>
        <v>1.6532884841173611E-12</v>
      </c>
      <c r="BE44" s="29">
        <f t="shared" si="18"/>
        <v>8.1136556247379626E-13</v>
      </c>
      <c r="BF44" s="29">
        <f t="shared" si="18"/>
        <v>3.9808658123551689E-13</v>
      </c>
      <c r="BG44" s="29">
        <f t="shared" si="18"/>
        <v>1.9526363824915315E-13</v>
      </c>
      <c r="BH44" s="29">
        <f t="shared" si="18"/>
        <v>9.5749016252485342E-14</v>
      </c>
      <c r="BI44" s="29">
        <f t="shared" si="18"/>
        <v>4.693396039434332E-14</v>
      </c>
    </row>
    <row r="45" spans="1:61" ht="14.4">
      <c r="A45" s="23" t="s">
        <v>1115</v>
      </c>
      <c r="B45" s="29">
        <f>SUM(US:OthAsia!B67)</f>
        <v>1.2236487600121528E-9</v>
      </c>
      <c r="C45" s="136">
        <f>SUM(US:OthAsia!C67)</f>
        <v>1.5857175489226796E-9</v>
      </c>
      <c r="D45" s="136">
        <f>SUM(US:OthAsia!D67)</f>
        <v>1.8959237419428247E-9</v>
      </c>
      <c r="E45" s="136">
        <f>SUM(US:OthAsia!E67)</f>
        <v>2.1810548821977749E-9</v>
      </c>
      <c r="F45" s="136">
        <f>SUM(US:OthAsia!F67)</f>
        <v>2.453168093497792E-9</v>
      </c>
      <c r="G45" s="136">
        <f>SUM(US:OthAsia!G67)</f>
        <v>2.7130733863767455E-9</v>
      </c>
      <c r="H45" s="136">
        <f>SUM(US:OthAsia!H67)</f>
        <v>2.9660728041533586E-9</v>
      </c>
      <c r="I45" s="136">
        <f>SUM(US:OthAsia!I67)</f>
        <v>3.2213759648913019E-9</v>
      </c>
      <c r="J45" s="136">
        <f>SUM(US:OthAsia!J67)</f>
        <v>3.4784909256188543E-9</v>
      </c>
      <c r="K45" s="136">
        <f>SUM(US:OthAsia!K67)</f>
        <v>3.7422179756309966E-9</v>
      </c>
      <c r="L45" s="136">
        <f>SUM(US:OthAsia!L67)</f>
        <v>4.0395532965777412E-9</v>
      </c>
      <c r="M45" s="44">
        <f>SUM(US:OthAsia!M67)</f>
        <v>4.474412300981592E-9</v>
      </c>
      <c r="N45" s="136">
        <f>SUM(US:OthAsia!N67)</f>
        <v>5.4864042940416238E-9</v>
      </c>
      <c r="O45" s="136">
        <f>SUM(US:OthAsia!O67)</f>
        <v>9.0025453698220461E-9</v>
      </c>
      <c r="P45" s="136">
        <f>SUM(US:OthAsia!P67)</f>
        <v>2.4694141021827382E-8</v>
      </c>
      <c r="Q45" s="136">
        <f>SUM(US:OthAsia!Q67)</f>
        <v>1.0572650917805449E-7</v>
      </c>
      <c r="R45" s="136">
        <f>SUM(US:OthAsia!R67)</f>
        <v>5.3920377188491235E-7</v>
      </c>
      <c r="S45" s="136">
        <f>SUM(US:OthAsia!S67)</f>
        <v>2.7544957710307364E-6</v>
      </c>
      <c r="T45" s="136">
        <f>SUM(US:OthAsia!T67)</f>
        <v>1.3235299155487169E-5</v>
      </c>
      <c r="U45" s="136">
        <f>SUM(US:OthAsia!U67)</f>
        <v>5.8808243151278941E-5</v>
      </c>
      <c r="V45" s="136">
        <f>SUM(US:OthAsia!V67)</f>
        <v>2.4090742941414953E-4</v>
      </c>
      <c r="W45" s="136">
        <f>SUM(US:OthAsia!W67)</f>
        <v>9.0985511387698715E-4</v>
      </c>
      <c r="X45" s="136">
        <f>SUM(US:OthAsia!X67)</f>
        <v>3.1661309588590972E-3</v>
      </c>
      <c r="Y45" s="136">
        <f>SUM(US:OthAsia!Y67)</f>
        <v>1.012517806788275E-2</v>
      </c>
      <c r="Z45" s="136">
        <f>SUM(US:OthAsia!Z67)</f>
        <v>2.961070679299873E-2</v>
      </c>
      <c r="AA45" s="136">
        <f>SUM(US:OthAsia!AA67)</f>
        <v>0.11321151207417031</v>
      </c>
      <c r="AB45" s="136">
        <f>SUM(US:OthAsia!AB67)</f>
        <v>1.4077055686464546</v>
      </c>
      <c r="AC45" s="136">
        <f>SUM(US:OthAsia!AC67)</f>
        <v>0.71282154623378713</v>
      </c>
      <c r="AD45" s="136">
        <f>SUM(US:OthAsia!AD67)</f>
        <v>0.3608533813459886</v>
      </c>
      <c r="AE45" s="136">
        <f>SUM(US:OthAsia!AE67)</f>
        <v>0.1826158294467565</v>
      </c>
      <c r="AF45" s="136">
        <f>SUM(US:OthAsia!AF67)</f>
        <v>9.2377784738933433E-2</v>
      </c>
      <c r="AG45" s="136">
        <f>SUM(US:OthAsia!AG67)</f>
        <v>4.6707371994052803E-2</v>
      </c>
      <c r="AH45" s="136">
        <f>SUM(US:OthAsia!AH67)</f>
        <v>2.3603083656091123E-2</v>
      </c>
      <c r="AI45" s="136">
        <f>SUM(US:OthAsia!AI67)</f>
        <v>1.1920773408082916E-2</v>
      </c>
      <c r="AJ45" s="136">
        <f>SUM(US:OthAsia!AJ67)</f>
        <v>6.0171150357960206E-3</v>
      </c>
      <c r="AK45" s="136">
        <f>SUM(US:OthAsia!AK67)</f>
        <v>3.0354487127052963E-3</v>
      </c>
      <c r="AL45" s="136">
        <f>SUM(US:OthAsia!AL67)</f>
        <v>1.530436216404038E-3</v>
      </c>
      <c r="AM45" s="136">
        <f>SUM(US:OthAsia!AM67)</f>
        <v>7.712143613329604E-4</v>
      </c>
      <c r="AN45" s="136">
        <f>SUM(US:OthAsia!AN67)</f>
        <v>3.8843082767487985E-4</v>
      </c>
      <c r="AO45" s="136">
        <f>SUM(US:OthAsia!AO67)</f>
        <v>1.955431310019495E-4</v>
      </c>
      <c r="AP45" s="136">
        <f>SUM(US:OthAsia!AP67)</f>
        <v>9.8395013997745626E-5</v>
      </c>
      <c r="AQ45" s="136">
        <f>SUM(US:OthAsia!AQ67)</f>
        <v>4.9489836073256031E-5</v>
      </c>
      <c r="AR45" s="136">
        <f>SUM(US:OthAsia!AR67)</f>
        <v>2.4881769102007976E-5</v>
      </c>
      <c r="AS45" s="136">
        <f>SUM(US:OthAsia!AS67)</f>
        <v>1.2504831403593814E-5</v>
      </c>
      <c r="AT45" s="136">
        <f>SUM(US:OthAsia!AT67)</f>
        <v>6.2822316182312534E-6</v>
      </c>
      <c r="AU45" s="136">
        <f>SUM(US:OthAsia!AU67)</f>
        <v>3.1549829487703746E-6</v>
      </c>
      <c r="AV45" s="136">
        <f>SUM(US:OthAsia!AV67)</f>
        <v>1.583922788423845E-6</v>
      </c>
      <c r="AW45" s="136">
        <f>SUM(US:OthAsia!AW67)</f>
        <v>7.9493513775955878E-7</v>
      </c>
      <c r="AX45" s="136">
        <f>SUM(US:OthAsia!AX67)</f>
        <v>3.988385605078474E-7</v>
      </c>
      <c r="AY45" s="136">
        <f>SUM(US:OthAsia!AY67)</f>
        <v>2.0004989118413588E-7</v>
      </c>
      <c r="AZ45" s="136">
        <f>SUM(US:OthAsia!AZ67)</f>
        <v>1.0031478851253562E-7</v>
      </c>
      <c r="BA45" s="136">
        <f>SUM(US:OthAsia!BA67)</f>
        <v>5.0290930948688198E-8</v>
      </c>
      <c r="BB45" s="136">
        <f>SUM(US:OthAsia!BB67)</f>
        <v>2.5207478814806132E-8</v>
      </c>
      <c r="BC45" s="136">
        <f>SUM(US:OthAsia!BC67)</f>
        <v>1.2633024485491131E-8</v>
      </c>
      <c r="BD45" s="136">
        <f>SUM(US:OthAsia!BD67)</f>
        <v>6.3307500234981898E-9</v>
      </c>
      <c r="BE45" s="136">
        <f>SUM(US:OthAsia!BE67)</f>
        <v>3.1726044679913265E-9</v>
      </c>
      <c r="BF45" s="136">
        <f>SUM(US:OthAsia!BF67)</f>
        <v>1.5901834120318015E-9</v>
      </c>
      <c r="BG45" s="136">
        <f>SUM(US:OthAsia!BG67)</f>
        <v>7.9730534838523578E-10</v>
      </c>
      <c r="BH45" s="136">
        <f>SUM(US:OthAsia!BH67)</f>
        <v>3.9998675576028073E-10</v>
      </c>
      <c r="BI45" s="136">
        <f>SUM(US:OthAsia!BI67)</f>
        <v>2.0083161050521403E-10</v>
      </c>
    </row>
    <row r="46" spans="1:61" ht="14.4">
      <c r="A46" s="23" t="s">
        <v>1123</v>
      </c>
      <c r="B46" s="29">
        <f>SUM(US:OthAsia!B68)</f>
        <v>56.31206878117964</v>
      </c>
      <c r="C46" s="136">
        <f>SUM(US:OthAsia!C68)</f>
        <v>81.771997319855402</v>
      </c>
      <c r="D46" s="136">
        <f>SUM(US:OthAsia!D68)</f>
        <v>112.94959727507978</v>
      </c>
      <c r="E46" s="136">
        <f>SUM(US:OthAsia!E68)</f>
        <v>148.81236067010707</v>
      </c>
      <c r="F46" s="136">
        <f>SUM(US:OthAsia!F68)</f>
        <v>189.62900519216177</v>
      </c>
      <c r="G46" s="136">
        <f>SUM(US:OthAsia!G68)</f>
        <v>235.29633840584754</v>
      </c>
      <c r="H46" s="136">
        <f>SUM(US:OthAsia!H68)</f>
        <v>285.92560738523161</v>
      </c>
      <c r="I46" s="136">
        <f>SUM(US:OthAsia!I68)</f>
        <v>342.07086993540406</v>
      </c>
      <c r="J46" s="136">
        <f>SUM(US:OthAsia!J68)</f>
        <v>403.24159756644184</v>
      </c>
      <c r="K46" s="136">
        <f>SUM(US:OthAsia!K68)</f>
        <v>468.8170380725017</v>
      </c>
      <c r="L46" s="136">
        <f>SUM(US:OthAsia!L68)</f>
        <v>537.44270622039653</v>
      </c>
      <c r="M46" s="44">
        <f>SUM(US:OthAsia!M68)</f>
        <v>608.86000952399945</v>
      </c>
      <c r="N46" s="136">
        <f>SUM(US:OthAsia!N68)</f>
        <v>685.05264669308565</v>
      </c>
      <c r="O46" s="136">
        <f>SUM(US:OthAsia!O68)</f>
        <v>762.2841012316519</v>
      </c>
      <c r="P46" s="136">
        <f>SUM(US:OthAsia!P68)</f>
        <v>840.50866869939375</v>
      </c>
      <c r="Q46" s="136">
        <f>SUM(US:OthAsia!Q68)</f>
        <v>919.46759905488352</v>
      </c>
      <c r="R46" s="136">
        <f>SUM(US:OthAsia!R68)</f>
        <v>998.80118961921448</v>
      </c>
      <c r="S46" s="136">
        <f>SUM(US:OthAsia!S68)</f>
        <v>1078.1141479180558</v>
      </c>
      <c r="T46" s="136">
        <f>SUM(US:OthAsia!T68)</f>
        <v>1157.0143168008176</v>
      </c>
      <c r="U46" s="136">
        <f>SUM(US:OthAsia!U68)</f>
        <v>1235.1363853421383</v>
      </c>
      <c r="V46" s="136">
        <f>SUM(US:OthAsia!V68)</f>
        <v>1312.1575486966085</v>
      </c>
      <c r="W46" s="136">
        <f>SUM(US:OthAsia!W68)</f>
        <v>1387.809489623249</v>
      </c>
      <c r="X46" s="136">
        <f>SUM(US:OthAsia!X68)</f>
        <v>1461.889355701117</v>
      </c>
      <c r="Y46" s="136">
        <f>SUM(US:OthAsia!Y68)</f>
        <v>1534.2708746655103</v>
      </c>
      <c r="Z46" s="136">
        <f>SUM(US:OthAsia!Z68)</f>
        <v>1604.9149769758985</v>
      </c>
      <c r="AA46" s="136">
        <f>SUM(US:OthAsia!AA68)</f>
        <v>1674.1063782117583</v>
      </c>
      <c r="AB46" s="136">
        <f>SUM(US:OthAsia!AB68)</f>
        <v>1742.8818428540762</v>
      </c>
      <c r="AC46" s="136">
        <f>SUM(US:OthAsia!AC68)</f>
        <v>1816.0968315129105</v>
      </c>
      <c r="AD46" s="136">
        <f>SUM(US:OthAsia!AD68)</f>
        <v>1891.5056086935022</v>
      </c>
      <c r="AE46" s="136">
        <f>SUM(US:OthAsia!AE68)</f>
        <v>1968.4015136488561</v>
      </c>
      <c r="AF46" s="136">
        <f>SUM(US:OthAsia!AF68)</f>
        <v>2046.1446344136489</v>
      </c>
      <c r="AG46" s="136">
        <f>SUM(US:OthAsia!AG68)</f>
        <v>2124.2098321740618</v>
      </c>
      <c r="AH46" s="136">
        <f>SUM(US:OthAsia!AH68)</f>
        <v>2202.1997034599153</v>
      </c>
      <c r="AI46" s="136">
        <f>SUM(US:OthAsia!AI68)</f>
        <v>2279.8344146337622</v>
      </c>
      <c r="AJ46" s="136">
        <f>SUM(US:OthAsia!AJ68)</f>
        <v>2356.9323123551371</v>
      </c>
      <c r="AK46" s="136">
        <f>SUM(US:OthAsia!AK68)</f>
        <v>2433.3888431975602</v>
      </c>
      <c r="AL46" s="136">
        <f>SUM(US:OthAsia!AL68)</f>
        <v>2509.1573726325691</v>
      </c>
      <c r="AM46" s="136">
        <f>SUM(US:OthAsia!AM68)</f>
        <v>2584.2332716500182</v>
      </c>
      <c r="AN46" s="136">
        <f>SUM(US:OthAsia!AN68)</f>
        <v>2658.6414894632803</v>
      </c>
      <c r="AO46" s="136">
        <f>SUM(US:OthAsia!AO68)</f>
        <v>2732.4273095595381</v>
      </c>
      <c r="AP46" s="136">
        <f>SUM(US:OthAsia!AP68)</f>
        <v>2805.6498108917508</v>
      </c>
      <c r="AQ46" s="136">
        <f>SUM(US:OthAsia!AQ68)</f>
        <v>2878.3775561220914</v>
      </c>
      <c r="AR46" s="136">
        <f>SUM(US:OthAsia!AR68)</f>
        <v>2950.6861080032209</v>
      </c>
      <c r="AS46" s="136">
        <f>SUM(US:OthAsia!AS68)</f>
        <v>3022.6570817338329</v>
      </c>
      <c r="AT46" s="136">
        <f>SUM(US:OthAsia!AT68)</f>
        <v>3094.3785495764355</v>
      </c>
      <c r="AU46" s="136">
        <f>SUM(US:OthAsia!AU68)</f>
        <v>3165.9467114683307</v>
      </c>
      <c r="AV46" s="136">
        <f>SUM(US:OthAsia!AV68)</f>
        <v>3237.4688246412525</v>
      </c>
      <c r="AW46" s="136">
        <f>SUM(US:OthAsia!AW68)</f>
        <v>3309.067440642707</v>
      </c>
      <c r="AX46" s="136">
        <f>SUM(US:OthAsia!AX68)</f>
        <v>3380.8860240638801</v>
      </c>
      <c r="AY46" s="136">
        <f>SUM(US:OthAsia!AY68)</f>
        <v>3453.0960206873069</v>
      </c>
      <c r="AZ46" s="136">
        <f>SUM(US:OthAsia!AZ68)</f>
        <v>3525.9054108374021</v>
      </c>
      <c r="BA46" s="136">
        <f>SUM(US:OthAsia!BA68)</f>
        <v>3599.5687596827506</v>
      </c>
      <c r="BB46" s="136">
        <f>SUM(US:OthAsia!BB68)</f>
        <v>3674.398846271185</v>
      </c>
      <c r="BC46" s="136">
        <f>SUM(US:OthAsia!BC68)</f>
        <v>3750.7802941862337</v>
      </c>
      <c r="BD46" s="136">
        <f>SUM(US:OthAsia!BD68)</f>
        <v>3829.1865480860188</v>
      </c>
      <c r="BE46" s="136">
        <f>SUM(US:OthAsia!BE68)</f>
        <v>3910.2035071783257</v>
      </c>
      <c r="BF46" s="136">
        <f>SUM(US:OthAsia!BF68)</f>
        <v>3994.5667274084294</v>
      </c>
      <c r="BG46" s="136">
        <f>SUM(US:OthAsia!BG68)</f>
        <v>4083.2248929405464</v>
      </c>
      <c r="BH46" s="136">
        <f>SUM(US:OthAsia!BH68)</f>
        <v>4177.4502905126192</v>
      </c>
      <c r="BI46" s="136">
        <f>SUM(US:OthAsia!BI68)</f>
        <v>4279.0254395282118</v>
      </c>
    </row>
    <row r="47" spans="1:61" ht="14.4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4.4">
      <c r="A48" s="426" t="s">
        <v>98</v>
      </c>
      <c r="B48" s="399">
        <f>SUM(US:OthAsia!B84)</f>
        <v>44.200639442781998</v>
      </c>
      <c r="C48" s="399">
        <f>SUM(US:OthAsia!C84)</f>
        <v>63.597607427283933</v>
      </c>
      <c r="D48" s="399">
        <f>SUM(US:OthAsia!D84)</f>
        <v>88.352114140766801</v>
      </c>
      <c r="E48" s="399">
        <f>SUM(US:OthAsia!E84)</f>
        <v>116.90290226097436</v>
      </c>
      <c r="F48" s="399">
        <f>SUM(US:OthAsia!F84)</f>
        <v>149.57083186293258</v>
      </c>
      <c r="G48" s="399">
        <f>SUM(US:OthAsia!G84)</f>
        <v>185.70066683710374</v>
      </c>
      <c r="H48" s="399">
        <f>SUM(US:OthAsia!H84)</f>
        <v>225.1678682006393</v>
      </c>
      <c r="I48" s="399">
        <f>SUM(US:OthAsia!I84)</f>
        <v>268.76924145151031</v>
      </c>
      <c r="J48" s="399">
        <f>SUM(US:OthAsia!J84)</f>
        <v>316.07010133841794</v>
      </c>
      <c r="K48" s="399">
        <f>SUM(US:OthAsia!K84)</f>
        <v>366.98376035502287</v>
      </c>
      <c r="L48" s="399">
        <f>SUM(US:OthAsia!L84)</f>
        <v>420.30750343620912</v>
      </c>
      <c r="M48" s="443">
        <f>SUM(US:OthAsia!M84)</f>
        <v>473.67970252755219</v>
      </c>
      <c r="N48" s="399">
        <f>SUM(US:OthAsia!N84)</f>
        <v>532.91374566417107</v>
      </c>
      <c r="O48" s="399">
        <f>SUM(US:OthAsia!O84)</f>
        <v>592.949550888506</v>
      </c>
      <c r="P48" s="399">
        <f>SUM(US:OthAsia!P84)</f>
        <v>653.75228701751018</v>
      </c>
      <c r="Q48" s="399">
        <f>SUM(US:OthAsia!Q84)</f>
        <v>715.12129129745222</v>
      </c>
      <c r="R48" s="399">
        <f>SUM(US:OthAsia!R84)</f>
        <v>776.77731061170971</v>
      </c>
      <c r="S48" s="399">
        <f>SUM(US:OthAsia!S84)</f>
        <v>838.41336989714068</v>
      </c>
      <c r="T48" s="399">
        <f>SUM(US:OthAsia!T84)</f>
        <v>899.72490235229327</v>
      </c>
      <c r="U48" s="399">
        <f>SUM(US:OthAsia!U84)</f>
        <v>960.4281926724517</v>
      </c>
      <c r="V48" s="399">
        <f>SUM(US:OthAsia!V84)</f>
        <v>1020.2725540435326</v>
      </c>
      <c r="W48" s="399">
        <f>SUM(US:OthAsia!W84)</f>
        <v>1079.0496419036983</v>
      </c>
      <c r="X48" s="399">
        <f>SUM(US:OthAsia!X84)</f>
        <v>1136.6019848200683</v>
      </c>
      <c r="Y48" s="399">
        <f>SUM(US:OthAsia!Y84)</f>
        <v>1192.8316210275875</v>
      </c>
      <c r="Z48" s="399">
        <f>SUM(US:OthAsia!Z84)</f>
        <v>1247.7083501500549</v>
      </c>
      <c r="AA48" s="399">
        <f>SUM(US:OthAsia!AA84)</f>
        <v>1301.453545872891</v>
      </c>
      <c r="AB48" s="399">
        <f>SUM(US:OthAsia!AB84)</f>
        <v>1354.8729608139754</v>
      </c>
      <c r="AC48" s="399">
        <f>SUM(US:OthAsia!AC84)</f>
        <v>1411.7405688964104</v>
      </c>
      <c r="AD48" s="399">
        <f>SUM(US:OthAsia!AD84)</f>
        <v>1470.3110368382136</v>
      </c>
      <c r="AE48" s="399">
        <f>SUM(US:OthAsia!AE84)</f>
        <v>1530.035441989962</v>
      </c>
      <c r="AF48" s="399">
        <f>SUM(US:OthAsia!AF84)</f>
        <v>1590.4167473501566</v>
      </c>
      <c r="AG48" s="399">
        <f>SUM(US:OthAsia!AG84)</f>
        <v>1651.0470767262445</v>
      </c>
      <c r="AH48" s="399">
        <f>SUM(US:OthAsia!AH84)</f>
        <v>1711.6177797370785</v>
      </c>
      <c r="AI48" s="399">
        <f>SUM(US:OthAsia!AI84)</f>
        <v>1771.911531241652</v>
      </c>
      <c r="AJ48" s="399">
        <f>SUM(US:OthAsia!AJ84)</f>
        <v>1831.7872664005697</v>
      </c>
      <c r="AK48" s="399">
        <f>SUM(US:OthAsia!AK84)</f>
        <v>1891.163803660902</v>
      </c>
      <c r="AL48" s="399">
        <f>SUM(US:OthAsia!AL84)</f>
        <v>1950.0049444744968</v>
      </c>
      <c r="AM48" s="399">
        <f>SUM(US:OthAsia!AM84)</f>
        <v>2008.3071123101076</v>
      </c>
      <c r="AN48" s="399">
        <f>SUM(US:OthAsia!AN84)</f>
        <v>2066.0897003032956</v>
      </c>
      <c r="AO48" s="399">
        <f>SUM(US:OthAsia!AO84)</f>
        <v>2123.3878920845168</v>
      </c>
      <c r="AP48" s="399">
        <f>SUM(US:OthAsia!AP84)</f>
        <v>2180.247584105593</v>
      </c>
      <c r="AQ48" s="399">
        <f>SUM(US:OthAsia!AQ84)</f>
        <v>2236.7220379447558</v>
      </c>
      <c r="AR48" s="399">
        <f>SUM(US:OthAsia!AR84)</f>
        <v>2292.8699526275213</v>
      </c>
      <c r="AS48" s="399">
        <f>SUM(US:OthAsia!AS84)</f>
        <v>2348.7547299562416</v>
      </c>
      <c r="AT48" s="399">
        <f>SUM(US:OthAsia!AT84)</f>
        <v>2404.444790101446</v>
      </c>
      <c r="AU48" s="399">
        <f>SUM(US:OthAsia!AU84)</f>
        <v>2460.0148704050039</v>
      </c>
      <c r="AV48" s="399">
        <f>SUM(US:OthAsia!AV84)</f>
        <v>2515.5483019305652</v>
      </c>
      <c r="AW48" s="399">
        <f>SUM(US:OthAsia!AW84)</f>
        <v>2571.1403013114132</v>
      </c>
      <c r="AX48" s="399">
        <f>SUM(US:OthAsia!AX84)</f>
        <v>2626.9023355777022</v>
      </c>
      <c r="AY48" s="399">
        <f>SUM(US:OthAsia!AY84)</f>
        <v>2682.967612538765</v>
      </c>
      <c r="AZ48" s="399">
        <f>SUM(US:OthAsia!AZ84)</f>
        <v>2739.4977245164628</v>
      </c>
      <c r="BA48" s="399">
        <f>SUM(US:OthAsia!BA84)</f>
        <v>2796.6904545742609</v>
      </c>
      <c r="BB48" s="399">
        <f>SUM(US:OthAsia!BB84)</f>
        <v>2854.788808759738</v>
      </c>
      <c r="BC48" s="399">
        <f>SUM(US:OthAsia!BC84)</f>
        <v>2914.0916026889277</v>
      </c>
      <c r="BD48" s="399">
        <f>SUM(US:OthAsia!BD84)</f>
        <v>2974.9666460736034</v>
      </c>
      <c r="BE48" s="399">
        <f>SUM(US:OthAsia!BE84)</f>
        <v>3037.8690956277337</v>
      </c>
      <c r="BF48" s="399">
        <f>SUM(US:OthAsia!BF84)</f>
        <v>3103.3703420475613</v>
      </c>
      <c r="BG48" s="399">
        <f>SUM(US:OthAsia!BG84)</f>
        <v>3172.2072906328094</v>
      </c>
      <c r="BH48" s="399">
        <f>SUM(US:OthAsia!BH84)</f>
        <v>3245.3681311782466</v>
      </c>
      <c r="BI48" s="399">
        <f>SUM(US:OthAsia!BI84)</f>
        <v>3245.3681311782466</v>
      </c>
    </row>
    <row r="49" spans="1:128" s="438" customFormat="1" ht="14.4">
      <c r="A49" s="427" t="s">
        <v>970</v>
      </c>
      <c r="B49" s="399">
        <f>SUM(US:OthAsia!B85)</f>
        <v>3.6251276667530181</v>
      </c>
      <c r="C49" s="399">
        <f>SUM(US:OthAsia!C85)</f>
        <v>5.7707535996979438</v>
      </c>
      <c r="D49" s="399">
        <f>SUM(US:OthAsia!D85)</f>
        <v>8.075097917517974</v>
      </c>
      <c r="E49" s="399">
        <f>SUM(US:OthAsia!E85)</f>
        <v>9.2387057872763876</v>
      </c>
      <c r="F49" s="399">
        <f>SUM(US:OthAsia!F85)</f>
        <v>10.533312797270154</v>
      </c>
      <c r="G49" s="399">
        <f>SUM(US:OthAsia!G85)</f>
        <v>11.821453995334004</v>
      </c>
      <c r="H49" s="399">
        <f>SUM(US:OthAsia!H85)</f>
        <v>13.659384378321556</v>
      </c>
      <c r="I49" s="399">
        <f>SUM(US:OthAsia!I85)</f>
        <v>15.924800453608027</v>
      </c>
      <c r="J49" s="399">
        <f>SUM(US:OthAsia!J85)</f>
        <v>18.096523880369197</v>
      </c>
      <c r="K49" s="399">
        <f>SUM(US:OthAsia!K85)</f>
        <v>20.179735461969738</v>
      </c>
      <c r="L49" s="399">
        <f>SUM(US:OthAsia!L85)</f>
        <v>21.698020171965091</v>
      </c>
      <c r="M49" s="443">
        <f>SUM(US:OthAsia!M85)</f>
        <v>22.867556893527755</v>
      </c>
      <c r="N49" s="399">
        <f>SUM(US:OthAsia!N85)</f>
        <v>26.018528278793159</v>
      </c>
      <c r="O49" s="399">
        <f>SUM(US:OthAsia!O85)</f>
        <v>26.030693886414543</v>
      </c>
      <c r="P49" s="399">
        <f>SUM(US:OthAsia!P85)</f>
        <v>26.271991053267136</v>
      </c>
      <c r="Q49" s="399">
        <f>SUM(US:OthAsia!Q85)</f>
        <v>26.582308197511807</v>
      </c>
      <c r="R49" s="399">
        <f>SUM(US:OthAsia!R85)</f>
        <v>26.858603832113623</v>
      </c>
      <c r="S49" s="399">
        <f>SUM(US:OthAsia!S85)</f>
        <v>27.042587337518942</v>
      </c>
      <c r="T49" s="399">
        <f>SUM(US:OthAsia!T85)</f>
        <v>27.106066182524138</v>
      </c>
      <c r="U49" s="399">
        <f>SUM(US:OthAsia!U85)</f>
        <v>27.039937301379215</v>
      </c>
      <c r="V49" s="399">
        <f>SUM(US:OthAsia!V85)</f>
        <v>26.847021379809167</v>
      </c>
      <c r="W49" s="399">
        <f>SUM(US:OthAsia!W85)</f>
        <v>26.537779519432313</v>
      </c>
      <c r="X49" s="399">
        <f>SUM(US:OthAsia!X85)</f>
        <v>26.128004633028183</v>
      </c>
      <c r="Y49" s="399">
        <f>SUM(US:OthAsia!Y85)</f>
        <v>25.637795059867901</v>
      </c>
      <c r="Z49" s="399">
        <f>SUM(US:OthAsia!Z85)</f>
        <v>25.091229145952713</v>
      </c>
      <c r="AA49" s="399">
        <f>SUM(US:OthAsia!AA85)</f>
        <v>24.516143826723074</v>
      </c>
      <c r="AB49" s="399">
        <f>SUM(US:OthAsia!AB85)</f>
        <v>23.994456299792823</v>
      </c>
      <c r="AC49" s="399">
        <f>SUM(US:OthAsia!AC85)</f>
        <v>23.722399294892817</v>
      </c>
      <c r="AD49" s="399">
        <f>SUM(US:OthAsia!AD85)</f>
        <v>24.618869757971641</v>
      </c>
      <c r="AE49" s="399">
        <f>SUM(US:OthAsia!AE85)</f>
        <v>25.422378343022903</v>
      </c>
      <c r="AF49" s="399">
        <f>SUM(US:OthAsia!AF85)</f>
        <v>26.035735027882957</v>
      </c>
      <c r="AG49" s="399">
        <f>SUM(US:OthAsia!AG85)</f>
        <v>26.439914880977184</v>
      </c>
      <c r="AH49" s="399">
        <f>SUM(US:OthAsia!AH85)</f>
        <v>26.653896661401472</v>
      </c>
      <c r="AI49" s="399">
        <f>SUM(US:OthAsia!AI85)</f>
        <v>26.71280738550325</v>
      </c>
      <c r="AJ49" s="399">
        <f>SUM(US:OthAsia!AJ85)</f>
        <v>26.655139679142785</v>
      </c>
      <c r="AK49" s="399">
        <f>SUM(US:OthAsia!AK85)</f>
        <v>26.516235086427987</v>
      </c>
      <c r="AL49" s="399">
        <f>SUM(US:OthAsia!AL85)</f>
        <v>26.325633069351294</v>
      </c>
      <c r="AM49" s="399">
        <f>SUM(US:OthAsia!AM85)</f>
        <v>26.106569294680444</v>
      </c>
      <c r="AN49" s="399">
        <f>SUM(US:OthAsia!AN85)</f>
        <v>25.876529039869709</v>
      </c>
      <c r="AO49" s="399">
        <f>SUM(US:OthAsia!AO85)</f>
        <v>25.648217600898697</v>
      </c>
      <c r="AP49" s="399">
        <f>SUM(US:OthAsia!AP85)</f>
        <v>25.430608819463469</v>
      </c>
      <c r="AQ49" s="399">
        <f>SUM(US:OthAsia!AQ85)</f>
        <v>25.229914325100658</v>
      </c>
      <c r="AR49" s="399">
        <f>SUM(US:OthAsia!AR85)</f>
        <v>25.050418561909652</v>
      </c>
      <c r="AS49" s="399">
        <f>SUM(US:OthAsia!AS85)</f>
        <v>24.895178066382798</v>
      </c>
      <c r="AT49" s="399">
        <f>SUM(US:OthAsia!AT85)</f>
        <v>24.766608256089981</v>
      </c>
      <c r="AU49" s="399">
        <f>SUM(US:OthAsia!AU85)</f>
        <v>24.66699003069953</v>
      </c>
      <c r="AV49" s="399">
        <f>SUM(US:OthAsia!AV85)</f>
        <v>24.598929194204416</v>
      </c>
      <c r="AW49" s="399">
        <f>SUM(US:OthAsia!AW85)</f>
        <v>24.565797906925837</v>
      </c>
      <c r="AX49" s="399">
        <f>SUM(US:OthAsia!AX85)</f>
        <v>24.572180714604741</v>
      </c>
      <c r="AY49" s="399">
        <f>SUM(US:OthAsia!AY85)</f>
        <v>24.624338796308194</v>
      </c>
      <c r="AZ49" s="399">
        <f>SUM(US:OthAsia!AZ85)</f>
        <v>24.73069570235474</v>
      </c>
      <c r="BA49" s="399">
        <f>SUM(US:OthAsia!BA85)</f>
        <v>24.902338572481995</v>
      </c>
      <c r="BB49" s="399">
        <f>SUM(US:OthAsia!BB85)</f>
        <v>25.153527355846403</v>
      </c>
      <c r="BC49" s="399">
        <f>SUM(US:OthAsia!BC85)</f>
        <v>25.50222508440541</v>
      </c>
      <c r="BD49" s="399">
        <f>SUM(US:OthAsia!BD85)</f>
        <v>25.97073004736902</v>
      </c>
      <c r="BE49" s="399">
        <f>SUM(US:OthAsia!BE85)</f>
        <v>26.58664415628332</v>
      </c>
      <c r="BF49" s="399">
        <f>SUM(US:OthAsia!BF85)</f>
        <v>27.384699150083673</v>
      </c>
      <c r="BG49" s="399">
        <f>SUM(US:OthAsia!BG85)</f>
        <v>28.410427992535158</v>
      </c>
      <c r="BH49" s="399">
        <f>SUM(US:OthAsia!BH85)</f>
        <v>29.727320661880235</v>
      </c>
      <c r="BI49" s="399">
        <f>SUM(US:OthAsia!BI85)</f>
        <v>31.429832823372376</v>
      </c>
    </row>
    <row r="50" spans="1:128" s="478" customFormat="1" ht="14.4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14.4">
      <c r="A51" s="426" t="s">
        <v>972</v>
      </c>
      <c r="B51" s="399">
        <f>SUM(US:OthAsia!B87)</f>
        <v>47.825767109535022</v>
      </c>
      <c r="C51" s="399">
        <f>SUM(US:OthAsia!C87)</f>
        <v>69.368361026981887</v>
      </c>
      <c r="D51" s="399">
        <f>SUM(US:OthAsia!D87)</f>
        <v>96.427212058284795</v>
      </c>
      <c r="E51" s="399">
        <f>SUM(US:OthAsia!E87)</f>
        <v>126.14160804825075</v>
      </c>
      <c r="F51" s="399">
        <f>SUM(US:OthAsia!F87)</f>
        <v>160.10414466020273</v>
      </c>
      <c r="G51" s="399">
        <f>SUM(US:OthAsia!G87)</f>
        <v>197.52212083243774</v>
      </c>
      <c r="H51" s="399">
        <f>SUM(US:OthAsia!H87)</f>
        <v>238.82725257896081</v>
      </c>
      <c r="I51" s="399">
        <f>SUM(US:OthAsia!I87)</f>
        <v>284.69404190511835</v>
      </c>
      <c r="J51" s="399">
        <f>SUM(US:OthAsia!J87)</f>
        <v>334.16662521878709</v>
      </c>
      <c r="K51" s="399">
        <f>SUM(US:OthAsia!K87)</f>
        <v>387.16349581699268</v>
      </c>
      <c r="L51" s="399">
        <f>SUM(US:OthAsia!L87)</f>
        <v>442.0055236081742</v>
      </c>
      <c r="M51" s="443">
        <f>SUM(US:OthAsia!M87)</f>
        <v>496.5472594210799</v>
      </c>
      <c r="N51" s="399">
        <f>SUM(US:OthAsia!N87)</f>
        <v>558.93227394296423</v>
      </c>
      <c r="O51" s="399">
        <f>SUM(US:OthAsia!O87)</f>
        <v>618.98024477492038</v>
      </c>
      <c r="P51" s="399">
        <f>SUM(US:OthAsia!P87)</f>
        <v>680.02427807077743</v>
      </c>
      <c r="Q51" s="399">
        <f>SUM(US:OthAsia!Q87)</f>
        <v>741.70359949496412</v>
      </c>
      <c r="R51" s="399">
        <f>SUM(US:OthAsia!R87)</f>
        <v>803.63591444382337</v>
      </c>
      <c r="S51" s="399">
        <f>SUM(US:OthAsia!S87)</f>
        <v>865.45595723465976</v>
      </c>
      <c r="T51" s="399">
        <f>SUM(US:OthAsia!T87)</f>
        <v>926.83096853481754</v>
      </c>
      <c r="U51" s="399">
        <f>SUM(US:OthAsia!U87)</f>
        <v>987.46812997383108</v>
      </c>
      <c r="V51" s="399">
        <f>SUM(US:OthAsia!V87)</f>
        <v>1047.119575423342</v>
      </c>
      <c r="W51" s="399">
        <f>SUM(US:OthAsia!W87)</f>
        <v>1105.5874214231308</v>
      </c>
      <c r="X51" s="399">
        <f>SUM(US:OthAsia!X87)</f>
        <v>1162.7299894530966</v>
      </c>
      <c r="Y51" s="399">
        <f>SUM(US:OthAsia!Y87)</f>
        <v>1218.4694160874556</v>
      </c>
      <c r="Z51" s="399">
        <f>SUM(US:OthAsia!Z87)</f>
        <v>1272.7995792960078</v>
      </c>
      <c r="AA51" s="399">
        <f>SUM(US:OthAsia!AA87)</f>
        <v>1325.9696896996138</v>
      </c>
      <c r="AB51" s="399">
        <f>SUM(US:OthAsia!AB87)</f>
        <v>1378.8674171137682</v>
      </c>
      <c r="AC51" s="399">
        <f>SUM(US:OthAsia!AC87)</f>
        <v>1435.4629681913034</v>
      </c>
      <c r="AD51" s="399">
        <f>SUM(US:OthAsia!AD87)</f>
        <v>1494.9299065961854</v>
      </c>
      <c r="AE51" s="399">
        <f>SUM(US:OthAsia!AE87)</f>
        <v>1555.4578203329847</v>
      </c>
      <c r="AF51" s="399">
        <f>SUM(US:OthAsia!AF87)</f>
        <v>1616.4524823780398</v>
      </c>
      <c r="AG51" s="399">
        <f>SUM(US:OthAsia!AG87)</f>
        <v>1677.4869916072216</v>
      </c>
      <c r="AH51" s="399">
        <f>SUM(US:OthAsia!AH87)</f>
        <v>1738.2716763984799</v>
      </c>
      <c r="AI51" s="399">
        <f>SUM(US:OthAsia!AI87)</f>
        <v>1798.6243386271551</v>
      </c>
      <c r="AJ51" s="399">
        <f>SUM(US:OthAsia!AJ87)</f>
        <v>1858.4424060797123</v>
      </c>
      <c r="AK51" s="399">
        <f>SUM(US:OthAsia!AK87)</f>
        <v>1917.6800387473299</v>
      </c>
      <c r="AL51" s="399">
        <f>SUM(US:OthAsia!AL87)</f>
        <v>1976.330577543848</v>
      </c>
      <c r="AM51" s="399">
        <f>SUM(US:OthAsia!AM87)</f>
        <v>2034.4136816047883</v>
      </c>
      <c r="AN51" s="399">
        <f>SUM(US:OthAsia!AN87)</f>
        <v>2091.9662293431657</v>
      </c>
      <c r="AO51" s="399">
        <f>SUM(US:OthAsia!AO87)</f>
        <v>2149.0361096854149</v>
      </c>
      <c r="AP51" s="399">
        <f>SUM(US:OthAsia!AP87)</f>
        <v>2205.6781929250565</v>
      </c>
      <c r="AQ51" s="399">
        <f>SUM(US:OthAsia!AQ87)</f>
        <v>2261.9519522698565</v>
      </c>
      <c r="AR51" s="399">
        <f>SUM(US:OthAsia!AR87)</f>
        <v>2317.9203711894315</v>
      </c>
      <c r="AS51" s="399">
        <f>SUM(US:OthAsia!AS87)</f>
        <v>2373.6499080226245</v>
      </c>
      <c r="AT51" s="399">
        <f>SUM(US:OthAsia!AT87)</f>
        <v>2429.2113983575359</v>
      </c>
      <c r="AU51" s="399">
        <f>SUM(US:OthAsia!AU87)</f>
        <v>2484.6818604357036</v>
      </c>
      <c r="AV51" s="399">
        <f>SUM(US:OthAsia!AV87)</f>
        <v>2540.1472311247699</v>
      </c>
      <c r="AW51" s="399">
        <f>SUM(US:OthAsia!AW87)</f>
        <v>2595.7060992183383</v>
      </c>
      <c r="AX51" s="399">
        <f>SUM(US:OthAsia!AX87)</f>
        <v>2651.4745162923064</v>
      </c>
      <c r="AY51" s="399">
        <f>SUM(US:OthAsia!AY87)</f>
        <v>2707.5919513350732</v>
      </c>
      <c r="AZ51" s="399">
        <f>SUM(US:OthAsia!AZ87)</f>
        <v>2764.228420218818</v>
      </c>
      <c r="BA51" s="399">
        <f>SUM(US:OthAsia!BA87)</f>
        <v>2821.5927931467422</v>
      </c>
      <c r="BB51" s="399">
        <f>SUM(US:OthAsia!BB87)</f>
        <v>2879.942336115585</v>
      </c>
      <c r="BC51" s="399">
        <f>SUM(US:OthAsia!BC87)</f>
        <v>2939.593827773333</v>
      </c>
      <c r="BD51" s="399">
        <f>SUM(US:OthAsia!BD87)</f>
        <v>3000.9373761209727</v>
      </c>
      <c r="BE51" s="399">
        <f>SUM(US:OthAsia!BE87)</f>
        <v>3064.4557397840172</v>
      </c>
      <c r="BF51" s="399">
        <f>SUM(US:OthAsia!BF87)</f>
        <v>3130.7550411976445</v>
      </c>
      <c r="BG51" s="399">
        <f>SUM(US:OthAsia!BG87)</f>
        <v>3200.6177186253444</v>
      </c>
      <c r="BH51" s="399">
        <f>SUM(US:OthAsia!BH87)</f>
        <v>3275.0954518401268</v>
      </c>
      <c r="BI51" s="399">
        <f>SUM(US:OthAsia!BI87)</f>
        <v>3276.7979640016192</v>
      </c>
    </row>
    <row r="52" spans="1:128" ht="14.4">
      <c r="A52" s="23" t="s">
        <v>241</v>
      </c>
      <c r="B52" s="29">
        <f t="shared" ref="B52:AG52" si="19">+B48/B34*1000</f>
        <v>6.624793411978442</v>
      </c>
      <c r="C52" s="29">
        <f t="shared" si="19"/>
        <v>8.6533572167635384</v>
      </c>
      <c r="D52" s="29">
        <f t="shared" si="19"/>
        <v>10.851853702187285</v>
      </c>
      <c r="E52" s="29">
        <f t="shared" si="19"/>
        <v>13.225944187649144</v>
      </c>
      <c r="F52" s="29">
        <f t="shared" si="19"/>
        <v>15.821085680222644</v>
      </c>
      <c r="G52" s="29">
        <f t="shared" si="19"/>
        <v>18.62816987916753</v>
      </c>
      <c r="H52" s="29">
        <f t="shared" si="19"/>
        <v>21.701423275490079</v>
      </c>
      <c r="I52" s="29">
        <f t="shared" si="19"/>
        <v>25.114741142534701</v>
      </c>
      <c r="J52" s="29">
        <f t="shared" si="19"/>
        <v>28.855560816460361</v>
      </c>
      <c r="K52" s="29">
        <f t="shared" si="19"/>
        <v>32.935612200165195</v>
      </c>
      <c r="L52" s="29">
        <f t="shared" si="19"/>
        <v>37.482886229779993</v>
      </c>
      <c r="M52" s="44">
        <f t="shared" si="19"/>
        <v>42.242601557292836</v>
      </c>
      <c r="N52" s="29">
        <f t="shared" si="19"/>
        <v>47.525074227107403</v>
      </c>
      <c r="O52" s="29">
        <f t="shared" si="19"/>
        <v>52.879047778708561</v>
      </c>
      <c r="P52" s="29">
        <f t="shared" si="19"/>
        <v>58.301415978539417</v>
      </c>
      <c r="Q52" s="29">
        <f t="shared" si="19"/>
        <v>63.774283787593575</v>
      </c>
      <c r="R52" s="29">
        <f t="shared" si="19"/>
        <v>69.272747503904981</v>
      </c>
      <c r="S52" s="29">
        <f t="shared" si="19"/>
        <v>74.76943119134819</v>
      </c>
      <c r="T52" s="29">
        <f t="shared" si="19"/>
        <v>80.237173681790637</v>
      </c>
      <c r="U52" s="29">
        <f t="shared" si="19"/>
        <v>85.650673336785815</v>
      </c>
      <c r="V52" s="29">
        <f t="shared" si="19"/>
        <v>90.987573987921863</v>
      </c>
      <c r="W52" s="29">
        <f t="shared" si="19"/>
        <v>96.229295535047996</v>
      </c>
      <c r="X52" s="29">
        <f t="shared" si="19"/>
        <v>101.36179472708059</v>
      </c>
      <c r="Y52" s="29">
        <f t="shared" si="19"/>
        <v>106.37633536572575</v>
      </c>
      <c r="Z52" s="29">
        <f t="shared" si="19"/>
        <v>111.27022419127248</v>
      </c>
      <c r="AA52" s="29">
        <f t="shared" si="19"/>
        <v>116.06320323686801</v>
      </c>
      <c r="AB52" s="29">
        <f t="shared" si="19"/>
        <v>120.82712925847892</v>
      </c>
      <c r="AC52" s="29">
        <f t="shared" si="19"/>
        <v>125.89856402109228</v>
      </c>
      <c r="AD52" s="29">
        <f t="shared" si="19"/>
        <v>131.12185927121095</v>
      </c>
      <c r="AE52" s="29">
        <f t="shared" si="19"/>
        <v>136.44806226578592</v>
      </c>
      <c r="AF52" s="29">
        <f t="shared" si="19"/>
        <v>141.83284740694694</v>
      </c>
      <c r="AG52" s="29">
        <f t="shared" si="19"/>
        <v>147.23984042871894</v>
      </c>
      <c r="AH52" s="29">
        <f t="shared" ref="AH52:BI52" si="20">+AH48/AH34*1000</f>
        <v>152.6415159906625</v>
      </c>
      <c r="AI52" s="29">
        <f t="shared" si="20"/>
        <v>158.01849310750231</v>
      </c>
      <c r="AJ52" s="29">
        <f t="shared" si="20"/>
        <v>163.35819166281672</v>
      </c>
      <c r="AK52" s="29">
        <f t="shared" si="20"/>
        <v>168.6533719121627</v>
      </c>
      <c r="AL52" s="29">
        <f t="shared" si="20"/>
        <v>173.90080568080867</v>
      </c>
      <c r="AM52" s="29">
        <f t="shared" si="20"/>
        <v>179.1001740148632</v>
      </c>
      <c r="AN52" s="29">
        <f t="shared" si="20"/>
        <v>184.25320638783779</v>
      </c>
      <c r="AO52" s="29">
        <f t="shared" si="20"/>
        <v>189.3630404644345</v>
      </c>
      <c r="AP52" s="29">
        <f t="shared" si="20"/>
        <v>194.43376927527476</v>
      </c>
      <c r="AQ52" s="29">
        <f t="shared" si="20"/>
        <v>199.47014267055386</v>
      </c>
      <c r="AR52" s="29">
        <f t="shared" si="20"/>
        <v>204.4773954102445</v>
      </c>
      <c r="AS52" s="29">
        <f t="shared" si="20"/>
        <v>209.46118164642559</v>
      </c>
      <c r="AT52" s="29">
        <f t="shared" si="20"/>
        <v>214.42760306761517</v>
      </c>
      <c r="AU52" s="29">
        <f t="shared" si="20"/>
        <v>219.38332472561342</v>
      </c>
      <c r="AV52" s="29">
        <f t="shared" si="20"/>
        <v>224.33577805752927</v>
      </c>
      <c r="AW52" s="29">
        <f t="shared" si="20"/>
        <v>229.29345445169952</v>
      </c>
      <c r="AX52" s="29">
        <f t="shared" si="20"/>
        <v>234.26629450155988</v>
      </c>
      <c r="AY52" s="29">
        <f t="shared" si="20"/>
        <v>239.26617763615059</v>
      </c>
      <c r="AZ52" s="29">
        <f t="shared" si="20"/>
        <v>244.30751460609207</v>
      </c>
      <c r="BA52" s="29">
        <f t="shared" si="20"/>
        <v>249.40794364055097</v>
      </c>
      <c r="BB52" s="29">
        <f t="shared" si="20"/>
        <v>254.58913593968441</v>
      </c>
      <c r="BC52" s="29">
        <f t="shared" si="20"/>
        <v>259.87773978278301</v>
      </c>
      <c r="BD52" s="29">
        <f t="shared" si="20"/>
        <v>265.30655632011855</v>
      </c>
      <c r="BE52" s="29">
        <f t="shared" si="20"/>
        <v>270.91617627916315</v>
      </c>
      <c r="BF52" s="29">
        <f t="shared" si="20"/>
        <v>276.75755609606142</v>
      </c>
      <c r="BG52" s="29">
        <f t="shared" si="20"/>
        <v>282.89641274537576</v>
      </c>
      <c r="BH52" s="29">
        <f t="shared" si="20"/>
        <v>289.42087267107371</v>
      </c>
      <c r="BI52" s="29">
        <f t="shared" si="20"/>
        <v>289.42087267107371</v>
      </c>
    </row>
    <row r="53" spans="1:128" ht="14.4">
      <c r="A53" s="23" t="s">
        <v>242</v>
      </c>
      <c r="B53" s="29">
        <f t="shared" ref="B53:AG53" si="21">1-B48/B46</f>
        <v>0.21507697373827384</v>
      </c>
      <c r="C53" s="29">
        <f t="shared" si="21"/>
        <v>0.22225689096820522</v>
      </c>
      <c r="D53" s="29">
        <f t="shared" si="21"/>
        <v>0.21777397819673283</v>
      </c>
      <c r="E53" s="29">
        <f t="shared" si="21"/>
        <v>0.21442747272769103</v>
      </c>
      <c r="F53" s="29">
        <f t="shared" si="21"/>
        <v>0.21124496903116685</v>
      </c>
      <c r="G53" s="29">
        <f t="shared" si="21"/>
        <v>0.21077961478176255</v>
      </c>
      <c r="H53" s="29">
        <f t="shared" si="21"/>
        <v>0.21249492041030293</v>
      </c>
      <c r="I53" s="29">
        <f t="shared" si="21"/>
        <v>0.21428784186661631</v>
      </c>
      <c r="J53" s="29">
        <f t="shared" si="21"/>
        <v>0.21617684473552035</v>
      </c>
      <c r="K53" s="29">
        <f t="shared" si="21"/>
        <v>0.21721326113947781</v>
      </c>
      <c r="L53" s="29">
        <f t="shared" si="21"/>
        <v>0.21794919054339568</v>
      </c>
      <c r="M53" s="44">
        <f t="shared" si="21"/>
        <v>0.2220219835133036</v>
      </c>
      <c r="N53" s="29">
        <f t="shared" si="21"/>
        <v>0.22208351688490768</v>
      </c>
      <c r="O53" s="29">
        <f t="shared" si="21"/>
        <v>0.22214099712895174</v>
      </c>
      <c r="P53" s="29">
        <f t="shared" si="21"/>
        <v>0.22219447417582394</v>
      </c>
      <c r="Q53" s="29">
        <f t="shared" si="21"/>
        <v>0.22224416386991552</v>
      </c>
      <c r="R53" s="29">
        <f t="shared" si="21"/>
        <v>0.22229036300222038</v>
      </c>
      <c r="S53" s="29">
        <f t="shared" si="21"/>
        <v>0.2223333943662652</v>
      </c>
      <c r="T53" s="29">
        <f t="shared" si="21"/>
        <v>0.22237357888529674</v>
      </c>
      <c r="U53" s="29">
        <f t="shared" si="21"/>
        <v>0.22241122189400253</v>
      </c>
      <c r="V53" s="29">
        <f t="shared" si="21"/>
        <v>0.22244660707322139</v>
      </c>
      <c r="W53" s="29">
        <f t="shared" si="21"/>
        <v>0.22247999457286471</v>
      </c>
      <c r="X53" s="29">
        <f t="shared" si="21"/>
        <v>0.22251162142503045</v>
      </c>
      <c r="Y53" s="29">
        <f t="shared" si="21"/>
        <v>0.22254170321284417</v>
      </c>
      <c r="Z53" s="29">
        <f t="shared" si="21"/>
        <v>0.22257043640960916</v>
      </c>
      <c r="AA53" s="29">
        <f t="shared" si="21"/>
        <v>0.22259806018834138</v>
      </c>
      <c r="AB53" s="29">
        <f t="shared" si="21"/>
        <v>0.22262489200341451</v>
      </c>
      <c r="AC53" s="29">
        <f t="shared" si="21"/>
        <v>0.22265126814832259</v>
      </c>
      <c r="AD53" s="29">
        <f t="shared" si="21"/>
        <v>0.22267688233090432</v>
      </c>
      <c r="AE53" s="29">
        <f t="shared" si="21"/>
        <v>0.22270155180194318</v>
      </c>
      <c r="AF53" s="29">
        <f t="shared" si="21"/>
        <v>0.22272515803560844</v>
      </c>
      <c r="AG53" s="29">
        <f t="shared" si="21"/>
        <v>0.22274765340086489</v>
      </c>
      <c r="AH53" s="29">
        <f t="shared" ref="AH53:BI53" si="22">1-AH48/AH46</f>
        <v>0.22276904449313784</v>
      </c>
      <c r="AI53" s="29">
        <f t="shared" si="22"/>
        <v>0.22278937458433978</v>
      </c>
      <c r="AJ53" s="29">
        <f t="shared" si="22"/>
        <v>0.22280870910112072</v>
      </c>
      <c r="AK53" s="29">
        <f t="shared" si="22"/>
        <v>0.22282712483556677</v>
      </c>
      <c r="AL53" s="29">
        <f t="shared" si="22"/>
        <v>0.22284470247133936</v>
      </c>
      <c r="AM53" s="29">
        <f t="shared" si="22"/>
        <v>0.2228615216969887</v>
      </c>
      <c r="AN53" s="29">
        <f t="shared" si="22"/>
        <v>0.22287765819813776</v>
      </c>
      <c r="AO53" s="29">
        <f t="shared" si="22"/>
        <v>0.2228931819500799</v>
      </c>
      <c r="AP53" s="29">
        <f t="shared" si="22"/>
        <v>0.22290815637728478</v>
      </c>
      <c r="AQ53" s="29">
        <f t="shared" si="22"/>
        <v>0.22292263807177859</v>
      </c>
      <c r="AR53" s="29">
        <f t="shared" si="22"/>
        <v>0.2229366768601676</v>
      </c>
      <c r="AS53" s="29">
        <f t="shared" si="22"/>
        <v>0.22295031608118532</v>
      </c>
      <c r="AT53" s="29">
        <f t="shared" si="22"/>
        <v>0.22296359298684676</v>
      </c>
      <c r="AU53" s="29">
        <f t="shared" si="22"/>
        <v>0.22297653921531846</v>
      </c>
      <c r="AV53" s="29">
        <f t="shared" si="22"/>
        <v>0.22298918130607293</v>
      </c>
      <c r="AW53" s="29">
        <f t="shared" si="22"/>
        <v>0.22300154124026228</v>
      </c>
      <c r="AX53" s="29">
        <f t="shared" si="22"/>
        <v>0.22301363699326282</v>
      </c>
      <c r="AY53" s="29">
        <f t="shared" si="22"/>
        <v>0.22302548308380232</v>
      </c>
      <c r="AZ53" s="29">
        <f t="shared" si="22"/>
        <v>0.2230370910983025</v>
      </c>
      <c r="BA53" s="29">
        <f t="shared" si="22"/>
        <v>0.22304847016709073</v>
      </c>
      <c r="BB53" s="29">
        <f t="shared" si="22"/>
        <v>0.22305962738454344</v>
      </c>
      <c r="BC53" s="29">
        <f t="shared" si="22"/>
        <v>0.2230705682212808</v>
      </c>
      <c r="BD53" s="29">
        <f t="shared" si="22"/>
        <v>0.22308129710718549</v>
      </c>
      <c r="BE53" s="29">
        <f t="shared" si="22"/>
        <v>0.22309181860973892</v>
      </c>
      <c r="BF53" s="29">
        <f t="shared" si="22"/>
        <v>0.22310214002584783</v>
      </c>
      <c r="BG53" s="29">
        <f t="shared" si="22"/>
        <v>0.22311227674057033</v>
      </c>
      <c r="BH53" s="29">
        <f t="shared" si="22"/>
        <v>0.2231222622687381</v>
      </c>
      <c r="BI53" s="29">
        <f t="shared" si="22"/>
        <v>0.24156372121590663</v>
      </c>
    </row>
    <row r="54" spans="1:128" s="61" customFormat="1" ht="13.8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4.4">
      <c r="A55" s="514" t="s">
        <v>36</v>
      </c>
      <c r="B55" s="76">
        <f>+Results!B5</f>
        <v>9.7177050930944553</v>
      </c>
      <c r="C55" s="582">
        <f>+Results!C5</f>
        <v>11.385495823142373</v>
      </c>
      <c r="D55" s="582">
        <f>+Results!D5</f>
        <v>12.865681231616858</v>
      </c>
      <c r="E55" s="582">
        <f>+Results!E5</f>
        <v>14.18398617047178</v>
      </c>
      <c r="F55" s="582">
        <f>+Results!F5</f>
        <v>15.403797228718972</v>
      </c>
      <c r="G55" s="582">
        <f>+Results!G5</f>
        <v>16.526448125144686</v>
      </c>
      <c r="H55" s="582">
        <f>+Results!H5</f>
        <v>17.580179200955858</v>
      </c>
      <c r="I55" s="582">
        <f>+Results!I5</f>
        <v>18.612467023607739</v>
      </c>
      <c r="J55" s="582">
        <f>+Results!J5</f>
        <v>19.609808118618499</v>
      </c>
      <c r="K55" s="582">
        <f>+Results!K5</f>
        <v>20.572591940291822</v>
      </c>
      <c r="L55" s="582">
        <f>+Results!L5</f>
        <v>21.519867760434611</v>
      </c>
      <c r="M55" s="582">
        <f>+Results!M5</f>
        <v>22.47858417249023</v>
      </c>
      <c r="N55" s="582">
        <f>+Results!N5</f>
        <v>23.46836410700859</v>
      </c>
      <c r="O55" s="582">
        <f>+Results!O5</f>
        <v>24.386961477507718</v>
      </c>
      <c r="P55" s="582">
        <f>+Results!P5</f>
        <v>25.247643690511822</v>
      </c>
      <c r="Q55" s="582">
        <f>+Results!Q5</f>
        <v>26.052571935048523</v>
      </c>
      <c r="R55" s="582">
        <f>+Results!R5</f>
        <v>26.796967238369589</v>
      </c>
      <c r="S55" s="582">
        <f>+Results!S5</f>
        <v>27.469432465499811</v>
      </c>
      <c r="T55" s="582">
        <f>+Results!T5</f>
        <v>28.050274471684727</v>
      </c>
      <c r="U55" s="582">
        <f>+Results!U5</f>
        <v>28.50879076530553</v>
      </c>
      <c r="V55" s="582">
        <f>+Results!V5</f>
        <v>28.799856618777106</v>
      </c>
      <c r="W55" s="582">
        <f>+Results!W5</f>
        <v>28.860548042132038</v>
      </c>
      <c r="X55" s="582">
        <f>+Results!X5</f>
        <v>28.608378497195936</v>
      </c>
      <c r="Y55" s="582">
        <f>+Results!Y5</f>
        <v>27.94393943266121</v>
      </c>
      <c r="Z55" s="582">
        <f>+Results!Z5</f>
        <v>26.76195314505658</v>
      </c>
      <c r="AA55" s="582">
        <f>+Results!AA5</f>
        <v>21.797534008852413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4.4">
      <c r="A56" s="75" t="s">
        <v>1</v>
      </c>
      <c r="B56" s="29">
        <f>SUM(US:OthAsia!B71)</f>
        <v>8.1177050930944574</v>
      </c>
      <c r="C56" s="29">
        <f>SUM(US:OthAsia!C71)</f>
        <v>10.105495823142371</v>
      </c>
      <c r="D56" s="29">
        <f>SUM(US:OthAsia!D71)</f>
        <v>11.841681231616857</v>
      </c>
      <c r="E56" s="29">
        <f>SUM(US:OthAsia!E71)</f>
        <v>13.364786170471779</v>
      </c>
      <c r="F56" s="29">
        <f>SUM(US:OthAsia!F71)</f>
        <v>14.74843722871897</v>
      </c>
      <c r="G56" s="29">
        <f>SUM(US:OthAsia!G71)</f>
        <v>16.002160125144684</v>
      </c>
      <c r="H56" s="29">
        <f>SUM(US:OthAsia!H71)</f>
        <v>17.160748800955858</v>
      </c>
      <c r="I56" s="29">
        <f>SUM(US:OthAsia!I71)</f>
        <v>18.276922703607735</v>
      </c>
      <c r="J56" s="29">
        <f>SUM(US:OthAsia!J71)</f>
        <v>19.3413726626185</v>
      </c>
      <c r="K56" s="29">
        <f>SUM(US:OthAsia!K71)</f>
        <v>20.357843575491824</v>
      </c>
      <c r="L56" s="29">
        <f>SUM(US:OthAsia!L71)</f>
        <v>21.348069068594608</v>
      </c>
      <c r="M56" s="44">
        <f>SUM(US:OthAsia!M71)</f>
        <v>22.341145219018227</v>
      </c>
      <c r="N56" s="29">
        <f>SUM(US:OthAsia!N71)</f>
        <v>23.358412944230995</v>
      </c>
      <c r="O56" s="29">
        <f>SUM(US:OthAsia!O71)</f>
        <v>24.299000547285637</v>
      </c>
      <c r="P56" s="29">
        <f>SUM(US:OthAsia!P71)</f>
        <v>25.177274946334155</v>
      </c>
      <c r="Q56" s="29">
        <f>SUM(US:OthAsia!Q71)</f>
        <v>25.996276939706394</v>
      </c>
      <c r="R56" s="29">
        <f>SUM(US:OthAsia!R71)</f>
        <v>26.751931242095882</v>
      </c>
      <c r="S56" s="29">
        <f>SUM(US:OthAsia!S71)</f>
        <v>27.43340366848085</v>
      </c>
      <c r="T56" s="29">
        <f>SUM(US:OthAsia!T71)</f>
        <v>28.021451434069558</v>
      </c>
      <c r="U56" s="29">
        <f>SUM(US:OthAsia!U71)</f>
        <v>28.485732335213395</v>
      </c>
      <c r="V56" s="29">
        <f>SUM(US:OthAsia!V71)</f>
        <v>28.781409874703392</v>
      </c>
      <c r="W56" s="29">
        <f>SUM(US:OthAsia!W71)</f>
        <v>28.845790646873073</v>
      </c>
      <c r="X56" s="29">
        <f>SUM(US:OthAsia!X71)</f>
        <v>28.596572580988763</v>
      </c>
      <c r="Y56" s="29">
        <f>SUM(US:OthAsia!Y71)</f>
        <v>27.934494699695467</v>
      </c>
      <c r="Z56" s="29">
        <f>SUM(US:OthAsia!Z71)</f>
        <v>26.754397358683992</v>
      </c>
      <c r="AA56" s="29">
        <f>SUM(US:OthAsia!AA71)</f>
        <v>21.791489379754339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4.4">
      <c r="A57" s="75" t="s">
        <v>243</v>
      </c>
      <c r="B57" s="29">
        <f t="shared" ref="B57:AG57" si="23">+B56/B39</f>
        <v>0.14392635791382255</v>
      </c>
      <c r="C57" s="29">
        <f t="shared" si="23"/>
        <v>0.1232060318756653</v>
      </c>
      <c r="D57" s="29">
        <f t="shared" si="23"/>
        <v>0.10436632020279926</v>
      </c>
      <c r="E57" s="29">
        <f t="shared" si="23"/>
        <v>8.9216448805279486E-2</v>
      </c>
      <c r="F57" s="29">
        <f t="shared" si="23"/>
        <v>7.7054993528065094E-2</v>
      </c>
      <c r="G57" s="29">
        <f t="shared" si="23"/>
        <v>6.7161312258103373E-2</v>
      </c>
      <c r="H57" s="29">
        <f t="shared" si="23"/>
        <v>5.9047931256753255E-2</v>
      </c>
      <c r="I57" s="29">
        <f t="shared" si="23"/>
        <v>5.2342162179358984E-2</v>
      </c>
      <c r="J57" s="29">
        <f t="shared" si="23"/>
        <v>4.676493267591867E-2</v>
      </c>
      <c r="K57" s="29">
        <f t="shared" si="23"/>
        <v>4.2104921811402171E-2</v>
      </c>
      <c r="L57" s="29">
        <f t="shared" si="23"/>
        <v>3.8285352404396511E-2</v>
      </c>
      <c r="M57" s="44">
        <f t="shared" si="23"/>
        <v>3.5145013407573852E-2</v>
      </c>
      <c r="N57" s="29">
        <f t="shared" si="23"/>
        <v>3.2446345307318769E-2</v>
      </c>
      <c r="O57" s="29">
        <f t="shared" si="23"/>
        <v>3.0124154802680977E-2</v>
      </c>
      <c r="P57" s="29">
        <f t="shared" si="23"/>
        <v>2.8101747882797064E-2</v>
      </c>
      <c r="Q57" s="29">
        <f t="shared" si="23"/>
        <v>2.6320374819125518E-2</v>
      </c>
      <c r="R57" s="29">
        <f t="shared" si="23"/>
        <v>2.473267179144319E-2</v>
      </c>
      <c r="S57" s="29">
        <f t="shared" si="23"/>
        <v>2.3297774507808202E-2</v>
      </c>
      <c r="T57" s="29">
        <f t="shared" si="23"/>
        <v>2.1977743807906094E-2</v>
      </c>
      <c r="U57" s="29">
        <f t="shared" si="23"/>
        <v>2.0734993315659585E-2</v>
      </c>
      <c r="V57" s="29">
        <f t="shared" si="23"/>
        <v>1.9530329581566537E-2</v>
      </c>
      <c r="W57" s="29">
        <f t="shared" si="23"/>
        <v>1.8321739876861455E-2</v>
      </c>
      <c r="X57" s="29">
        <f t="shared" si="23"/>
        <v>1.7064533697791838E-2</v>
      </c>
      <c r="Y57" s="29">
        <f t="shared" si="23"/>
        <v>1.5713863930064537E-2</v>
      </c>
      <c r="Z57" s="29">
        <f t="shared" si="23"/>
        <v>1.4230863739655805E-2</v>
      </c>
      <c r="AA57" s="29">
        <f t="shared" si="23"/>
        <v>1.09906799791688E-2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3.8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3.8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919.51783007142376</v>
      </c>
      <c r="E59" s="78">
        <f>$B13*D59/100+$B14*D61/100+Results!D5*10</f>
        <v>1015.0456089438679</v>
      </c>
      <c r="F59" s="78">
        <f>$B13*E59/100+$B14*E61/100+Results!E5*10</f>
        <v>1113.8186187760743</v>
      </c>
      <c r="G59" s="78">
        <f>$B13*F59/100+$B14*F61/100+Results!F5*10</f>
        <v>1214.9223651065279</v>
      </c>
      <c r="H59" s="78">
        <f>$B13*G59/100+$B14*G61/100+Results!G5*10</f>
        <v>1317.5598226368802</v>
      </c>
      <c r="I59" s="78">
        <f>$B13*H59/100+$B14*H61/100+Results!H5*10</f>
        <v>1421.3015365455024</v>
      </c>
      <c r="J59" s="78">
        <f>$B13*I59/100+$B14*I61/100+Results!I5*10</f>
        <v>1526.2299241118219</v>
      </c>
      <c r="K59" s="78">
        <f>$B13*J59/100+$B14*J61/100+Results!J5*10</f>
        <v>1632.2663779566501</v>
      </c>
      <c r="L59" s="78">
        <f>$B13*K59/100+$B14*K61/100+Results!K5*10</f>
        <v>1739.3308229558372</v>
      </c>
      <c r="M59" s="444">
        <f>$B13*L59/100+$B14*L61/100+Results!L5*10</f>
        <v>1847.5288183030373</v>
      </c>
      <c r="N59" s="78">
        <f>$B13*M59/100+$B14*M61/100+Results!M5*10</f>
        <v>1957.2085769679661</v>
      </c>
      <c r="O59" s="78">
        <f>$B13*N59/100+$B14*N61/100+Results!N5*10</f>
        <v>2068.8599250527859</v>
      </c>
      <c r="P59" s="78">
        <f>$B13*O59/100+$B14*O61/100+Results!O5*10</f>
        <v>2181.8812527180053</v>
      </c>
      <c r="Q59" s="78">
        <f>$B13*P59/100+$B14*P61/100+Results!P5*10</f>
        <v>2295.8689183179804</v>
      </c>
      <c r="R59" s="78">
        <f>$B13*Q59/100+$B14*Q61/100+Results!Q5*10</f>
        <v>2410.4793943880168</v>
      </c>
      <c r="S59" s="78">
        <f>$B13*R59/100+$B14*R61/100+Results!R5*10</f>
        <v>2525.3508921097141</v>
      </c>
      <c r="T59" s="78">
        <f>$B13*S59/100+$B14*S61/100+Results!S5*10</f>
        <v>2640.0380417318916</v>
      </c>
      <c r="U59" s="78">
        <f>$B13*T59/100+$B14*T61/100+Results!T5*10</f>
        <v>2753.9375989167884</v>
      </c>
      <c r="V59" s="78">
        <f>$B13*U59/100+$B14*U61/100+Results!U5*10</f>
        <v>2866.1955320509619</v>
      </c>
      <c r="W59" s="78">
        <f>$B13*V59/100+$B14*V61/100+Results!V5*10</f>
        <v>2975.5903307700455</v>
      </c>
      <c r="X59" s="78">
        <f>$B13*W59/100+$B14*W61/100+Results!W5*10</f>
        <v>3080.3952649001417</v>
      </c>
      <c r="Y59" s="78">
        <f>$B13*X59/100+$B14*X61/100+Results!X5*10</f>
        <v>3178.2376651928612</v>
      </c>
      <c r="Z59" s="78">
        <f>$B13*Y59/100+$B14*Y61/100+Results!Y5*10</f>
        <v>3265.9989414499291</v>
      </c>
      <c r="AA59" s="78">
        <f>$B13*Z59/100+$B14*Z61/100+Results!Z5*10</f>
        <v>3339.8339113804482</v>
      </c>
      <c r="AB59" s="78">
        <f>$B13*AA59/100+$B14*AA61/100+Results!AA5*10</f>
        <v>3363.6468095307496</v>
      </c>
      <c r="AC59" s="78">
        <f>$B13*AB59/100+$B14*AB61/100+Results!AB5*10</f>
        <v>3175.1333317181147</v>
      </c>
      <c r="AD59" s="78">
        <f>$B13*AC59/100+$B14*AC61/100+Results!AC5*10</f>
        <v>3017.3847178100777</v>
      </c>
      <c r="AE59" s="78">
        <f>$B13*AD59/100+$B14*AD61/100+Results!AD5*10</f>
        <v>2885.2232574615464</v>
      </c>
      <c r="AF59" s="78">
        <f>$B13*AE59/100+$B14*AE61/100+Results!AE5*10</f>
        <v>2774.3432986707053</v>
      </c>
      <c r="AG59" s="78">
        <f>$B13*AF59/100+$B14*AF61/100+Results!AF5*10</f>
        <v>2681.1643771249919</v>
      </c>
      <c r="AH59" s="78">
        <f>$B13*AG59/100+$B14*AG61/100+Results!AG5*10</f>
        <v>2602.7090794374358</v>
      </c>
      <c r="AI59" s="78">
        <f>$B13*AH59/100+$B14*AH61/100+Results!AH5*10</f>
        <v>2536.501475307487</v>
      </c>
      <c r="AJ59" s="78">
        <f>$B13*AI59/100+$B14*AI61/100+Results!AI5*10</f>
        <v>2480.4826549097793</v>
      </c>
      <c r="AK59" s="78">
        <f>$B13*AJ59/100+$B14*AJ61/100+Results!AJ5*10</f>
        <v>2432.9404910232593</v>
      </c>
      <c r="AL59" s="78">
        <f>$B13*AK59/100+$B14*AK61/100+Results!AK5*10</f>
        <v>2392.4512304345499</v>
      </c>
      <c r="AM59" s="78">
        <f>$B13*AL59/100+$B14*AL61/100+Results!AL5*10</f>
        <v>2357.8309225115536</v>
      </c>
      <c r="AN59" s="78">
        <f>$B13*AM59/100+$B14*AM61/100+Results!AM5*10</f>
        <v>2328.095028292566</v>
      </c>
      <c r="AO59" s="78">
        <f>$B13*AN59/100+$B14*AN61/100+Results!AN5*10</f>
        <v>2302.4248324053915</v>
      </c>
      <c r="AP59" s="78">
        <f>$B13*AO59/100+$B14*AO61/100+Results!AO5*10</f>
        <v>2280.1395121284645</v>
      </c>
      <c r="AQ59" s="78">
        <f>$B13*AP59/100+$B14*AP61/100+Results!AP5*10</f>
        <v>2260.6729108398285</v>
      </c>
      <c r="AR59" s="78">
        <f>$B13*AQ59/100+$B14*AQ61/100+Results!AQ5*10</f>
        <v>2243.5542235466396</v>
      </c>
      <c r="AS59" s="78">
        <f>$B13*AR59/100+$B14*AR61/100+Results!AR5*10</f>
        <v>2228.3919356174474</v>
      </c>
      <c r="AT59" s="78">
        <f>$B13*AS59/100+$B14*AS61/100+Results!AS5*10</f>
        <v>2214.8604668006601</v>
      </c>
      <c r="AU59" s="78">
        <f>$B13*AT59/100+$B14*AT61/100+Results!AT5*10</f>
        <v>2202.6890648884291</v>
      </c>
      <c r="AV59" s="78">
        <f>$B13*AU59/100+$B14*AU61/100+Results!AU5*10</f>
        <v>2191.6525701219352</v>
      </c>
      <c r="AW59" s="78">
        <f>$B13*AV59/100+$B14*AV61/100+Results!AV5*10</f>
        <v>2181.5637352481781</v>
      </c>
      <c r="AX59" s="78">
        <f>$B13*AW59/100+$B14*AW61/100+Results!AW5*10</f>
        <v>2172.2668392058813</v>
      </c>
      <c r="AY59" s="78">
        <f>$B13*AX59/100+$B14*AX61/100+Results!AX5*10</f>
        <v>2163.6323765486472</v>
      </c>
      <c r="AZ59" s="78">
        <f>$B13*AY59/100+$B14*AY61/100+Results!AY5*10</f>
        <v>2155.5526414119386</v>
      </c>
      <c r="BA59" s="78">
        <f>$B13*AZ59/100+$B14*AZ61/100+Results!AZ5*10</f>
        <v>2147.9380553484048</v>
      </c>
      <c r="BB59" s="78">
        <f>$B13*BA59/100+$B14*BA61/100+Results!BA5*10</f>
        <v>2140.7141137342678</v>
      </c>
      <c r="BC59" s="78">
        <f>$B13*BB59/100+$B14*BB61/100+Results!BB5*10</f>
        <v>2133.8188465535172</v>
      </c>
      <c r="BD59" s="78">
        <f>$B13*BC59/100+$B14*BC61/100+Results!BC5*10</f>
        <v>2127.2007069163192</v>
      </c>
      <c r="BE59" s="78">
        <f>$B13*BD59/100+$B14*BD61/100+Results!BD5*10</f>
        <v>2120.8168152619128</v>
      </c>
      <c r="BF59" s="78">
        <f>$B13*BE59/100+$B14*BE61/100+Results!BE5*10</f>
        <v>2114.6314993321557</v>
      </c>
      <c r="BG59" s="78">
        <f>$B13*BF59/100+$B14*BF61/100+Results!BF5*10</f>
        <v>2108.6150800937144</v>
      </c>
      <c r="BH59" s="78">
        <f>$B13*BG59/100+$B14*BG61/100+Results!BG5*10</f>
        <v>2102.7428621789854</v>
      </c>
      <c r="BI59" s="78">
        <f>$B13*BH59/100+$B14*BH61/100+Results!BH5*10</f>
        <v>2096.994294394392</v>
      </c>
      <c r="BJ59" s="78">
        <f>$B13*BI59/100+$B14*BI61/100+Results!BI5*10</f>
        <v>2091.3522716478387</v>
      </c>
      <c r="BK59" s="78">
        <f t="shared" ref="BK59:CP59" si="25">$B13*BJ59/100+$B14*BJ61/100+BJ55*10</f>
        <v>2085.8025299528613</v>
      </c>
      <c r="BL59" s="78">
        <f t="shared" si="25"/>
        <v>2080.3332451457986</v>
      </c>
      <c r="BM59" s="78">
        <f t="shared" si="25"/>
        <v>2074.9345401976452</v>
      </c>
      <c r="BN59" s="78">
        <f t="shared" si="25"/>
        <v>2069.5981863774641</v>
      </c>
      <c r="BO59" s="78">
        <f t="shared" si="25"/>
        <v>2064.3173256065784</v>
      </c>
      <c r="BP59" s="78">
        <f t="shared" si="25"/>
        <v>2059.0862395916993</v>
      </c>
      <c r="BQ59" s="78">
        <f t="shared" si="25"/>
        <v>2053.9001578554357</v>
      </c>
      <c r="BR59" s="78">
        <f t="shared" si="25"/>
        <v>2048.7550981105505</v>
      </c>
      <c r="BS59" s="78">
        <f t="shared" si="25"/>
        <v>2043.6477335285156</v>
      </c>
      <c r="BT59" s="78">
        <f t="shared" si="25"/>
        <v>2038.5752823710736</v>
      </c>
      <c r="BU59" s="78">
        <f t="shared" si="25"/>
        <v>2033.5354162169731</v>
      </c>
      <c r="BV59" s="78">
        <f t="shared" si="25"/>
        <v>2028.5261836508623</v>
      </c>
      <c r="BW59" s="78">
        <f t="shared" si="25"/>
        <v>2023.5459468091965</v>
      </c>
      <c r="BX59" s="78">
        <f t="shared" si="25"/>
        <v>2018.5933286169447</v>
      </c>
      <c r="BY59" s="78">
        <f t="shared" si="25"/>
        <v>2013.6671689138509</v>
      </c>
      <c r="BZ59" s="78">
        <f t="shared" si="25"/>
        <v>2008.7664879724964</v>
      </c>
      <c r="CA59" s="78">
        <f t="shared" si="25"/>
        <v>2003.8904561627492</v>
      </c>
      <c r="CB59" s="78">
        <f t="shared" si="25"/>
        <v>1999.0383687270323</v>
      </c>
      <c r="CC59" s="78">
        <f t="shared" si="25"/>
        <v>1994.2096248053076</v>
      </c>
      <c r="CD59" s="78">
        <f t="shared" si="25"/>
        <v>1989.4037099937684</v>
      </c>
      <c r="CE59" s="78">
        <f t="shared" si="25"/>
        <v>1984.6201818418569</v>
      </c>
      <c r="CF59" s="78">
        <f t="shared" si="25"/>
        <v>1979.8586577925505</v>
      </c>
      <c r="CG59" s="78">
        <f t="shared" si="25"/>
        <v>1975.1188051542581</v>
      </c>
      <c r="CH59" s="78">
        <f t="shared" si="25"/>
        <v>1970.4003327620333</v>
      </c>
      <c r="CI59" s="78">
        <f t="shared" si="25"/>
        <v>1965.7029840434795</v>
      </c>
      <c r="CJ59" s="78">
        <f t="shared" si="25"/>
        <v>1961.0265312526799</v>
      </c>
      <c r="CK59" s="78">
        <f t="shared" si="25"/>
        <v>1956.370770675356</v>
      </c>
      <c r="CL59" s="78">
        <f t="shared" si="25"/>
        <v>1951.7355186416216</v>
      </c>
      <c r="CM59" s="78">
        <f t="shared" si="25"/>
        <v>1947.1206082102617</v>
      </c>
      <c r="CN59" s="78">
        <f t="shared" si="25"/>
        <v>1942.5258864113964</v>
      </c>
      <c r="CO59" s="78">
        <f t="shared" si="25"/>
        <v>1937.951211953455</v>
      </c>
      <c r="CP59" s="78">
        <f t="shared" si="25"/>
        <v>1933.3964533162257</v>
      </c>
      <c r="CQ59" s="78">
        <f t="shared" ref="CQ59:DX59" si="26">$B13*CP59/100+$B14*CP61/100+CP55*10</f>
        <v>1928.8614871649384</v>
      </c>
      <c r="CR59" s="78">
        <f t="shared" si="26"/>
        <v>1924.3461970312912</v>
      </c>
      <c r="CS59" s="78">
        <f t="shared" si="26"/>
        <v>1919.8504722164466</v>
      </c>
      <c r="CT59" s="78">
        <f t="shared" si="26"/>
        <v>1915.3742068785973</v>
      </c>
      <c r="CU59" s="78">
        <f t="shared" si="26"/>
        <v>1910.9172992740066</v>
      </c>
      <c r="CV59" s="78">
        <f t="shared" si="26"/>
        <v>1906.4796511256686</v>
      </c>
      <c r="CW59" s="78">
        <f t="shared" si="26"/>
        <v>1902.061167098085</v>
      </c>
      <c r="CX59" s="78">
        <f t="shared" si="26"/>
        <v>1897.6617543602802</v>
      </c>
      <c r="CY59" s="78">
        <f t="shared" si="26"/>
        <v>1893.2813222221885</v>
      </c>
      <c r="CZ59" s="78">
        <f t="shared" si="26"/>
        <v>1888.9197818320558</v>
      </c>
      <c r="DA59" s="78">
        <f t="shared" si="26"/>
        <v>1884.5770459245737</v>
      </c>
      <c r="DB59" s="78">
        <f t="shared" si="26"/>
        <v>1880.2530286111987</v>
      </c>
      <c r="DC59" s="78">
        <f t="shared" si="26"/>
        <v>1875.9476452055546</v>
      </c>
      <c r="DD59" s="78">
        <f t="shared" si="26"/>
        <v>1871.6608120780011</v>
      </c>
      <c r="DE59" s="78">
        <f t="shared" si="26"/>
        <v>1867.3924465344635</v>
      </c>
      <c r="DF59" s="78">
        <f t="shared" si="26"/>
        <v>1863.1424667154306</v>
      </c>
      <c r="DG59" s="78">
        <f t="shared" si="26"/>
        <v>1858.9107915117268</v>
      </c>
      <c r="DH59" s="78">
        <f t="shared" si="26"/>
        <v>1854.6973404942321</v>
      </c>
      <c r="DI59" s="78">
        <f t="shared" si="26"/>
        <v>1850.5020338552035</v>
      </c>
      <c r="DJ59" s="78">
        <f t="shared" si="26"/>
        <v>1846.3247923592398</v>
      </c>
      <c r="DK59" s="78">
        <f t="shared" si="26"/>
        <v>1842.16553730227</v>
      </c>
      <c r="DL59" s="78">
        <f t="shared" si="26"/>
        <v>1838.024190477212</v>
      </c>
      <c r="DM59" s="78">
        <f t="shared" si="26"/>
        <v>1833.9006741451819</v>
      </c>
      <c r="DN59" s="78">
        <f t="shared" si="26"/>
        <v>1829.7949110113148</v>
      </c>
      <c r="DO59" s="78">
        <f t="shared" si="26"/>
        <v>1825.7068242044252</v>
      </c>
      <c r="DP59" s="78">
        <f t="shared" si="26"/>
        <v>1821.6363372598603</v>
      </c>
      <c r="DQ59" s="78">
        <f t="shared" si="26"/>
        <v>1817.5833741050087</v>
      </c>
      <c r="DR59" s="78">
        <f t="shared" si="26"/>
        <v>1813.5478590470166</v>
      </c>
      <c r="DS59" s="78">
        <f t="shared" si="26"/>
        <v>1809.5297167623448</v>
      </c>
      <c r="DT59" s="78">
        <f t="shared" si="26"/>
        <v>1805.5288722878529</v>
      </c>
      <c r="DU59" s="78">
        <f t="shared" si="26"/>
        <v>1801.5452510131556</v>
      </c>
      <c r="DV59" s="78">
        <f t="shared" si="26"/>
        <v>1797.5787786740409</v>
      </c>
      <c r="DW59" s="78">
        <f t="shared" si="26"/>
        <v>1793.6293813467678</v>
      </c>
      <c r="DX59" s="78">
        <f t="shared" si="26"/>
        <v>1789.6969854430981</v>
      </c>
    </row>
    <row r="60" spans="1:128" s="78" customFormat="1" ht="13.8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431.69851177062151</v>
      </c>
      <c r="E60" s="78">
        <f t="shared" si="27"/>
        <v>476.54723424594744</v>
      </c>
      <c r="F60" s="78">
        <f t="shared" si="27"/>
        <v>522.91953933149034</v>
      </c>
      <c r="G60" s="78">
        <f t="shared" si="27"/>
        <v>570.38608690447325</v>
      </c>
      <c r="H60" s="78">
        <f t="shared" si="27"/>
        <v>618.57268668398137</v>
      </c>
      <c r="I60" s="78">
        <f t="shared" si="27"/>
        <v>667.27771668802927</v>
      </c>
      <c r="J60" s="78">
        <f t="shared" si="27"/>
        <v>716.53987047503381</v>
      </c>
      <c r="K60" s="78">
        <f t="shared" si="27"/>
        <v>766.32224317213627</v>
      </c>
      <c r="L60" s="78">
        <f t="shared" si="27"/>
        <v>816.58724082433673</v>
      </c>
      <c r="M60" s="444">
        <f t="shared" si="27"/>
        <v>867.38442173851524</v>
      </c>
      <c r="N60" s="78">
        <f t="shared" si="27"/>
        <v>918.87726618214379</v>
      </c>
      <c r="O60" s="78">
        <f t="shared" si="27"/>
        <v>971.29573946140192</v>
      </c>
      <c r="P60" s="78">
        <f t="shared" si="27"/>
        <v>1024.3573956422561</v>
      </c>
      <c r="Q60" s="78">
        <f t="shared" si="27"/>
        <v>1077.8727316046857</v>
      </c>
      <c r="R60" s="78">
        <f t="shared" si="27"/>
        <v>1131.6804668488342</v>
      </c>
      <c r="S60" s="78">
        <f t="shared" si="27"/>
        <v>1185.6107474693495</v>
      </c>
      <c r="T60" s="78">
        <f t="shared" si="27"/>
        <v>1239.454479686334</v>
      </c>
      <c r="U60" s="78">
        <f t="shared" si="27"/>
        <v>1292.9284501956754</v>
      </c>
      <c r="V60" s="78">
        <f t="shared" si="27"/>
        <v>1345.6317051882452</v>
      </c>
      <c r="W60" s="78">
        <f t="shared" si="27"/>
        <v>1396.9907656197397</v>
      </c>
      <c r="X60" s="78">
        <f t="shared" si="27"/>
        <v>1446.194960047015</v>
      </c>
      <c r="Y60" s="78">
        <f t="shared" si="27"/>
        <v>1492.1303592454749</v>
      </c>
      <c r="Z60" s="78">
        <f t="shared" si="27"/>
        <v>1533.3328363614692</v>
      </c>
      <c r="AA60" s="78">
        <f t="shared" si="27"/>
        <v>1567.9971414931683</v>
      </c>
      <c r="AB60" s="78">
        <f t="shared" si="27"/>
        <v>1579.1769058829811</v>
      </c>
      <c r="AC60" s="78">
        <f t="shared" si="27"/>
        <v>1490.6729256892559</v>
      </c>
      <c r="AD60" s="78">
        <f t="shared" si="27"/>
        <v>1416.6125435728065</v>
      </c>
      <c r="AE60" s="78">
        <f t="shared" si="27"/>
        <v>1354.5649096063598</v>
      </c>
      <c r="AF60" s="78">
        <f t="shared" si="27"/>
        <v>1302.5085909252139</v>
      </c>
      <c r="AG60" s="78">
        <f t="shared" si="27"/>
        <v>1258.7626183685409</v>
      </c>
      <c r="AH60" s="78">
        <f t="shared" ref="AH60:BM60" si="28">+AH59/2.13</f>
        <v>1221.9291452757916</v>
      </c>
      <c r="AI60" s="78">
        <f t="shared" si="28"/>
        <v>1190.8457630551584</v>
      </c>
      <c r="AJ60" s="78">
        <f t="shared" si="28"/>
        <v>1164.5458473754834</v>
      </c>
      <c r="AK60" s="78">
        <f t="shared" si="28"/>
        <v>1142.2255826400278</v>
      </c>
      <c r="AL60" s="78">
        <f t="shared" si="28"/>
        <v>1123.2165401101174</v>
      </c>
      <c r="AM60" s="78">
        <f t="shared" si="28"/>
        <v>1106.9628744185698</v>
      </c>
      <c r="AN60" s="78">
        <f t="shared" si="28"/>
        <v>1093.0023607007352</v>
      </c>
      <c r="AO60" s="78">
        <f t="shared" si="28"/>
        <v>1080.9506255424374</v>
      </c>
      <c r="AP60" s="78">
        <f t="shared" si="28"/>
        <v>1070.488033863129</v>
      </c>
      <c r="AQ60" s="78">
        <f t="shared" si="28"/>
        <v>1061.3487844318445</v>
      </c>
      <c r="AR60" s="78">
        <f t="shared" si="28"/>
        <v>1053.3118420406759</v>
      </c>
      <c r="AS60" s="78">
        <f t="shared" si="28"/>
        <v>1046.1933970034966</v>
      </c>
      <c r="AT60" s="78">
        <f t="shared" si="28"/>
        <v>1039.840594742094</v>
      </c>
      <c r="AU60" s="78">
        <f t="shared" si="28"/>
        <v>1034.1263215438635</v>
      </c>
      <c r="AV60" s="78">
        <f t="shared" si="28"/>
        <v>1028.9448686018475</v>
      </c>
      <c r="AW60" s="78">
        <f t="shared" si="28"/>
        <v>1024.2083264075955</v>
      </c>
      <c r="AX60" s="78">
        <f t="shared" si="28"/>
        <v>1019.8435864816345</v>
      </c>
      <c r="AY60" s="78">
        <f t="shared" si="28"/>
        <v>1015.7898481449049</v>
      </c>
      <c r="AZ60" s="78">
        <f t="shared" si="28"/>
        <v>1011.996545263821</v>
      </c>
      <c r="BA60" s="78">
        <f t="shared" si="28"/>
        <v>1008.421622229298</v>
      </c>
      <c r="BB60" s="78">
        <f t="shared" si="28"/>
        <v>1005.0301003447267</v>
      </c>
      <c r="BC60" s="78">
        <f t="shared" si="28"/>
        <v>1001.7928857058766</v>
      </c>
      <c r="BD60" s="78">
        <f t="shared" si="28"/>
        <v>998.68577789498556</v>
      </c>
      <c r="BE60" s="78">
        <f t="shared" si="28"/>
        <v>995.68864566286993</v>
      </c>
      <c r="BF60" s="78">
        <f t="shared" si="28"/>
        <v>992.78474147049565</v>
      </c>
      <c r="BG60" s="78">
        <f t="shared" si="28"/>
        <v>989.96013149939643</v>
      </c>
      <c r="BH60" s="78">
        <f t="shared" si="28"/>
        <v>987.20322168027485</v>
      </c>
      <c r="BI60" s="78">
        <f t="shared" si="28"/>
        <v>984.5043635654423</v>
      </c>
      <c r="BJ60" s="78">
        <f t="shared" si="28"/>
        <v>981.85552659522955</v>
      </c>
      <c r="BK60" s="78">
        <f t="shared" si="28"/>
        <v>979.25001406237618</v>
      </c>
      <c r="BL60" s="78">
        <f t="shared" si="28"/>
        <v>976.68227471633747</v>
      </c>
      <c r="BM60" s="78">
        <f t="shared" si="28"/>
        <v>974.14767145429357</v>
      </c>
      <c r="BN60" s="78">
        <f t="shared" ref="BN60:CS60" si="29">+BN59/2.13</f>
        <v>971.64234102228363</v>
      </c>
      <c r="BO60" s="78">
        <f t="shared" si="29"/>
        <v>969.16306366506035</v>
      </c>
      <c r="BP60" s="78">
        <f t="shared" si="29"/>
        <v>966.70715473788698</v>
      </c>
      <c r="BQ60" s="78">
        <f t="shared" si="29"/>
        <v>964.27237458001684</v>
      </c>
      <c r="BR60" s="78">
        <f t="shared" si="29"/>
        <v>961.8568535730285</v>
      </c>
      <c r="BS60" s="78">
        <f t="shared" si="29"/>
        <v>959.45902982559426</v>
      </c>
      <c r="BT60" s="78">
        <f t="shared" si="29"/>
        <v>957.07759735731156</v>
      </c>
      <c r="BU60" s="78">
        <f t="shared" si="29"/>
        <v>954.71146301266344</v>
      </c>
      <c r="BV60" s="78">
        <f t="shared" si="29"/>
        <v>952.35971063420766</v>
      </c>
      <c r="BW60" s="78">
        <f t="shared" si="29"/>
        <v>950.02157127192334</v>
      </c>
      <c r="BX60" s="78">
        <f t="shared" si="29"/>
        <v>947.69639841171124</v>
      </c>
      <c r="BY60" s="78">
        <f t="shared" si="29"/>
        <v>945.38364737739482</v>
      </c>
      <c r="BZ60" s="78">
        <f t="shared" si="29"/>
        <v>943.08285820305002</v>
      </c>
      <c r="CA60" s="78">
        <f t="shared" si="29"/>
        <v>940.79364139096208</v>
      </c>
      <c r="CB60" s="78">
        <f t="shared" si="29"/>
        <v>938.51566606902929</v>
      </c>
      <c r="CC60" s="78">
        <f t="shared" si="29"/>
        <v>936.24865014333693</v>
      </c>
      <c r="CD60" s="78">
        <f t="shared" si="29"/>
        <v>933.99235210975053</v>
      </c>
      <c r="CE60" s="78">
        <f t="shared" si="29"/>
        <v>931.74656424500336</v>
      </c>
      <c r="CF60" s="78">
        <f t="shared" si="29"/>
        <v>929.51110694485942</v>
      </c>
      <c r="CG60" s="78">
        <f t="shared" si="29"/>
        <v>927.28582401608367</v>
      </c>
      <c r="CH60" s="78">
        <f t="shared" si="29"/>
        <v>925.07057876151805</v>
      </c>
      <c r="CI60" s="78">
        <f t="shared" si="29"/>
        <v>922.86525072463837</v>
      </c>
      <c r="CJ60" s="78">
        <f t="shared" si="29"/>
        <v>920.66973298247888</v>
      </c>
      <c r="CK60" s="78">
        <f t="shared" si="29"/>
        <v>918.48392989453339</v>
      </c>
      <c r="CL60" s="78">
        <f t="shared" si="29"/>
        <v>916.30775523080831</v>
      </c>
      <c r="CM60" s="78">
        <f t="shared" si="29"/>
        <v>914.14113061514638</v>
      </c>
      <c r="CN60" s="78">
        <f t="shared" si="29"/>
        <v>911.98398423070262</v>
      </c>
      <c r="CO60" s="78">
        <f t="shared" si="29"/>
        <v>909.83624974340614</v>
      </c>
      <c r="CP60" s="78">
        <f t="shared" si="29"/>
        <v>907.69786540667872</v>
      </c>
      <c r="CQ60" s="78">
        <f t="shared" si="29"/>
        <v>905.56877331687247</v>
      </c>
      <c r="CR60" s="78">
        <f t="shared" si="29"/>
        <v>903.44891879403349</v>
      </c>
      <c r="CS60" s="78">
        <f t="shared" si="29"/>
        <v>901.33824986687637</v>
      </c>
      <c r="CT60" s="78">
        <f t="shared" ref="CT60:DX60" si="30">+CT59/2.13</f>
        <v>899.23671684441194</v>
      </c>
      <c r="CU60" s="78">
        <f t="shared" si="30"/>
        <v>897.14427195962753</v>
      </c>
      <c r="CV60" s="78">
        <f t="shared" si="30"/>
        <v>895.06086907308395</v>
      </c>
      <c r="CW60" s="78">
        <f t="shared" si="30"/>
        <v>892.98646342633106</v>
      </c>
      <c r="CX60" s="78">
        <f t="shared" si="30"/>
        <v>890.92101143675131</v>
      </c>
      <c r="CY60" s="78">
        <f t="shared" si="30"/>
        <v>888.86447052684912</v>
      </c>
      <c r="CZ60" s="78">
        <f t="shared" si="30"/>
        <v>886.8167989821859</v>
      </c>
      <c r="DA60" s="78">
        <f t="shared" si="30"/>
        <v>884.77795583313321</v>
      </c>
      <c r="DB60" s="78">
        <f t="shared" si="30"/>
        <v>882.74790075643136</v>
      </c>
      <c r="DC60" s="78">
        <f t="shared" si="30"/>
        <v>880.72659399321822</v>
      </c>
      <c r="DD60" s="78">
        <f t="shared" si="30"/>
        <v>878.71399628075176</v>
      </c>
      <c r="DE60" s="78">
        <f t="shared" si="30"/>
        <v>876.71006879552283</v>
      </c>
      <c r="DF60" s="78">
        <f t="shared" si="30"/>
        <v>874.714773105836</v>
      </c>
      <c r="DG60" s="78">
        <f t="shared" si="30"/>
        <v>872.72807113226611</v>
      </c>
      <c r="DH60" s="78">
        <f t="shared" si="30"/>
        <v>870.74992511466303</v>
      </c>
      <c r="DI60" s="78">
        <f t="shared" si="30"/>
        <v>868.78029758460264</v>
      </c>
      <c r="DJ60" s="78">
        <f t="shared" si="30"/>
        <v>866.81915134236613</v>
      </c>
      <c r="DK60" s="78">
        <f t="shared" si="30"/>
        <v>864.86644943768545</v>
      </c>
      <c r="DL60" s="78">
        <f t="shared" si="30"/>
        <v>862.92215515362068</v>
      </c>
      <c r="DM60" s="78">
        <f t="shared" si="30"/>
        <v>860.98623199304325</v>
      </c>
      <c r="DN60" s="78">
        <f t="shared" si="30"/>
        <v>859.05864366728395</v>
      </c>
      <c r="DO60" s="78">
        <f t="shared" si="30"/>
        <v>857.1393540865846</v>
      </c>
      <c r="DP60" s="78">
        <f t="shared" si="30"/>
        <v>855.22832735204713</v>
      </c>
      <c r="DQ60" s="78">
        <f t="shared" si="30"/>
        <v>853.32552774883038</v>
      </c>
      <c r="DR60" s="78">
        <f t="shared" si="30"/>
        <v>851.43091974038339</v>
      </c>
      <c r="DS60" s="78">
        <f t="shared" si="30"/>
        <v>849.54446796354227</v>
      </c>
      <c r="DT60" s="78">
        <f t="shared" si="30"/>
        <v>847.66613722434408</v>
      </c>
      <c r="DU60" s="78">
        <f t="shared" si="30"/>
        <v>845.79589249443927</v>
      </c>
      <c r="DV60" s="78">
        <f t="shared" si="30"/>
        <v>843.93369890800045</v>
      </c>
      <c r="DW60" s="78">
        <f t="shared" si="30"/>
        <v>842.07952175904597</v>
      </c>
      <c r="DX60" s="78">
        <f t="shared" si="30"/>
        <v>840.23332649910719</v>
      </c>
    </row>
    <row r="61" spans="1:128" s="78" customFormat="1" ht="13.8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1673.8652466146436</v>
      </c>
      <c r="F61" s="78">
        <f t="shared" si="31"/>
        <v>1716.0716049403238</v>
      </c>
      <c r="G61" s="78">
        <f t="shared" si="31"/>
        <v>1767.9349509287604</v>
      </c>
      <c r="H61" s="78">
        <f t="shared" si="31"/>
        <v>1829.2325811115893</v>
      </c>
      <c r="I61" s="78">
        <f t="shared" si="31"/>
        <v>1899.6577745684995</v>
      </c>
      <c r="J61" s="78">
        <f t="shared" si="31"/>
        <v>1978.86827279043</v>
      </c>
      <c r="K61" s="78">
        <f t="shared" si="31"/>
        <v>2066.5495525311858</v>
      </c>
      <c r="L61" s="78">
        <f t="shared" si="31"/>
        <v>2162.394058196312</v>
      </c>
      <c r="M61" s="444">
        <f t="shared" si="31"/>
        <v>2266.1006619130817</v>
      </c>
      <c r="N61" s="78">
        <f t="shared" si="31"/>
        <v>2377.3966039729999</v>
      </c>
      <c r="O61" s="78">
        <f t="shared" si="31"/>
        <v>2496.0651338536613</v>
      </c>
      <c r="P61" s="78">
        <f t="shared" si="31"/>
        <v>2621.9595880318402</v>
      </c>
      <c r="Q61" s="78">
        <f t="shared" si="31"/>
        <v>2754.8687695091116</v>
      </c>
      <c r="R61" s="78">
        <f t="shared" si="31"/>
        <v>2894.5440617466738</v>
      </c>
      <c r="S61" s="78">
        <f t="shared" si="31"/>
        <v>3040.7085888678803</v>
      </c>
      <c r="T61" s="78">
        <f t="shared" si="31"/>
        <v>3193.0564939599585</v>
      </c>
      <c r="U61" s="78">
        <f t="shared" si="31"/>
        <v>3351.2444164781618</v>
      </c>
      <c r="V61" s="78">
        <f t="shared" si="31"/>
        <v>3514.8744978194654</v>
      </c>
      <c r="W61" s="78">
        <f t="shared" si="31"/>
        <v>3683.4671216237512</v>
      </c>
      <c r="X61" s="78">
        <f t="shared" si="31"/>
        <v>3856.4210694893009</v>
      </c>
      <c r="Y61" s="78">
        <f t="shared" si="31"/>
        <v>4032.9592209523576</v>
      </c>
      <c r="Z61" s="78">
        <f t="shared" si="31"/>
        <v>4212.0601924733164</v>
      </c>
      <c r="AA61" s="78">
        <f t="shared" si="31"/>
        <v>4392.3815354470844</v>
      </c>
      <c r="AB61" s="78">
        <f t="shared" si="31"/>
        <v>4572.189249538068</v>
      </c>
      <c r="AC61" s="78">
        <f t="shared" si="31"/>
        <v>4745.5080840116789</v>
      </c>
      <c r="AD61" s="78">
        <f t="shared" si="31"/>
        <v>4887.197221252045</v>
      </c>
      <c r="AE61" s="78">
        <f t="shared" si="31"/>
        <v>5002.5950957431787</v>
      </c>
      <c r="AF61" s="78">
        <f t="shared" si="31"/>
        <v>5096.1408855047393</v>
      </c>
      <c r="AG61" s="78">
        <f t="shared" si="31"/>
        <v>5171.52597650808</v>
      </c>
      <c r="AH61" s="78">
        <f t="shared" si="31"/>
        <v>5231.8199170183088</v>
      </c>
      <c r="AI61" s="78">
        <f t="shared" ref="AI61:BN61" si="32">AH59* $B15/100+AH61* $B16/100+AH62* $B17/100</f>
        <v>5279.5751580439855</v>
      </c>
      <c r="AJ61" s="78">
        <f t="shared" si="32"/>
        <v>5316.9141526107996</v>
      </c>
      <c r="AK61" s="78">
        <f t="shared" si="32"/>
        <v>5345.6017849279087</v>
      </c>
      <c r="AL61" s="78">
        <f t="shared" si="32"/>
        <v>5367.1056001762527</v>
      </c>
      <c r="AM61" s="78">
        <f t="shared" si="32"/>
        <v>5382.6458895602118</v>
      </c>
      <c r="AN61" s="78">
        <f t="shared" si="32"/>
        <v>5393.2373392419968</v>
      </c>
      <c r="AO61" s="78">
        <f t="shared" si="32"/>
        <v>5399.7236640248448</v>
      </c>
      <c r="AP61" s="78">
        <f t="shared" si="32"/>
        <v>5402.8064073551623</v>
      </c>
      <c r="AQ61" s="78">
        <f t="shared" si="32"/>
        <v>5403.0688902158918</v>
      </c>
      <c r="AR61" s="78">
        <f t="shared" si="32"/>
        <v>5400.9961259978063</v>
      </c>
      <c r="AS61" s="78">
        <f t="shared" si="32"/>
        <v>5396.9913808191395</v>
      </c>
      <c r="AT61" s="78">
        <f t="shared" si="32"/>
        <v>5391.389944323746</v>
      </c>
      <c r="AU61" s="78">
        <f t="shared" si="32"/>
        <v>5384.4705808212202</v>
      </c>
      <c r="AV61" s="78">
        <f t="shared" si="32"/>
        <v>5376.465051493301</v>
      </c>
      <c r="AW61" s="78">
        <f t="shared" si="32"/>
        <v>5367.5660325803719</v>
      </c>
      <c r="AX61" s="78">
        <f t="shared" si="32"/>
        <v>5357.9336997352993</v>
      </c>
      <c r="AY61" s="78">
        <f t="shared" si="32"/>
        <v>5347.7012032225857</v>
      </c>
      <c r="AZ61" s="78">
        <f t="shared" si="32"/>
        <v>5336.979220796512</v>
      </c>
      <c r="BA61" s="78">
        <f t="shared" si="32"/>
        <v>5325.8597436217469</v>
      </c>
      <c r="BB61" s="78">
        <f t="shared" si="32"/>
        <v>5314.4192244302294</v>
      </c>
      <c r="BC61" s="78">
        <f t="shared" si="32"/>
        <v>5302.7211953463629</v>
      </c>
      <c r="BD61" s="78">
        <f t="shared" si="32"/>
        <v>5290.818444716142</v>
      </c>
      <c r="BE61" s="78">
        <f t="shared" si="32"/>
        <v>5278.7548272276435</v>
      </c>
      <c r="BF61" s="78">
        <f t="shared" si="32"/>
        <v>5266.5667690967284</v>
      </c>
      <c r="BG61" s="78">
        <f t="shared" si="32"/>
        <v>5254.2845196860417</v>
      </c>
      <c r="BH61" s="78">
        <f t="shared" si="32"/>
        <v>5241.9331922724587</v>
      </c>
      <c r="BI61" s="78">
        <f t="shared" si="32"/>
        <v>5229.5336294826247</v>
      </c>
      <c r="BJ61" s="78">
        <f t="shared" si="32"/>
        <v>5217.1031229328883</v>
      </c>
      <c r="BK61" s="78">
        <f t="shared" si="32"/>
        <v>5204.6560116343735</v>
      </c>
      <c r="BL61" s="78">
        <f t="shared" si="32"/>
        <v>5192.2041766441807</v>
      </c>
      <c r="BM61" s="78">
        <f t="shared" si="32"/>
        <v>5179.7574618098779</v>
      </c>
      <c r="BN61" s="78">
        <f t="shared" si="32"/>
        <v>5167.3240134866101</v>
      </c>
      <c r="BO61" s="78">
        <f t="shared" ref="BO61:CT61" si="33">BN59* $B15/100+BN61* $B16/100+BN62* $B17/100</f>
        <v>5154.9105667072708</v>
      </c>
      <c r="BP61" s="78">
        <f t="shared" si="33"/>
        <v>5142.5226831364853</v>
      </c>
      <c r="BQ61" s="78">
        <f t="shared" si="33"/>
        <v>5130.1649489321271</v>
      </c>
      <c r="BR61" s="78">
        <f t="shared" si="33"/>
        <v>5117.8411392693679</v>
      </c>
      <c r="BS61" s="78">
        <f t="shared" si="33"/>
        <v>5105.5543551441278</v>
      </c>
      <c r="BT61" s="78">
        <f t="shared" si="33"/>
        <v>5093.3071371264523</v>
      </c>
      <c r="BU61" s="78">
        <f t="shared" si="33"/>
        <v>5081.1015599474049</v>
      </c>
      <c r="BV61" s="78">
        <f t="shared" si="33"/>
        <v>5068.9393111487616</v>
      </c>
      <c r="BW61" s="78">
        <f t="shared" si="33"/>
        <v>5056.821756480691</v>
      </c>
      <c r="BX61" s="78">
        <f t="shared" si="33"/>
        <v>5044.7499942801796</v>
      </c>
      <c r="BY61" s="78">
        <f t="shared" si="33"/>
        <v>5032.7249006868069</v>
      </c>
      <c r="BZ61" s="78">
        <f t="shared" si="33"/>
        <v>5020.7471672396332</v>
      </c>
      <c r="CA61" s="78">
        <f t="shared" si="33"/>
        <v>5008.8173321388795</v>
      </c>
      <c r="CB61" s="78">
        <f t="shared" si="33"/>
        <v>4996.9358062397823</v>
      </c>
      <c r="CC61" s="78">
        <f t="shared" si="33"/>
        <v>4985.10289466619</v>
      </c>
      <c r="CD61" s="78">
        <f t="shared" si="33"/>
        <v>4973.318814781901</v>
      </c>
      <c r="CE61" s="78">
        <f t="shared" si="33"/>
        <v>4961.5837111334276</v>
      </c>
      <c r="CF61" s="78">
        <f t="shared" si="33"/>
        <v>4949.897667874442</v>
      </c>
      <c r="CG61" s="78">
        <f t="shared" si="33"/>
        <v>4938.260719096219</v>
      </c>
      <c r="CH61" s="78">
        <f t="shared" si="33"/>
        <v>4926.6728574168819</v>
      </c>
      <c r="CI61" s="78">
        <f t="shared" si="33"/>
        <v>4915.1340411228239</v>
      </c>
      <c r="CJ61" s="78">
        <f t="shared" si="33"/>
        <v>4903.6442001062414</v>
      </c>
      <c r="CK61" s="78">
        <f t="shared" si="33"/>
        <v>4892.2032408016221</v>
      </c>
      <c r="CL61" s="78">
        <f t="shared" si="33"/>
        <v>4880.811050289848</v>
      </c>
      <c r="CM61" s="78">
        <f t="shared" si="33"/>
        <v>4869.4674997101665</v>
      </c>
      <c r="CN61" s="78">
        <f t="shared" si="33"/>
        <v>4858.1724470966474</v>
      </c>
      <c r="CO61" s="78">
        <f t="shared" si="33"/>
        <v>4846.9257397360816</v>
      </c>
      <c r="CP61" s="78">
        <f t="shared" si="33"/>
        <v>4835.7272161279698</v>
      </c>
      <c r="CQ61" s="78">
        <f t="shared" si="33"/>
        <v>4824.5767076136408</v>
      </c>
      <c r="CR61" s="78">
        <f t="shared" si="33"/>
        <v>4813.4740397302421</v>
      </c>
      <c r="CS61" s="78">
        <f t="shared" si="33"/>
        <v>4802.419033335972</v>
      </c>
      <c r="CT61" s="78">
        <f t="shared" si="33"/>
        <v>4791.4115055450839</v>
      </c>
      <c r="CU61" s="78">
        <f t="shared" ref="CU61:DX61" si="34">CT59* $B15/100+CT61* $B16/100+CT62* $B17/100</f>
        <v>4780.4512705047382</v>
      </c>
      <c r="CV61" s="78">
        <f t="shared" si="34"/>
        <v>4769.5381400403248</v>
      </c>
      <c r="CW61" s="78">
        <f t="shared" si="34"/>
        <v>4758.6719241914398</v>
      </c>
      <c r="CX61" s="78">
        <f t="shared" si="34"/>
        <v>4747.8524316569265</v>
      </c>
      <c r="CY61" s="78">
        <f t="shared" si="34"/>
        <v>4737.0794701643272</v>
      </c>
      <c r="CZ61" s="78">
        <f t="shared" si="34"/>
        <v>4726.3528467764554</v>
      </c>
      <c r="DA61" s="78">
        <f t="shared" si="34"/>
        <v>4715.6723681457061</v>
      </c>
      <c r="DB61" s="78">
        <f t="shared" si="34"/>
        <v>4705.0378407249063</v>
      </c>
      <c r="DC61" s="78">
        <f t="shared" si="34"/>
        <v>4694.4490709420306</v>
      </c>
      <c r="DD61" s="78">
        <f t="shared" si="34"/>
        <v>4683.9058653448701</v>
      </c>
      <c r="DE61" s="78">
        <f t="shared" si="34"/>
        <v>4673.4080307207232</v>
      </c>
      <c r="DF61" s="78">
        <f t="shared" si="34"/>
        <v>4662.9553741953187</v>
      </c>
      <c r="DG61" s="78">
        <f t="shared" si="34"/>
        <v>4652.5477033144689</v>
      </c>
      <c r="DH61" s="78">
        <f t="shared" si="34"/>
        <v>4642.1848261113792</v>
      </c>
      <c r="DI61" s="78">
        <f t="shared" si="34"/>
        <v>4631.8665511620029</v>
      </c>
      <c r="DJ61" s="78">
        <f t="shared" si="34"/>
        <v>4621.5926876305002</v>
      </c>
      <c r="DK61" s="78">
        <f t="shared" si="34"/>
        <v>4611.3630453064316</v>
      </c>
      <c r="DL61" s="78">
        <f t="shared" si="34"/>
        <v>4601.1774346351067</v>
      </c>
      <c r="DM61" s="78">
        <f t="shared" si="34"/>
        <v>4591.0356667422338</v>
      </c>
      <c r="DN61" s="78">
        <f t="shared" si="34"/>
        <v>4580.9375534538312</v>
      </c>
      <c r="DO61" s="78">
        <f t="shared" si="34"/>
        <v>4570.8829073122097</v>
      </c>
      <c r="DP61" s="78">
        <f t="shared" si="34"/>
        <v>4560.8715415886827</v>
      </c>
      <c r="DQ61" s="78">
        <f t="shared" si="34"/>
        <v>4550.9032702935619</v>
      </c>
      <c r="DR61" s="78">
        <f t="shared" si="34"/>
        <v>4540.9779081838933</v>
      </c>
      <c r="DS61" s="78">
        <f t="shared" si="34"/>
        <v>4531.0952707693286</v>
      </c>
      <c r="DT61" s="78">
        <f t="shared" si="34"/>
        <v>4521.2551743164322</v>
      </c>
      <c r="DU61" s="78">
        <f t="shared" si="34"/>
        <v>4511.457435851702</v>
      </c>
      <c r="DV61" s="78">
        <f t="shared" si="34"/>
        <v>4501.7018731635171</v>
      </c>
      <c r="DW61" s="78">
        <f t="shared" si="34"/>
        <v>4491.9883048032016</v>
      </c>
      <c r="DX61" s="78">
        <f t="shared" si="34"/>
        <v>4482.3165500853484</v>
      </c>
    </row>
    <row r="62" spans="1:128" s="78" customFormat="1" ht="13.8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10012.637408535911</v>
      </c>
      <c r="G62" s="78">
        <f t="shared" si="35"/>
        <v>10013.708288504211</v>
      </c>
      <c r="H62" s="78">
        <f t="shared" si="35"/>
        <v>10015.037682042475</v>
      </c>
      <c r="I62" s="78">
        <f t="shared" si="35"/>
        <v>10016.6725666865</v>
      </c>
      <c r="J62" s="78">
        <f t="shared" si="35"/>
        <v>10018.658351134329</v>
      </c>
      <c r="K62" s="78">
        <f t="shared" si="35"/>
        <v>10021.03869873493</v>
      </c>
      <c r="L62" s="78">
        <f t="shared" si="35"/>
        <v>10023.855667473534</v>
      </c>
      <c r="M62" s="444">
        <f t="shared" si="35"/>
        <v>10027.149746013909</v>
      </c>
      <c r="N62" s="78">
        <f t="shared" si="35"/>
        <v>10030.959887013963</v>
      </c>
      <c r="O62" s="78">
        <f t="shared" si="35"/>
        <v>10035.323650118567</v>
      </c>
      <c r="P62" s="78">
        <f t="shared" si="35"/>
        <v>10040.277483050248</v>
      </c>
      <c r="Q62" s="78">
        <f t="shared" si="35"/>
        <v>10045.857072878118</v>
      </c>
      <c r="R62" s="78">
        <f t="shared" si="35"/>
        <v>10052.097023921006</v>
      </c>
      <c r="S62" s="78">
        <f t="shared" si="35"/>
        <v>10059.030671461798</v>
      </c>
      <c r="T62" s="78">
        <f t="shared" si="35"/>
        <v>10066.689941402539</v>
      </c>
      <c r="U62" s="78">
        <f t="shared" si="35"/>
        <v>10075.105206416287</v>
      </c>
      <c r="V62" s="78">
        <f t="shared" si="35"/>
        <v>10084.305099593865</v>
      </c>
      <c r="W62" s="78">
        <f t="shared" si="35"/>
        <v>10094.316243258267</v>
      </c>
      <c r="X62" s="78">
        <f t="shared" si="35"/>
        <v>10105.162841683941</v>
      </c>
      <c r="Y62" s="78">
        <f t="shared" si="35"/>
        <v>10116.866074900125</v>
      </c>
      <c r="Z62" s="78">
        <f t="shared" si="35"/>
        <v>10129.443221448711</v>
      </c>
      <c r="AA62" s="78">
        <f t="shared" si="35"/>
        <v>10142.906439994991</v>
      </c>
      <c r="AB62" s="78">
        <f t="shared" si="35"/>
        <v>10157.261167842231</v>
      </c>
      <c r="AC62" s="78">
        <f t="shared" si="35"/>
        <v>10172.50416821404</v>
      </c>
      <c r="AD62" s="78">
        <f t="shared" si="35"/>
        <v>10188.602330507938</v>
      </c>
      <c r="AE62" s="78">
        <f t="shared" si="35"/>
        <v>10205.396864866318</v>
      </c>
      <c r="AF62" s="78">
        <f t="shared" si="35"/>
        <v>10222.755792696384</v>
      </c>
      <c r="AG62" s="78">
        <f t="shared" si="35"/>
        <v>10240.569430279385</v>
      </c>
      <c r="AH62" s="78">
        <f t="shared" si="35"/>
        <v>10258.746633089217</v>
      </c>
      <c r="AI62" s="78">
        <f t="shared" ref="AI62:BN62" si="36">( $B18/100)*AH61+( $B19/100)*AH62</f>
        <v>10277.21167269949</v>
      </c>
      <c r="AJ62" s="78">
        <f t="shared" si="36"/>
        <v>10295.901639735186</v>
      </c>
      <c r="AK62" s="78">
        <f t="shared" si="36"/>
        <v>10314.764284268438</v>
      </c>
      <c r="AL62" s="78">
        <f t="shared" si="36"/>
        <v>10333.756219979876</v>
      </c>
      <c r="AM62" s="78">
        <f t="shared" si="36"/>
        <v>10352.841430815772</v>
      </c>
      <c r="AN62" s="78">
        <f t="shared" si="36"/>
        <v>10371.99002919046</v>
      </c>
      <c r="AO62" s="78">
        <f t="shared" si="36"/>
        <v>10391.177223364777</v>
      </c>
      <c r="AP62" s="78">
        <f t="shared" si="36"/>
        <v>10410.382458767377</v>
      </c>
      <c r="AQ62" s="78">
        <f t="shared" si="36"/>
        <v>10429.588703960077</v>
      </c>
      <c r="AR62" s="78">
        <f t="shared" si="36"/>
        <v>10448.781856883186</v>
      </c>
      <c r="AS62" s="78">
        <f t="shared" si="36"/>
        <v>10467.950251120512</v>
      </c>
      <c r="AT62" s="78">
        <f t="shared" si="36"/>
        <v>10487.084245336267</v>
      </c>
      <c r="AU62" s="78">
        <f t="shared" si="36"/>
        <v>10506.175881873884</v>
      </c>
      <c r="AV62" s="78">
        <f t="shared" si="36"/>
        <v>10525.218602866584</v>
      </c>
      <c r="AW62" s="78">
        <f t="shared" si="36"/>
        <v>10544.2070141719</v>
      </c>
      <c r="AX62" s="78">
        <f t="shared" si="36"/>
        <v>10563.136689074172</v>
      </c>
      <c r="AY62" s="78">
        <f t="shared" si="36"/>
        <v>10582.004005056044</v>
      </c>
      <c r="AZ62" s="78">
        <f t="shared" si="36"/>
        <v>10600.806008068364</v>
      </c>
      <c r="BA62" s="78">
        <f t="shared" si="36"/>
        <v>10619.540299666296</v>
      </c>
      <c r="BB62" s="78">
        <f t="shared" si="36"/>
        <v>10638.204943159655</v>
      </c>
      <c r="BC62" s="78">
        <f t="shared" si="36"/>
        <v>10656.798385574435</v>
      </c>
      <c r="BD62" s="78">
        <f t="shared" si="36"/>
        <v>10675.319392761985</v>
      </c>
      <c r="BE62" s="78">
        <f t="shared" si="36"/>
        <v>10693.766995440994</v>
      </c>
      <c r="BF62" s="78">
        <f t="shared" si="36"/>
        <v>10712.140444330551</v>
      </c>
      <c r="BG62" s="78">
        <f t="shared" si="36"/>
        <v>10730.439172842785</v>
      </c>
      <c r="BH62" s="78">
        <f t="shared" si="36"/>
        <v>10748.662766061583</v>
      </c>
      <c r="BI62" s="78">
        <f t="shared" si="36"/>
        <v>10766.810934948398</v>
      </c>
      <c r="BJ62" s="78">
        <f t="shared" si="36"/>
        <v>10784.883494894599</v>
      </c>
      <c r="BK62" s="78">
        <f t="shared" si="36"/>
        <v>10802.880347888093</v>
      </c>
      <c r="BL62" s="78">
        <f t="shared" si="36"/>
        <v>10820.801467685349</v>
      </c>
      <c r="BM62" s="78">
        <f t="shared" si="36"/>
        <v>10838.646887467805</v>
      </c>
      <c r="BN62" s="78">
        <f t="shared" si="36"/>
        <v>10856.416689611253</v>
      </c>
      <c r="BO62" s="78">
        <f t="shared" ref="BO62:CT62" si="37">( $B18/100)*BN61+( $B19/100)*BN62</f>
        <v>10874.110997161477</v>
      </c>
      <c r="BP62" s="78">
        <f t="shared" si="37"/>
        <v>10891.729966747142</v>
      </c>
      <c r="BQ62" s="78">
        <f t="shared" si="37"/>
        <v>10909.273782687764</v>
      </c>
      <c r="BR62" s="78">
        <f t="shared" si="37"/>
        <v>10926.742652095407</v>
      </c>
      <c r="BS62" s="78">
        <f t="shared" si="37"/>
        <v>10944.136800802682</v>
      </c>
      <c r="BT62" s="78">
        <f t="shared" si="37"/>
        <v>10961.4564699778</v>
      </c>
      <c r="BU62" s="78">
        <f t="shared" si="37"/>
        <v>10978.70191331095</v>
      </c>
      <c r="BV62" s="78">
        <f t="shared" si="37"/>
        <v>10995.873394675702</v>
      </c>
      <c r="BW62" s="78">
        <f t="shared" si="37"/>
        <v>11012.971186185438</v>
      </c>
      <c r="BX62" s="78">
        <f t="shared" si="37"/>
        <v>11029.995566578202</v>
      </c>
      <c r="BY62" s="78">
        <f t="shared" si="37"/>
        <v>11046.946819874669</v>
      </c>
      <c r="BZ62" s="78">
        <f t="shared" si="37"/>
        <v>11063.825234263197</v>
      </c>
      <c r="CA62" s="78">
        <f t="shared" si="37"/>
        <v>11080.631101173696</v>
      </c>
      <c r="CB62" s="78">
        <f t="shared" si="37"/>
        <v>11097.364714508511</v>
      </c>
      <c r="CC62" s="78">
        <f t="shared" si="37"/>
        <v>11114.026370003827</v>
      </c>
      <c r="CD62" s="78">
        <f t="shared" si="37"/>
        <v>11130.616364699654</v>
      </c>
      <c r="CE62" s="78">
        <f t="shared" si="37"/>
        <v>11147.134996500039</v>
      </c>
      <c r="CF62" s="78">
        <f t="shared" si="37"/>
        <v>11163.582563808332</v>
      </c>
      <c r="CG62" s="78">
        <f t="shared" si="37"/>
        <v>11179.959365224848</v>
      </c>
      <c r="CH62" s="78">
        <f t="shared" si="37"/>
        <v>11196.265699296409</v>
      </c>
      <c r="CI62" s="78">
        <f t="shared" si="37"/>
        <v>11212.501864309022</v>
      </c>
      <c r="CJ62" s="78">
        <f t="shared" si="37"/>
        <v>11228.668158116403</v>
      </c>
      <c r="CK62" s="78">
        <f t="shared" si="37"/>
        <v>11244.764877998346</v>
      </c>
      <c r="CL62" s="78">
        <f t="shared" si="37"/>
        <v>11260.792320543855</v>
      </c>
      <c r="CM62" s="78">
        <f t="shared" si="37"/>
        <v>11276.750781554896</v>
      </c>
      <c r="CN62" s="78">
        <f t="shared" si="37"/>
        <v>11292.64055596728</v>
      </c>
      <c r="CO62" s="78">
        <f t="shared" si="37"/>
        <v>11308.461937785787</v>
      </c>
      <c r="CP62" s="78">
        <f t="shared" si="37"/>
        <v>11324.215220031128</v>
      </c>
      <c r="CQ62" s="78">
        <f t="shared" si="37"/>
        <v>11339.900694696746</v>
      </c>
      <c r="CR62" s="78">
        <f t="shared" si="37"/>
        <v>11355.51865271379</v>
      </c>
      <c r="CS62" s="78">
        <f t="shared" si="37"/>
        <v>11371.069383922906</v>
      </c>
      <c r="CT62" s="78">
        <f t="shared" si="37"/>
        <v>11386.553177051643</v>
      </c>
      <c r="CU62" s="78">
        <f t="shared" ref="CU62:DX62" si="38">( $B18/100)*CT61+( $B19/100)*CT62</f>
        <v>11401.970319696578</v>
      </c>
      <c r="CV62" s="78">
        <f t="shared" si="38"/>
        <v>11417.321098309329</v>
      </c>
      <c r="CW62" s="78">
        <f t="shared" si="38"/>
        <v>11432.605798185799</v>
      </c>
      <c r="CX62" s="78">
        <f t="shared" si="38"/>
        <v>11447.824703458116</v>
      </c>
      <c r="CY62" s="78">
        <f t="shared" si="38"/>
        <v>11462.978097088806</v>
      </c>
      <c r="CZ62" s="78">
        <f t="shared" si="38"/>
        <v>11478.066260866812</v>
      </c>
      <c r="DA62" s="78">
        <f t="shared" si="38"/>
        <v>11493.089475405042</v>
      </c>
      <c r="DB62" s="78">
        <f t="shared" si="38"/>
        <v>11508.048020139217</v>
      </c>
      <c r="DC62" s="78">
        <f t="shared" si="38"/>
        <v>11522.942173327736</v>
      </c>
      <c r="DD62" s="78">
        <f t="shared" si="38"/>
        <v>11537.77221205245</v>
      </c>
      <c r="DE62" s="78">
        <f t="shared" si="38"/>
        <v>11552.538412220134</v>
      </c>
      <c r="DF62" s="78">
        <f t="shared" si="38"/>
        <v>11567.241048564572</v>
      </c>
      <c r="DG62" s="78">
        <f t="shared" si="38"/>
        <v>11581.880394649126</v>
      </c>
      <c r="DH62" s="78">
        <f t="shared" si="38"/>
        <v>11596.456722869711</v>
      </c>
      <c r="DI62" s="78">
        <f t="shared" si="38"/>
        <v>11610.970304458115</v>
      </c>
      <c r="DJ62" s="78">
        <f t="shared" si="38"/>
        <v>11625.42140948558</v>
      </c>
      <c r="DK62" s="78">
        <f t="shared" si="38"/>
        <v>11639.810306866619</v>
      </c>
      <c r="DL62" s="78">
        <f t="shared" si="38"/>
        <v>11654.137264363</v>
      </c>
      <c r="DM62" s="78">
        <f t="shared" si="38"/>
        <v>11668.402548587905</v>
      </c>
      <c r="DN62" s="78">
        <f t="shared" si="38"/>
        <v>11682.606425010175</v>
      </c>
      <c r="DO62" s="78">
        <f t="shared" si="38"/>
        <v>11696.749157958688</v>
      </c>
      <c r="DP62" s="78">
        <f t="shared" si="38"/>
        <v>11710.83101062678</v>
      </c>
      <c r="DQ62" s="78">
        <f t="shared" si="38"/>
        <v>11724.852245076754</v>
      </c>
      <c r="DR62" s="78">
        <f t="shared" si="38"/>
        <v>11738.813122244414</v>
      </c>
      <c r="DS62" s="78">
        <f t="shared" si="38"/>
        <v>11752.713901943649</v>
      </c>
      <c r="DT62" s="78">
        <f t="shared" si="38"/>
        <v>11766.554842871037</v>
      </c>
      <c r="DU62" s="78">
        <f t="shared" si="38"/>
        <v>11780.336202610466</v>
      </c>
      <c r="DV62" s="78">
        <f t="shared" si="38"/>
        <v>11794.058237637768</v>
      </c>
      <c r="DW62" s="78">
        <f t="shared" si="38"/>
        <v>11807.721203325358</v>
      </c>
      <c r="DX62" s="78">
        <f t="shared" si="38"/>
        <v>11821.325353946879</v>
      </c>
    </row>
    <row r="63" spans="1:128" s="61" customFormat="1" ht="13.8">
      <c r="A63" s="69" t="s">
        <v>16</v>
      </c>
      <c r="M63" s="444"/>
    </row>
    <row r="64" spans="1:128" s="78" customFormat="1" ht="13.8">
      <c r="A64" s="77" t="s">
        <v>17</v>
      </c>
      <c r="B64" s="78">
        <f>+B56*10</f>
        <v>81.177050930944574</v>
      </c>
      <c r="C64" s="78">
        <f t="shared" ref="C64:AH64" si="39">+B64+C56*10</f>
        <v>182.23200916236829</v>
      </c>
      <c r="D64" s="78">
        <f t="shared" si="39"/>
        <v>300.64882147853689</v>
      </c>
      <c r="E64" s="78">
        <f t="shared" si="39"/>
        <v>434.29668318325469</v>
      </c>
      <c r="F64" s="78">
        <f t="shared" si="39"/>
        <v>581.78105547044436</v>
      </c>
      <c r="G64" s="78">
        <f t="shared" si="39"/>
        <v>741.80265672189125</v>
      </c>
      <c r="H64" s="78">
        <f t="shared" si="39"/>
        <v>913.4101447314498</v>
      </c>
      <c r="I64" s="78">
        <f t="shared" si="39"/>
        <v>1096.1793717675271</v>
      </c>
      <c r="J64" s="78">
        <f t="shared" si="39"/>
        <v>1289.5930983937121</v>
      </c>
      <c r="K64" s="78">
        <f t="shared" si="39"/>
        <v>1493.1715341486304</v>
      </c>
      <c r="L64" s="78">
        <f t="shared" si="39"/>
        <v>1706.6522248345764</v>
      </c>
      <c r="M64" s="444">
        <f t="shared" si="39"/>
        <v>1930.0636770247586</v>
      </c>
      <c r="N64" s="78">
        <f t="shared" si="39"/>
        <v>2163.6478064670687</v>
      </c>
      <c r="O64" s="78">
        <f t="shared" si="39"/>
        <v>2406.6378119399251</v>
      </c>
      <c r="P64" s="78">
        <f t="shared" si="39"/>
        <v>2658.4105614032665</v>
      </c>
      <c r="Q64" s="78">
        <f t="shared" si="39"/>
        <v>2918.3733308003302</v>
      </c>
      <c r="R64" s="78">
        <f t="shared" si="39"/>
        <v>3185.8926432212893</v>
      </c>
      <c r="S64" s="78">
        <f t="shared" si="39"/>
        <v>3460.2266799060976</v>
      </c>
      <c r="T64" s="78">
        <f t="shared" si="39"/>
        <v>3740.4411942467932</v>
      </c>
      <c r="U64" s="78">
        <f t="shared" si="39"/>
        <v>4025.298517598927</v>
      </c>
      <c r="V64" s="78">
        <f t="shared" si="39"/>
        <v>4313.1126163459612</v>
      </c>
      <c r="W64" s="78">
        <f t="shared" si="39"/>
        <v>4601.5705228146917</v>
      </c>
      <c r="X64" s="78">
        <f t="shared" si="39"/>
        <v>4887.5362486245795</v>
      </c>
      <c r="Y64" s="78">
        <f t="shared" si="39"/>
        <v>5166.8811956215341</v>
      </c>
      <c r="Z64" s="78">
        <f t="shared" si="39"/>
        <v>5434.4251692083744</v>
      </c>
      <c r="AA64" s="78">
        <f t="shared" si="39"/>
        <v>5652.3400630059177</v>
      </c>
      <c r="AB64" s="78">
        <f t="shared" si="39"/>
        <v>5652.3400630059177</v>
      </c>
      <c r="AC64" s="78">
        <f t="shared" si="39"/>
        <v>5652.3400630059177</v>
      </c>
      <c r="AD64" s="78">
        <f t="shared" si="39"/>
        <v>5652.3400630059177</v>
      </c>
      <c r="AE64" s="78">
        <f t="shared" si="39"/>
        <v>5652.3400630059177</v>
      </c>
      <c r="AF64" s="78">
        <f t="shared" si="39"/>
        <v>5652.3400630059177</v>
      </c>
      <c r="AG64" s="78">
        <f t="shared" si="39"/>
        <v>5652.3400630059177</v>
      </c>
      <c r="AH64" s="78">
        <f t="shared" si="39"/>
        <v>5652.3400630059177</v>
      </c>
      <c r="AI64" s="78">
        <f t="shared" ref="AI64:BI64" si="40">+AH64+AI56*10</f>
        <v>5652.3400630059177</v>
      </c>
      <c r="AJ64" s="78">
        <f t="shared" si="40"/>
        <v>5652.3400630059177</v>
      </c>
      <c r="AK64" s="78">
        <f t="shared" si="40"/>
        <v>5652.3400630059177</v>
      </c>
      <c r="AL64" s="78">
        <f t="shared" si="40"/>
        <v>5652.3400630059177</v>
      </c>
      <c r="AM64" s="78">
        <f t="shared" si="40"/>
        <v>5652.3400630059177</v>
      </c>
      <c r="AN64" s="78">
        <f t="shared" si="40"/>
        <v>5652.3400630059177</v>
      </c>
      <c r="AO64" s="78">
        <f t="shared" si="40"/>
        <v>5652.3400630059177</v>
      </c>
      <c r="AP64" s="78">
        <f t="shared" si="40"/>
        <v>5652.3400630059177</v>
      </c>
      <c r="AQ64" s="78">
        <f t="shared" si="40"/>
        <v>5652.3400630059177</v>
      </c>
      <c r="AR64" s="78">
        <f t="shared" si="40"/>
        <v>5652.3400630059177</v>
      </c>
      <c r="AS64" s="78">
        <f t="shared" si="40"/>
        <v>5652.3400630059177</v>
      </c>
      <c r="AT64" s="78">
        <f t="shared" si="40"/>
        <v>5652.3400630059177</v>
      </c>
      <c r="AU64" s="78">
        <f t="shared" si="40"/>
        <v>5652.3400630059177</v>
      </c>
      <c r="AV64" s="78">
        <f t="shared" si="40"/>
        <v>5652.3400630059177</v>
      </c>
      <c r="AW64" s="78">
        <f t="shared" si="40"/>
        <v>5652.3400630059177</v>
      </c>
      <c r="AX64" s="78">
        <f t="shared" si="40"/>
        <v>5652.3400630059177</v>
      </c>
      <c r="AY64" s="78">
        <f t="shared" si="40"/>
        <v>5652.3400630059177</v>
      </c>
      <c r="AZ64" s="78">
        <f t="shared" si="40"/>
        <v>5652.3400630059177</v>
      </c>
      <c r="BA64" s="78">
        <f t="shared" si="40"/>
        <v>5652.3400630059177</v>
      </c>
      <c r="BB64" s="78">
        <f t="shared" si="40"/>
        <v>5652.3400630059177</v>
      </c>
      <c r="BC64" s="78">
        <f t="shared" si="40"/>
        <v>5652.3400630059177</v>
      </c>
      <c r="BD64" s="78">
        <f t="shared" si="40"/>
        <v>5652.3400630059177</v>
      </c>
      <c r="BE64" s="78">
        <f t="shared" si="40"/>
        <v>5652.3400630059177</v>
      </c>
      <c r="BF64" s="78">
        <f t="shared" si="40"/>
        <v>5652.3400630059177</v>
      </c>
      <c r="BG64" s="78">
        <f t="shared" si="40"/>
        <v>5652.3400630059177</v>
      </c>
      <c r="BH64" s="78">
        <f t="shared" si="40"/>
        <v>5652.3400630059177</v>
      </c>
      <c r="BI64" s="78">
        <f t="shared" si="40"/>
        <v>5652.3400630059177</v>
      </c>
    </row>
    <row r="65" spans="1:309" s="61" customFormat="1" ht="13.8">
      <c r="A65" s="79" t="s">
        <v>18</v>
      </c>
      <c r="B65" s="61">
        <f t="shared" ref="B65:AG65" si="41">+B64/ $B$7</f>
        <v>1.3529508488490763E-2</v>
      </c>
      <c r="C65" s="61">
        <f t="shared" si="41"/>
        <v>3.037200152706138E-2</v>
      </c>
      <c r="D65" s="61">
        <f t="shared" si="41"/>
        <v>5.0108136913089484E-2</v>
      </c>
      <c r="E65" s="61">
        <f t="shared" si="41"/>
        <v>7.2382780530542451E-2</v>
      </c>
      <c r="F65" s="61">
        <f t="shared" si="41"/>
        <v>9.6963509245074062E-2</v>
      </c>
      <c r="G65" s="61">
        <f t="shared" si="41"/>
        <v>0.1236337761203152</v>
      </c>
      <c r="H65" s="61">
        <f t="shared" si="41"/>
        <v>0.15223502412190831</v>
      </c>
      <c r="I65" s="61">
        <f t="shared" si="41"/>
        <v>0.1826965619612545</v>
      </c>
      <c r="J65" s="61">
        <f t="shared" si="41"/>
        <v>0.21493218306561868</v>
      </c>
      <c r="K65" s="61">
        <f t="shared" si="41"/>
        <v>0.24886192235810506</v>
      </c>
      <c r="L65" s="61">
        <f t="shared" si="41"/>
        <v>0.28444203747242941</v>
      </c>
      <c r="M65" s="444">
        <f t="shared" si="41"/>
        <v>0.32167727950412645</v>
      </c>
      <c r="N65" s="61">
        <f t="shared" si="41"/>
        <v>0.36060796774451143</v>
      </c>
      <c r="O65" s="61">
        <f t="shared" si="41"/>
        <v>0.40110630198998753</v>
      </c>
      <c r="P65" s="61">
        <f t="shared" si="41"/>
        <v>0.44306842690054443</v>
      </c>
      <c r="Q65" s="61">
        <f t="shared" si="41"/>
        <v>0.48639555513338839</v>
      </c>
      <c r="R65" s="61">
        <f t="shared" si="41"/>
        <v>0.53098210720354821</v>
      </c>
      <c r="S65" s="61">
        <f t="shared" si="41"/>
        <v>0.57670444665101628</v>
      </c>
      <c r="T65" s="61">
        <f t="shared" si="41"/>
        <v>0.62340686570779891</v>
      </c>
      <c r="U65" s="61">
        <f t="shared" si="41"/>
        <v>0.67088308626648785</v>
      </c>
      <c r="V65" s="61">
        <f t="shared" si="41"/>
        <v>0.71885210272432687</v>
      </c>
      <c r="W65" s="61">
        <f t="shared" si="41"/>
        <v>0.76692842046911525</v>
      </c>
      <c r="X65" s="61">
        <f t="shared" si="41"/>
        <v>0.81458937477076321</v>
      </c>
      <c r="Y65" s="61">
        <f t="shared" si="41"/>
        <v>0.86114686593692236</v>
      </c>
      <c r="Z65" s="61">
        <f t="shared" si="41"/>
        <v>0.90573752820139575</v>
      </c>
      <c r="AA65" s="61">
        <f t="shared" si="41"/>
        <v>0.94205667716765296</v>
      </c>
      <c r="AB65" s="61">
        <f t="shared" si="41"/>
        <v>0.94205667716765296</v>
      </c>
      <c r="AC65" s="61">
        <f t="shared" si="41"/>
        <v>0.94205667716765296</v>
      </c>
      <c r="AD65" s="61">
        <f t="shared" si="41"/>
        <v>0.94205667716765296</v>
      </c>
      <c r="AE65" s="61">
        <f t="shared" si="41"/>
        <v>0.94205667716765296</v>
      </c>
      <c r="AF65" s="61">
        <f t="shared" si="41"/>
        <v>0.94205667716765296</v>
      </c>
      <c r="AG65" s="61">
        <f t="shared" si="41"/>
        <v>0.94205667716765296</v>
      </c>
      <c r="AH65" s="61">
        <f t="shared" ref="AH65:BI65" si="42">+AH64/ $B$7</f>
        <v>0.94205667716765296</v>
      </c>
      <c r="AI65" s="61">
        <f t="shared" si="42"/>
        <v>0.94205667716765296</v>
      </c>
      <c r="AJ65" s="61">
        <f t="shared" si="42"/>
        <v>0.94205667716765296</v>
      </c>
      <c r="AK65" s="61">
        <f t="shared" si="42"/>
        <v>0.94205667716765296</v>
      </c>
      <c r="AL65" s="61">
        <f t="shared" si="42"/>
        <v>0.94205667716765296</v>
      </c>
      <c r="AM65" s="61">
        <f t="shared" si="42"/>
        <v>0.94205667716765296</v>
      </c>
      <c r="AN65" s="61">
        <f t="shared" si="42"/>
        <v>0.94205667716765296</v>
      </c>
      <c r="AO65" s="61">
        <f t="shared" si="42"/>
        <v>0.94205667716765296</v>
      </c>
      <c r="AP65" s="61">
        <f t="shared" si="42"/>
        <v>0.94205667716765296</v>
      </c>
      <c r="AQ65" s="61">
        <f t="shared" si="42"/>
        <v>0.94205667716765296</v>
      </c>
      <c r="AR65" s="61">
        <f t="shared" si="42"/>
        <v>0.94205667716765296</v>
      </c>
      <c r="AS65" s="61">
        <f t="shared" si="42"/>
        <v>0.94205667716765296</v>
      </c>
      <c r="AT65" s="61">
        <f t="shared" si="42"/>
        <v>0.94205667716765296</v>
      </c>
      <c r="AU65" s="61">
        <f t="shared" si="42"/>
        <v>0.94205667716765296</v>
      </c>
      <c r="AV65" s="61">
        <f t="shared" si="42"/>
        <v>0.94205667716765296</v>
      </c>
      <c r="AW65" s="61">
        <f t="shared" si="42"/>
        <v>0.94205667716765296</v>
      </c>
      <c r="AX65" s="61">
        <f t="shared" si="42"/>
        <v>0.94205667716765296</v>
      </c>
      <c r="AY65" s="61">
        <f t="shared" si="42"/>
        <v>0.94205667716765296</v>
      </c>
      <c r="AZ65" s="61">
        <f t="shared" si="42"/>
        <v>0.94205667716765296</v>
      </c>
      <c r="BA65" s="61">
        <f t="shared" si="42"/>
        <v>0.94205667716765296</v>
      </c>
      <c r="BB65" s="61">
        <f t="shared" si="42"/>
        <v>0.94205667716765296</v>
      </c>
      <c r="BC65" s="61">
        <f t="shared" si="42"/>
        <v>0.94205667716765296</v>
      </c>
      <c r="BD65" s="61">
        <f t="shared" si="42"/>
        <v>0.94205667716765296</v>
      </c>
      <c r="BE65" s="61">
        <f t="shared" si="42"/>
        <v>0.94205667716765296</v>
      </c>
      <c r="BF65" s="61">
        <f t="shared" si="42"/>
        <v>0.94205667716765296</v>
      </c>
      <c r="BG65" s="61">
        <f t="shared" si="42"/>
        <v>0.94205667716765296</v>
      </c>
      <c r="BH65" s="61">
        <f t="shared" si="42"/>
        <v>0.94205667716765296</v>
      </c>
      <c r="BI65" s="61">
        <f t="shared" si="42"/>
        <v>0.94205667716765296</v>
      </c>
    </row>
    <row r="66" spans="1:309" s="61" customFormat="1" ht="13.8">
      <c r="A66" s="79" t="s">
        <v>65</v>
      </c>
      <c r="B66" s="61">
        <f>+MAX(B65:BI65)</f>
        <v>0.94205667716765296</v>
      </c>
      <c r="M66" s="444"/>
    </row>
    <row r="67" spans="1:309" s="61" customFormat="1" ht="13.8">
      <c r="A67" s="79" t="s">
        <v>1035</v>
      </c>
      <c r="B67" s="61">
        <f>+Parameters!B102</f>
        <v>100</v>
      </c>
      <c r="M67" s="444"/>
    </row>
    <row r="68" spans="1:309" s="61" customFormat="1" ht="13.8">
      <c r="A68" s="79" t="s">
        <v>267</v>
      </c>
      <c r="B68" s="61">
        <f>+Parameters!B103</f>
        <v>12</v>
      </c>
      <c r="M68" s="444"/>
    </row>
    <row r="69" spans="1:309" s="61" customFormat="1" ht="27.6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27.6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1.2317652665933005</v>
      </c>
      <c r="E70" s="82">
        <f t="shared" si="43"/>
        <v>1.5247387786457056</v>
      </c>
      <c r="F70" s="82">
        <f t="shared" si="43"/>
        <v>1.8399413615875575</v>
      </c>
      <c r="G70" s="82">
        <f t="shared" si="43"/>
        <v>2.1645201487190233</v>
      </c>
      <c r="H70" s="82">
        <f t="shared" si="43"/>
        <v>2.4900438045068891</v>
      </c>
      <c r="I70" s="82">
        <f t="shared" si="43"/>
        <v>2.811396921997372</v>
      </c>
      <c r="J70" s="82">
        <f t="shared" si="43"/>
        <v>3.1257269235998844</v>
      </c>
      <c r="K70" s="82">
        <f t="shared" si="43"/>
        <v>3.4315436282120864</v>
      </c>
      <c r="L70" s="82">
        <f t="shared" si="43"/>
        <v>3.7282623314830312</v>
      </c>
      <c r="M70" s="98">
        <f t="shared" si="43"/>
        <v>4.0084796883388574</v>
      </c>
      <c r="N70" s="82">
        <f t="shared" si="43"/>
        <v>4.2750913222417202</v>
      </c>
      <c r="O70" s="82">
        <f t="shared" si="43"/>
        <v>4.5302239002698226</v>
      </c>
      <c r="P70" s="82">
        <f t="shared" si="43"/>
        <v>4.7752353759499542</v>
      </c>
      <c r="Q70" s="82">
        <f t="shared" si="43"/>
        <v>5.01105031139552</v>
      </c>
      <c r="R70" s="82">
        <f t="shared" si="43"/>
        <v>5.2383168026680273</v>
      </c>
      <c r="S70" s="82">
        <f t="shared" si="43"/>
        <v>5.4574764109061222</v>
      </c>
      <c r="T70" s="82">
        <f t="shared" si="43"/>
        <v>5.6687848999306976</v>
      </c>
      <c r="U70" s="82">
        <f t="shared" si="43"/>
        <v>5.8723000665751757</v>
      </c>
      <c r="V70" s="82">
        <f t="shared" si="43"/>
        <v>6.0678441681783806</v>
      </c>
      <c r="W70" s="82">
        <f t="shared" si="43"/>
        <v>6.2549452836941368</v>
      </c>
      <c r="X70" s="82">
        <f t="shared" si="43"/>
        <v>6.4327632412327018</v>
      </c>
      <c r="Y70" s="82">
        <f t="shared" si="43"/>
        <v>6.6000116537213893</v>
      </c>
      <c r="Z70" s="82">
        <f t="shared" si="43"/>
        <v>6.7548984035047566</v>
      </c>
      <c r="AA70" s="82">
        <f t="shared" si="43"/>
        <v>6.889729486000661</v>
      </c>
      <c r="AB70" s="82">
        <f t="shared" si="43"/>
        <v>6.9655791232990429</v>
      </c>
      <c r="AC70" s="82">
        <f t="shared" si="43"/>
        <v>6.9670082854174877</v>
      </c>
      <c r="AD70" s="82">
        <f t="shared" si="43"/>
        <v>6.9242474828126639</v>
      </c>
      <c r="AE70" s="82">
        <f t="shared" si="43"/>
        <v>6.8572475339520134</v>
      </c>
      <c r="AF70" s="82">
        <f t="shared" si="43"/>
        <v>6.7789737048591254</v>
      </c>
      <c r="AG70" s="82">
        <f t="shared" si="43"/>
        <v>6.6976576268472616</v>
      </c>
      <c r="AH70" s="82">
        <f t="shared" si="43"/>
        <v>6.6183395805258334</v>
      </c>
      <c r="AI70" s="82">
        <f t="shared" ref="AI70:BN70" si="44">AH70+$B26*(AI71-($B$28/$B27)*AH70-$B29*(AH70-AH72))</f>
        <v>6.5439259446625879</v>
      </c>
      <c r="AJ70" s="82">
        <f t="shared" si="44"/>
        <v>6.4759141742030515</v>
      </c>
      <c r="AK70" s="82">
        <f t="shared" si="44"/>
        <v>6.4148889761358294</v>
      </c>
      <c r="AL70" s="82">
        <f t="shared" si="44"/>
        <v>6.3608605521683739</v>
      </c>
      <c r="AM70" s="82">
        <f t="shared" si="44"/>
        <v>6.3134936061598292</v>
      </c>
      <c r="AN70" s="82">
        <f t="shared" si="44"/>
        <v>6.2722607524753728</v>
      </c>
      <c r="AO70" s="82">
        <f t="shared" si="44"/>
        <v>6.2365436664384415</v>
      </c>
      <c r="AP70" s="82">
        <f t="shared" si="44"/>
        <v>6.205698233856987</v>
      </c>
      <c r="AQ70" s="82">
        <f t="shared" si="44"/>
        <v>6.1790950489921119</v>
      </c>
      <c r="AR70" s="82">
        <f t="shared" si="44"/>
        <v>6.1561431896617975</v>
      </c>
      <c r="AS70" s="82">
        <f t="shared" si="44"/>
        <v>6.1363028017905625</v>
      </c>
      <c r="AT70" s="82">
        <f t="shared" si="44"/>
        <v>6.1190903407673387</v>
      </c>
      <c r="AU70" s="82">
        <f t="shared" si="44"/>
        <v>6.1040791298714776</v>
      </c>
      <c r="AV70" s="82">
        <f t="shared" si="44"/>
        <v>6.090897059487145</v>
      </c>
      <c r="AW70" s="82">
        <f t="shared" si="44"/>
        <v>6.0792226622933718</v>
      </c>
      <c r="AX70" s="82">
        <f t="shared" si="44"/>
        <v>6.0687803870534784</v>
      </c>
      <c r="AY70" s="82">
        <f t="shared" si="44"/>
        <v>6.0593356060659493</v>
      </c>
      <c r="AZ70" s="82">
        <f t="shared" si="44"/>
        <v>6.050689692522325</v>
      </c>
      <c r="BA70" s="82">
        <f t="shared" si="44"/>
        <v>6.0426753680613965</v>
      </c>
      <c r="BB70" s="82">
        <f t="shared" si="44"/>
        <v>6.0351524292003207</v>
      </c>
      <c r="BC70" s="82">
        <f t="shared" si="44"/>
        <v>6.0280039008214032</v>
      </c>
      <c r="BD70" s="82">
        <f t="shared" si="44"/>
        <v>6.0211326260418749</v>
      </c>
      <c r="BE70" s="82">
        <f t="shared" si="44"/>
        <v>6.0144582778597622</v>
      </c>
      <c r="BF70" s="82">
        <f t="shared" si="44"/>
        <v>6.0079147641783734</v>
      </c>
      <c r="BG70" s="82">
        <f t="shared" si="44"/>
        <v>6.0014479908006386</v>
      </c>
      <c r="BH70" s="82">
        <f t="shared" si="44"/>
        <v>5.9950139443988943</v>
      </c>
      <c r="BI70" s="82">
        <f t="shared" si="44"/>
        <v>5.9885770576746724</v>
      </c>
      <c r="BJ70" s="82">
        <f t="shared" si="44"/>
        <v>5.919708814115805</v>
      </c>
      <c r="BK70" s="82">
        <f t="shared" si="44"/>
        <v>5.8702229355222411</v>
      </c>
      <c r="BL70" s="82">
        <f t="shared" si="44"/>
        <v>5.833846478350261</v>
      </c>
      <c r="BM70" s="82">
        <f t="shared" si="44"/>
        <v>5.8063316462740655</v>
      </c>
      <c r="BN70" s="82">
        <f t="shared" si="44"/>
        <v>5.7848017561492675</v>
      </c>
      <c r="BO70" s="82">
        <f t="shared" ref="BO70:CT70" si="45">BN70+$B26*(BO71-($B$28/$B27)*BN70-$B29*(BN70-BN72))</f>
        <v>5.7673085234075705</v>
      </c>
      <c r="BP70" s="82">
        <f t="shared" si="45"/>
        <v>5.7525323713196013</v>
      </c>
      <c r="BQ70" s="82">
        <f t="shared" si="45"/>
        <v>5.7395795438188175</v>
      </c>
      <c r="BR70" s="82">
        <f t="shared" si="45"/>
        <v>5.727844740912964</v>
      </c>
      <c r="BS70" s="82">
        <f t="shared" si="45"/>
        <v>5.7169181059235097</v>
      </c>
      <c r="BT70" s="82">
        <f t="shared" si="45"/>
        <v>5.7065222359651271</v>
      </c>
      <c r="BU70" s="82">
        <f t="shared" si="45"/>
        <v>5.6964695176330622</v>
      </c>
      <c r="BV70" s="82">
        <f t="shared" si="45"/>
        <v>5.6866332237228558</v>
      </c>
      <c r="BW70" s="82">
        <f t="shared" si="45"/>
        <v>5.6769279277719962</v>
      </c>
      <c r="BX70" s="82">
        <f t="shared" si="45"/>
        <v>5.6672962286969941</v>
      </c>
      <c r="BY70" s="82">
        <f t="shared" si="45"/>
        <v>5.6576997493734487</v>
      </c>
      <c r="BZ70" s="82">
        <f t="shared" si="45"/>
        <v>5.648113030617905</v>
      </c>
      <c r="CA70" s="82">
        <f t="shared" si="45"/>
        <v>5.6385193871553332</v>
      </c>
      <c r="CB70" s="82">
        <f t="shared" si="45"/>
        <v>5.628908093469561</v>
      </c>
      <c r="CC70" s="82">
        <f t="shared" si="45"/>
        <v>5.6192724714126321</v>
      </c>
      <c r="CD70" s="82">
        <f t="shared" si="45"/>
        <v>5.6096085895469079</v>
      </c>
      <c r="CE70" s="82">
        <f t="shared" si="45"/>
        <v>5.5999143776985196</v>
      </c>
      <c r="CF70" s="82">
        <f t="shared" si="45"/>
        <v>5.5901890235199581</v>
      </c>
      <c r="CG70" s="82">
        <f t="shared" si="45"/>
        <v>5.5804325607445326</v>
      </c>
      <c r="CH70" s="82">
        <f t="shared" si="45"/>
        <v>5.5706455878660934</v>
      </c>
      <c r="CI70" s="82">
        <f t="shared" si="45"/>
        <v>5.5608290756613092</v>
      </c>
      <c r="CJ70" s="82">
        <f t="shared" si="45"/>
        <v>5.5509842353128107</v>
      </c>
      <c r="CK70" s="82">
        <f t="shared" si="45"/>
        <v>5.5411124279367927</v>
      </c>
      <c r="CL70" s="82">
        <f t="shared" si="45"/>
        <v>5.5312151024540688</v>
      </c>
      <c r="CM70" s="82">
        <f t="shared" si="45"/>
        <v>5.5212937529074155</v>
      </c>
      <c r="CN70" s="82">
        <f t="shared" si="45"/>
        <v>5.5113498891557109</v>
      </c>
      <c r="CO70" s="82">
        <f t="shared" si="45"/>
        <v>5.5013850167971636</v>
      </c>
      <c r="CP70" s="82">
        <f t="shared" si="45"/>
        <v>5.4914006234813151</v>
      </c>
      <c r="CQ70" s="82">
        <f t="shared" si="45"/>
        <v>5.4813981696599656</v>
      </c>
      <c r="CR70" s="82">
        <f t="shared" si="45"/>
        <v>5.4713790824345407</v>
      </c>
      <c r="CS70" s="82">
        <f t="shared" si="45"/>
        <v>5.4613447515723808</v>
      </c>
      <c r="CT70" s="82">
        <f t="shared" si="45"/>
        <v>5.4512965270485791</v>
      </c>
      <c r="CU70" s="82">
        <f t="shared" ref="CU70:DX70" si="46">CT70+$B26*(CU71-($B$28/$B27)*CT70-$B29*(CT70-CT72))</f>
        <v>5.4412357176650117</v>
      </c>
      <c r="CV70" s="82">
        <f t="shared" si="46"/>
        <v>5.4311635904324653</v>
      </c>
      <c r="CW70" s="82">
        <f t="shared" si="46"/>
        <v>5.4210813704945275</v>
      </c>
      <c r="CX70" s="82">
        <f t="shared" si="46"/>
        <v>5.4109902414362594</v>
      </c>
      <c r="CY70" s="82">
        <f t="shared" si="46"/>
        <v>5.4008913458655181</v>
      </c>
      <c r="CZ70" s="82">
        <f t="shared" si="46"/>
        <v>5.3907857861862603</v>
      </c>
      <c r="DA70" s="82">
        <f t="shared" si="46"/>
        <v>5.3806746255053328</v>
      </c>
      <c r="DB70" s="82">
        <f t="shared" si="46"/>
        <v>5.3705588886300202</v>
      </c>
      <c r="DC70" s="82">
        <f t="shared" si="46"/>
        <v>5.3604395631249089</v>
      </c>
      <c r="DD70" s="82">
        <f t="shared" si="46"/>
        <v>5.3503176004047814</v>
      </c>
      <c r="DE70" s="82">
        <f t="shared" si="46"/>
        <v>5.3401939168461947</v>
      </c>
      <c r="DF70" s="82">
        <f t="shared" si="46"/>
        <v>5.3300693949047702</v>
      </c>
      <c r="DG70" s="82">
        <f t="shared" si="46"/>
        <v>5.3199448842284633</v>
      </c>
      <c r="DH70" s="82">
        <f t="shared" si="46"/>
        <v>5.3098212027595322</v>
      </c>
      <c r="DI70" s="82">
        <f t="shared" si="46"/>
        <v>5.2996991378197507</v>
      </c>
      <c r="DJ70" s="82">
        <f t="shared" si="46"/>
        <v>5.2895794471748276</v>
      </c>
      <c r="DK70" s="82">
        <f t="shared" si="46"/>
        <v>5.279462860075073</v>
      </c>
      <c r="DL70" s="82">
        <f t="shared" si="46"/>
        <v>5.2693500782701976</v>
      </c>
      <c r="DM70" s="82">
        <f t="shared" si="46"/>
        <v>5.2592417769967739</v>
      </c>
      <c r="DN70" s="82">
        <f t="shared" si="46"/>
        <v>5.2491386059374072</v>
      </c>
      <c r="DO70" s="82">
        <f t="shared" si="46"/>
        <v>5.2390411901510578</v>
      </c>
      <c r="DP70" s="82">
        <f t="shared" si="46"/>
        <v>5.2289501309742796</v>
      </c>
      <c r="DQ70" s="82">
        <f t="shared" si="46"/>
        <v>5.2188660068933777</v>
      </c>
      <c r="DR70" s="82">
        <f t="shared" si="46"/>
        <v>5.2087893743876901</v>
      </c>
      <c r="DS70" s="82">
        <f t="shared" si="46"/>
        <v>5.1987207687443355</v>
      </c>
      <c r="DT70" s="82">
        <f t="shared" si="46"/>
        <v>5.1886607048449056</v>
      </c>
      <c r="DU70" s="82">
        <f t="shared" si="46"/>
        <v>5.1786096779246495</v>
      </c>
      <c r="DV70" s="82">
        <f t="shared" si="46"/>
        <v>5.1685681643047765</v>
      </c>
      <c r="DW70" s="82">
        <f t="shared" si="46"/>
        <v>5.1585366220985476</v>
      </c>
      <c r="DX70" s="82">
        <f t="shared" si="46"/>
        <v>5.1510156217312506</v>
      </c>
    </row>
    <row r="71" spans="1:309" s="84" customFormat="1" ht="27.6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2.072765316879273</v>
      </c>
      <c r="D71" s="139">
        <f xml:space="preserve"> $B$28*((LOG(( ((D59+E59)/2) +0.000001)/(280*2.13))/LOG(2)))+D21</f>
        <v>2.6630923355447145</v>
      </c>
      <c r="E71" s="139">
        <f xml:space="preserve"> $B$28*((LOG(( ((E59+F59)/2) +0.000001)/(280*2.13))/LOG(2)))+E21</f>
        <v>3.2237807669754153</v>
      </c>
      <c r="F71" s="139">
        <f t="shared" ref="F71:BQ71" si="47" xml:space="preserve"> $B$28*((LOG(( ((F59+G59)/2) +0.000001)/(280*2.13))/LOG(2)))+F21</f>
        <v>3.7517524837640361</v>
      </c>
      <c r="G71" s="139">
        <f t="shared" si="47"/>
        <v>4.2475598489398205</v>
      </c>
      <c r="H71" s="139">
        <f t="shared" si="47"/>
        <v>4.7130514932442162</v>
      </c>
      <c r="I71" s="139">
        <f t="shared" si="47"/>
        <v>5.1515891908584228</v>
      </c>
      <c r="J71" s="139">
        <f t="shared" si="47"/>
        <v>5.5665657409700646</v>
      </c>
      <c r="K71" s="139">
        <f t="shared" si="47"/>
        <v>5.9605041076505669</v>
      </c>
      <c r="L71" s="139">
        <f t="shared" si="47"/>
        <v>6.3358026933662135</v>
      </c>
      <c r="M71" s="139">
        <f t="shared" si="47"/>
        <v>6.6590899349079127</v>
      </c>
      <c r="N71" s="139">
        <f t="shared" si="47"/>
        <v>6.9690743179562453</v>
      </c>
      <c r="O71" s="139">
        <f t="shared" si="47"/>
        <v>7.266776571767239</v>
      </c>
      <c r="P71" s="139">
        <f t="shared" si="47"/>
        <v>7.5520031267717282</v>
      </c>
      <c r="Q71" s="139">
        <f t="shared" si="47"/>
        <v>7.8249725529457406</v>
      </c>
      <c r="R71" s="139">
        <f t="shared" si="47"/>
        <v>8.0859743848406964</v>
      </c>
      <c r="S71" s="139">
        <f t="shared" si="47"/>
        <v>8.3351943174087939</v>
      </c>
      <c r="T71" s="139">
        <f t="shared" si="47"/>
        <v>8.5725880077178598</v>
      </c>
      <c r="U71" s="139">
        <f t="shared" si="47"/>
        <v>8.7977581453473377</v>
      </c>
      <c r="V71" s="139">
        <f t="shared" si="47"/>
        <v>9.0098177905391879</v>
      </c>
      <c r="W71" s="139">
        <f t="shared" si="47"/>
        <v>9.2072365240039655</v>
      </c>
      <c r="X71" s="139">
        <f t="shared" si="47"/>
        <v>9.3876825282674545</v>
      </c>
      <c r="Y71" s="139">
        <f t="shared" si="47"/>
        <v>9.5478977503867046</v>
      </c>
      <c r="Z71" s="139">
        <f t="shared" si="47"/>
        <v>9.683675552628495</v>
      </c>
      <c r="AA71" s="139">
        <f t="shared" si="47"/>
        <v>9.7641212891686493</v>
      </c>
      <c r="AB71" s="139">
        <f t="shared" si="47"/>
        <v>9.6277435409908918</v>
      </c>
      <c r="AC71" s="139">
        <f t="shared" si="47"/>
        <v>9.3294612238586101</v>
      </c>
      <c r="AD71" s="139">
        <f t="shared" si="47"/>
        <v>9.06660138849284</v>
      </c>
      <c r="AE71" s="139">
        <f t="shared" si="47"/>
        <v>8.836089738027276</v>
      </c>
      <c r="AF71" s="139">
        <f t="shared" si="47"/>
        <v>8.6347729177910573</v>
      </c>
      <c r="AG71" s="139">
        <f t="shared" si="47"/>
        <v>8.4595262641362847</v>
      </c>
      <c r="AH71" s="139">
        <f t="shared" si="47"/>
        <v>8.3073394752838805</v>
      </c>
      <c r="AI71" s="139">
        <f t="shared" si="47"/>
        <v>8.1753792071229388</v>
      </c>
      <c r="AJ71" s="139">
        <f t="shared" si="47"/>
        <v>8.0610300454752402</v>
      </c>
      <c r="AK71" s="139">
        <f t="shared" si="47"/>
        <v>7.9619168269667862</v>
      </c>
      <c r="AL71" s="139">
        <f t="shared" si="47"/>
        <v>7.875911973858039</v>
      </c>
      <c r="AM71" s="139">
        <f t="shared" si="47"/>
        <v>7.8011315776575989</v>
      </c>
      <c r="AN71" s="139">
        <f t="shared" si="47"/>
        <v>7.7359236357949097</v>
      </c>
      <c r="AO71" s="139">
        <f t="shared" si="47"/>
        <v>7.6788513084943055</v>
      </c>
      <c r="AP71" s="139">
        <f t="shared" si="47"/>
        <v>7.6286734617615002</v>
      </c>
      <c r="AQ71" s="139">
        <f t="shared" si="47"/>
        <v>7.5843241878443397</v>
      </c>
      <c r="AR71" s="139">
        <f t="shared" si="47"/>
        <v>7.5448924950758682</v>
      </c>
      <c r="AS71" s="139">
        <f t="shared" si="47"/>
        <v>7.509602953030778</v>
      </c>
      <c r="AT71" s="139">
        <f t="shared" si="47"/>
        <v>7.4777977661130848</v>
      </c>
      <c r="AU71" s="139">
        <f t="shared" si="47"/>
        <v>7.4489205187632095</v>
      </c>
      <c r="AV71" s="139">
        <f t="shared" si="47"/>
        <v>7.4225016741008591</v>
      </c>
      <c r="AW71" s="139">
        <f t="shared" si="47"/>
        <v>7.3981458002128537</v>
      </c>
      <c r="AX71" s="139">
        <f t="shared" si="47"/>
        <v>7.3755204310721219</v>
      </c>
      <c r="AY71" s="139">
        <f t="shared" si="47"/>
        <v>7.354346431047218</v>
      </c>
      <c r="AZ71" s="139">
        <f t="shared" si="47"/>
        <v>7.334389714267183</v>
      </c>
      <c r="BA71" s="139">
        <f t="shared" si="47"/>
        <v>7.3154541660050771</v>
      </c>
      <c r="BB71" s="139">
        <f t="shared" si="47"/>
        <v>7.2973756177835121</v>
      </c>
      <c r="BC71" s="139">
        <f t="shared" si="47"/>
        <v>7.2800167375588307</v>
      </c>
      <c r="BD71" s="139">
        <f t="shared" si="47"/>
        <v>7.2632627086693597</v>
      </c>
      <c r="BE71" s="139">
        <f t="shared" si="47"/>
        <v>7.2470175846073124</v>
      </c>
      <c r="BF71" s="139">
        <f t="shared" si="47"/>
        <v>7.2312012200474838</v>
      </c>
      <c r="BG71" s="139">
        <f t="shared" si="47"/>
        <v>7.2157466913031554</v>
      </c>
      <c r="BH71" s="139">
        <f t="shared" si="47"/>
        <v>7.2005981311274674</v>
      </c>
      <c r="BI71" s="139">
        <f t="shared" si="47"/>
        <v>7.1857089133720926</v>
      </c>
      <c r="BJ71" s="139">
        <f t="shared" si="47"/>
        <v>6.8710401002304522</v>
      </c>
      <c r="BK71" s="139">
        <f t="shared" si="47"/>
        <v>6.8565592439974248</v>
      </c>
      <c r="BL71" s="139">
        <f t="shared" si="47"/>
        <v>6.8422393100759775</v>
      </c>
      <c r="BM71" s="139">
        <f t="shared" si="47"/>
        <v>6.8280577128940871</v>
      </c>
      <c r="BN71" s="139">
        <f t="shared" si="47"/>
        <v>6.8139956179230383</v>
      </c>
      <c r="BO71" s="139">
        <f t="shared" si="47"/>
        <v>6.8000373203551234</v>
      </c>
      <c r="BP71" s="139">
        <f t="shared" si="47"/>
        <v>6.7861697263119014</v>
      </c>
      <c r="BQ71" s="139">
        <f t="shared" si="47"/>
        <v>6.7723819197776036</v>
      </c>
      <c r="BR71" s="139">
        <f t="shared" ref="BR71:DW71" si="48" xml:space="preserve"> $B$28*((LOG(( ((BR59+BS59)/2) +0.000001)/(280*2.13))/LOG(2)))+BR21</f>
        <v>6.7586648011721042</v>
      </c>
      <c r="BS71" s="139">
        <f t="shared" si="48"/>
        <v>6.7450107857680877</v>
      </c>
      <c r="BT71" s="139">
        <f t="shared" si="48"/>
        <v>6.7314135520823672</v>
      </c>
      <c r="BU71" s="139">
        <f t="shared" si="48"/>
        <v>6.7178678319874665</v>
      </c>
      <c r="BV71" s="139">
        <f t="shared" si="48"/>
        <v>6.7043692356445987</v>
      </c>
      <c r="BW71" s="139">
        <f t="shared" si="48"/>
        <v>6.6909141054943557</v>
      </c>
      <c r="BX71" s="139">
        <f t="shared" si="48"/>
        <v>6.6774993944913614</v>
      </c>
      <c r="BY71" s="139">
        <f t="shared" si="48"/>
        <v>6.6641225645639519</v>
      </c>
      <c r="BZ71" s="139">
        <f t="shared" si="48"/>
        <v>6.6507815019440919</v>
      </c>
      <c r="CA71" s="139">
        <f t="shared" si="48"/>
        <v>6.6374744465679436</v>
      </c>
      <c r="CB71" s="139">
        <f t="shared" si="48"/>
        <v>6.6241999332110861</v>
      </c>
      <c r="CC71" s="139">
        <f t="shared" si="48"/>
        <v>6.6109567424095639</v>
      </c>
      <c r="CD71" s="139">
        <f t="shared" si="48"/>
        <v>6.5977438595410831</v>
      </c>
      <c r="CE71" s="139">
        <f t="shared" si="48"/>
        <v>6.5845604407104696</v>
      </c>
      <c r="CF71" s="139">
        <f t="shared" si="48"/>
        <v>6.5714057843084852</v>
      </c>
      <c r="CG71" s="139">
        <f t="shared" si="48"/>
        <v>6.5582793073009764</v>
      </c>
      <c r="CH71" s="139">
        <f t="shared" si="48"/>
        <v>6.5451805254618733</v>
      </c>
      <c r="CI71" s="139">
        <f t="shared" si="48"/>
        <v>6.5321090368943171</v>
      </c>
      <c r="CJ71" s="139">
        <f t="shared" si="48"/>
        <v>6.5190645082930949</v>
      </c>
      <c r="CK71" s="139">
        <f t="shared" si="48"/>
        <v>6.5060466634924898</v>
      </c>
      <c r="CL71" s="139">
        <f t="shared" si="48"/>
        <v>6.4930552739194232</v>
      </c>
      <c r="CM71" s="139">
        <f t="shared" si="48"/>
        <v>6.4800901506349673</v>
      </c>
      <c r="CN71" s="139">
        <f t="shared" si="48"/>
        <v>6.467151137700009</v>
      </c>
      <c r="CO71" s="139">
        <f t="shared" si="48"/>
        <v>6.454238106644806</v>
      </c>
      <c r="CP71" s="139">
        <f t="shared" si="48"/>
        <v>6.4413509518587366</v>
      </c>
      <c r="CQ71" s="139">
        <f t="shared" si="48"/>
        <v>6.4284895867471983</v>
      </c>
      <c r="CR71" s="139">
        <f t="shared" si="48"/>
        <v>6.4156539405279993</v>
      </c>
      <c r="CS71" s="139">
        <f t="shared" si="48"/>
        <v>6.402843955560825</v>
      </c>
      <c r="CT71" s="139">
        <f t="shared" si="48"/>
        <v>6.3900595851211097</v>
      </c>
      <c r="CU71" s="139">
        <f t="shared" si="48"/>
        <v>6.3773007915443287</v>
      </c>
      <c r="CV71" s="139">
        <f t="shared" si="48"/>
        <v>6.364567544679125</v>
      </c>
      <c r="CW71" s="139">
        <f t="shared" si="48"/>
        <v>6.3518598205978165</v>
      </c>
      <c r="CX71" s="139">
        <f t="shared" si="48"/>
        <v>6.3391776005215066</v>
      </c>
      <c r="CY71" s="139">
        <f t="shared" si="48"/>
        <v>6.3265208699240434</v>
      </c>
      <c r="CZ71" s="139">
        <f t="shared" si="48"/>
        <v>6.3138896177851001</v>
      </c>
      <c r="DA71" s="139">
        <f t="shared" si="48"/>
        <v>6.3012838359675349</v>
      </c>
      <c r="DB71" s="139">
        <f t="shared" si="48"/>
        <v>6.2887035186983589</v>
      </c>
      <c r="DC71" s="139">
        <f t="shared" si="48"/>
        <v>6.2761486621360563</v>
      </c>
      <c r="DD71" s="139">
        <f t="shared" si="48"/>
        <v>6.2636192640099111</v>
      </c>
      <c r="DE71" s="139">
        <f t="shared" si="48"/>
        <v>6.2511153233193291</v>
      </c>
      <c r="DF71" s="139">
        <f t="shared" si="48"/>
        <v>6.238636840083184</v>
      </c>
      <c r="DG71" s="139">
        <f t="shared" si="48"/>
        <v>6.2261838151308622</v>
      </c>
      <c r="DH71" s="139">
        <f t="shared" si="48"/>
        <v>6.2137562499280623</v>
      </c>
      <c r="DI71" s="139">
        <f t="shared" si="48"/>
        <v>6.2013541464315729</v>
      </c>
      <c r="DJ71" s="139">
        <f t="shared" si="48"/>
        <v>6.1889775069681958</v>
      </c>
      <c r="DK71" s="139">
        <f t="shared" si="48"/>
        <v>6.176626334133803</v>
      </c>
      <c r="DL71" s="139">
        <f t="shared" si="48"/>
        <v>6.1643006307091746</v>
      </c>
      <c r="DM71" s="139">
        <f t="shared" si="48"/>
        <v>6.1520003995898342</v>
      </c>
      <c r="DN71" s="139">
        <f t="shared" si="48"/>
        <v>6.1397256437275383</v>
      </c>
      <c r="DO71" s="139">
        <f t="shared" si="48"/>
        <v>6.1274763660814857</v>
      </c>
      <c r="DP71" s="139">
        <f t="shared" si="48"/>
        <v>6.1152525695776445</v>
      </c>
      <c r="DQ71" s="139">
        <f t="shared" si="48"/>
        <v>6.103054257074823</v>
      </c>
      <c r="DR71" s="139">
        <f t="shared" si="48"/>
        <v>6.0908814313363786</v>
      </c>
      <c r="DS71" s="139">
        <f t="shared" si="48"/>
        <v>6.0787340950066282</v>
      </c>
      <c r="DT71" s="139">
        <f t="shared" si="48"/>
        <v>6.0666122505911675</v>
      </c>
      <c r="DU71" s="139">
        <f t="shared" si="48"/>
        <v>6.0545159004404576</v>
      </c>
      <c r="DV71" s="139">
        <f t="shared" si="48"/>
        <v>6.0424450467361455</v>
      </c>
      <c r="DW71" s="139">
        <f t="shared" si="48"/>
        <v>6.0303996914796345</v>
      </c>
      <c r="DX71" s="139">
        <f>+DW71</f>
        <v>6.0303996914796345</v>
      </c>
    </row>
    <row r="72" spans="1:309" s="61" customFormat="1" ht="27.6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0.15142216332966504</v>
      </c>
      <c r="F72" s="61">
        <f t="shared" si="49"/>
        <v>0.22008799409546709</v>
      </c>
      <c r="G72" s="61">
        <f t="shared" si="49"/>
        <v>0.30108066247007159</v>
      </c>
      <c r="H72" s="61">
        <f t="shared" si="49"/>
        <v>0.39425263678251921</v>
      </c>
      <c r="I72" s="61">
        <f t="shared" si="49"/>
        <v>0.49904219516873771</v>
      </c>
      <c r="J72" s="61">
        <f t="shared" si="49"/>
        <v>0.6146599315101694</v>
      </c>
      <c r="K72" s="61">
        <f t="shared" si="49"/>
        <v>0.74021328111465512</v>
      </c>
      <c r="L72" s="61">
        <f t="shared" si="49"/>
        <v>0.87477979846952669</v>
      </c>
      <c r="M72" s="444">
        <f t="shared" si="49"/>
        <v>1.0174539251202019</v>
      </c>
      <c r="N72" s="61">
        <f t="shared" si="49"/>
        <v>1.1670052132811346</v>
      </c>
      <c r="O72" s="61">
        <f t="shared" si="49"/>
        <v>1.322409518729164</v>
      </c>
      <c r="P72" s="61">
        <f t="shared" si="49"/>
        <v>1.4828002378061971</v>
      </c>
      <c r="Q72" s="61">
        <f t="shared" si="49"/>
        <v>1.647421994713385</v>
      </c>
      <c r="R72" s="61">
        <f t="shared" si="49"/>
        <v>1.8156034105474919</v>
      </c>
      <c r="S72" s="61">
        <f t="shared" si="49"/>
        <v>1.9867390801535185</v>
      </c>
      <c r="T72" s="61">
        <f t="shared" si="49"/>
        <v>2.1602759466911485</v>
      </c>
      <c r="U72" s="61">
        <f t="shared" si="49"/>
        <v>2.335701394353126</v>
      </c>
      <c r="V72" s="61">
        <f t="shared" si="49"/>
        <v>2.5125313279642283</v>
      </c>
      <c r="W72" s="61">
        <f t="shared" si="49"/>
        <v>2.6902969699749359</v>
      </c>
      <c r="X72" s="61">
        <f t="shared" si="49"/>
        <v>2.8685293856608958</v>
      </c>
      <c r="Y72" s="61">
        <f t="shared" si="49"/>
        <v>3.0467410784394859</v>
      </c>
      <c r="Z72" s="61">
        <f t="shared" si="49"/>
        <v>3.224404607203581</v>
      </c>
      <c r="AA72" s="61">
        <f t="shared" si="49"/>
        <v>3.40092929701864</v>
      </c>
      <c r="AB72" s="61">
        <f t="shared" si="49"/>
        <v>3.5753693064677412</v>
      </c>
      <c r="AC72" s="61">
        <f t="shared" si="49"/>
        <v>3.7448797973093062</v>
      </c>
      <c r="AD72" s="61">
        <f t="shared" si="49"/>
        <v>3.9059862217147154</v>
      </c>
      <c r="AE72" s="61">
        <f t="shared" si="49"/>
        <v>4.0568992847696128</v>
      </c>
      <c r="AF72" s="61">
        <f t="shared" si="49"/>
        <v>4.1969166972287333</v>
      </c>
      <c r="AG72" s="61">
        <f t="shared" si="49"/>
        <v>4.3260195476102528</v>
      </c>
      <c r="AH72" s="61">
        <f t="shared" si="49"/>
        <v>4.4446014515721028</v>
      </c>
      <c r="AI72" s="61">
        <f t="shared" ref="AI72:BN72" si="50">AH72+ $B30*(AH70-AH72)</f>
        <v>4.5532883580197892</v>
      </c>
      <c r="AJ72" s="61">
        <f t="shared" si="50"/>
        <v>4.6528202373519294</v>
      </c>
      <c r="AK72" s="61">
        <f t="shared" si="50"/>
        <v>4.7439749341944859</v>
      </c>
      <c r="AL72" s="61">
        <f t="shared" si="50"/>
        <v>4.8275206362915535</v>
      </c>
      <c r="AM72" s="61">
        <f t="shared" si="50"/>
        <v>4.9041876320853941</v>
      </c>
      <c r="AN72" s="61">
        <f t="shared" si="50"/>
        <v>4.9746529307891159</v>
      </c>
      <c r="AO72" s="61">
        <f t="shared" si="50"/>
        <v>5.0395333218734288</v>
      </c>
      <c r="AP72" s="61">
        <f t="shared" si="50"/>
        <v>5.0993838391016792</v>
      </c>
      <c r="AQ72" s="61">
        <f t="shared" si="50"/>
        <v>5.1546995588394449</v>
      </c>
      <c r="AR72" s="61">
        <f t="shared" si="50"/>
        <v>5.2059193333470786</v>
      </c>
      <c r="AS72" s="61">
        <f t="shared" si="50"/>
        <v>5.2534305261628145</v>
      </c>
      <c r="AT72" s="61">
        <f t="shared" si="50"/>
        <v>5.297574139944202</v>
      </c>
      <c r="AU72" s="61">
        <f t="shared" si="50"/>
        <v>5.338649949985359</v>
      </c>
      <c r="AV72" s="61">
        <f t="shared" si="50"/>
        <v>5.3769214089796646</v>
      </c>
      <c r="AW72" s="61">
        <f t="shared" si="50"/>
        <v>5.4126201915050389</v>
      </c>
      <c r="AX72" s="61">
        <f t="shared" si="50"/>
        <v>5.4459503150444553</v>
      </c>
      <c r="AY72" s="61">
        <f t="shared" si="50"/>
        <v>5.4770918186449062</v>
      </c>
      <c r="AZ72" s="61">
        <f t="shared" si="50"/>
        <v>5.506204008015958</v>
      </c>
      <c r="BA72" s="61">
        <f t="shared" si="50"/>
        <v>5.5334282922412763</v>
      </c>
      <c r="BB72" s="61">
        <f t="shared" si="50"/>
        <v>5.5588906460322827</v>
      </c>
      <c r="BC72" s="61">
        <f t="shared" si="50"/>
        <v>5.5827037351906847</v>
      </c>
      <c r="BD72" s="61">
        <f t="shared" si="50"/>
        <v>5.6049687434722211</v>
      </c>
      <c r="BE72" s="61">
        <f t="shared" si="50"/>
        <v>5.6257769376007039</v>
      </c>
      <c r="BF72" s="61">
        <f t="shared" si="50"/>
        <v>5.6452110046136568</v>
      </c>
      <c r="BG72" s="61">
        <f t="shared" si="50"/>
        <v>5.6633461925918924</v>
      </c>
      <c r="BH72" s="61">
        <f t="shared" si="50"/>
        <v>5.6802512825023301</v>
      </c>
      <c r="BI72" s="61">
        <f t="shared" si="50"/>
        <v>5.6959894155971584</v>
      </c>
      <c r="BJ72" s="61">
        <f t="shared" si="50"/>
        <v>5.7106187977010343</v>
      </c>
      <c r="BK72" s="61">
        <f t="shared" si="50"/>
        <v>5.7210732985217732</v>
      </c>
      <c r="BL72" s="61">
        <f t="shared" si="50"/>
        <v>5.7285307803717966</v>
      </c>
      <c r="BM72" s="61">
        <f t="shared" si="50"/>
        <v>5.7337965652707199</v>
      </c>
      <c r="BN72" s="61">
        <f t="shared" si="50"/>
        <v>5.7374233193208868</v>
      </c>
      <c r="BO72" s="61">
        <f t="shared" ref="BO72:CT72" si="51">BN72+ $B30*(BN70-BN72)</f>
        <v>5.7397922411623057</v>
      </c>
      <c r="BP72" s="61">
        <f t="shared" si="51"/>
        <v>5.741168055274569</v>
      </c>
      <c r="BQ72" s="61">
        <f t="shared" si="51"/>
        <v>5.7417362710768209</v>
      </c>
      <c r="BR72" s="61">
        <f t="shared" si="51"/>
        <v>5.7416284347139204</v>
      </c>
      <c r="BS72" s="61">
        <f t="shared" si="51"/>
        <v>5.7409392500238727</v>
      </c>
      <c r="BT72" s="61">
        <f t="shared" si="51"/>
        <v>5.7397381928188542</v>
      </c>
      <c r="BU72" s="61">
        <f t="shared" si="51"/>
        <v>5.7380773949761679</v>
      </c>
      <c r="BV72" s="61">
        <f t="shared" si="51"/>
        <v>5.7359970011090127</v>
      </c>
      <c r="BW72" s="61">
        <f t="shared" si="51"/>
        <v>5.7335288122397046</v>
      </c>
      <c r="BX72" s="61">
        <f t="shared" si="51"/>
        <v>5.7306987680163193</v>
      </c>
      <c r="BY72" s="61">
        <f t="shared" si="51"/>
        <v>5.7275286410503528</v>
      </c>
      <c r="BZ72" s="61">
        <f t="shared" si="51"/>
        <v>5.724037196466508</v>
      </c>
      <c r="CA72" s="61">
        <f t="shared" si="51"/>
        <v>5.7202409881740781</v>
      </c>
      <c r="CB72" s="61">
        <f t="shared" si="51"/>
        <v>5.7161549081231406</v>
      </c>
      <c r="CC72" s="61">
        <f t="shared" si="51"/>
        <v>5.7117925673904617</v>
      </c>
      <c r="CD72" s="61">
        <f t="shared" si="51"/>
        <v>5.7071665625915706</v>
      </c>
      <c r="CE72" s="61">
        <f t="shared" si="51"/>
        <v>5.7022886639393375</v>
      </c>
      <c r="CF72" s="61">
        <f t="shared" si="51"/>
        <v>5.6971699496272965</v>
      </c>
      <c r="CG72" s="61">
        <f t="shared" si="51"/>
        <v>5.6918209033219291</v>
      </c>
      <c r="CH72" s="61">
        <f t="shared" si="51"/>
        <v>5.6862514861930595</v>
      </c>
      <c r="CI72" s="61">
        <f t="shared" si="51"/>
        <v>5.6804711912767116</v>
      </c>
      <c r="CJ72" s="61">
        <f t="shared" si="51"/>
        <v>5.6744890854959413</v>
      </c>
      <c r="CK72" s="61">
        <f t="shared" si="51"/>
        <v>5.6683138429867848</v>
      </c>
      <c r="CL72" s="61">
        <f t="shared" si="51"/>
        <v>5.661953772234285</v>
      </c>
      <c r="CM72" s="61">
        <f t="shared" si="51"/>
        <v>5.6554168387452739</v>
      </c>
      <c r="CN72" s="61">
        <f t="shared" si="51"/>
        <v>5.6487106844533805</v>
      </c>
      <c r="CO72" s="61">
        <f t="shared" si="51"/>
        <v>5.6418426446884968</v>
      </c>
      <c r="CP72" s="61">
        <f t="shared" si="51"/>
        <v>5.6348197632939305</v>
      </c>
      <c r="CQ72" s="61">
        <f t="shared" si="51"/>
        <v>5.6276488063032994</v>
      </c>
      <c r="CR72" s="61">
        <f t="shared" si="51"/>
        <v>5.6203362744711329</v>
      </c>
      <c r="CS72" s="61">
        <f t="shared" si="51"/>
        <v>5.6128884148693032</v>
      </c>
      <c r="CT72" s="61">
        <f t="shared" si="51"/>
        <v>5.6053112317044569</v>
      </c>
      <c r="CU72" s="61">
        <f t="shared" ref="CU72:DX72" si="52">CT72+ $B30*(CT70-CT72)</f>
        <v>5.5976104964716633</v>
      </c>
      <c r="CV72" s="61">
        <f t="shared" si="52"/>
        <v>5.589791757531331</v>
      </c>
      <c r="CW72" s="61">
        <f t="shared" si="52"/>
        <v>5.5818603491763881</v>
      </c>
      <c r="CX72" s="61">
        <f t="shared" si="52"/>
        <v>5.573821400242295</v>
      </c>
      <c r="CY72" s="61">
        <f t="shared" si="52"/>
        <v>5.5656798423019929</v>
      </c>
      <c r="CZ72" s="61">
        <f t="shared" si="52"/>
        <v>5.5574404174801693</v>
      </c>
      <c r="DA72" s="61">
        <f t="shared" si="52"/>
        <v>5.549107685915474</v>
      </c>
      <c r="DB72" s="61">
        <f t="shared" si="52"/>
        <v>5.5406860328949668</v>
      </c>
      <c r="DC72" s="61">
        <f t="shared" si="52"/>
        <v>5.5321796756817196</v>
      </c>
      <c r="DD72" s="61">
        <f t="shared" si="52"/>
        <v>5.5235926700538789</v>
      </c>
      <c r="DE72" s="61">
        <f t="shared" si="52"/>
        <v>5.5149289165714244</v>
      </c>
      <c r="DF72" s="61">
        <f t="shared" si="52"/>
        <v>5.506192166585163</v>
      </c>
      <c r="DG72" s="61">
        <f t="shared" si="52"/>
        <v>5.4973860280011433</v>
      </c>
      <c r="DH72" s="61">
        <f t="shared" si="52"/>
        <v>5.4885139708125097</v>
      </c>
      <c r="DI72" s="61">
        <f t="shared" si="52"/>
        <v>5.4795793324098607</v>
      </c>
      <c r="DJ72" s="61">
        <f t="shared" si="52"/>
        <v>5.4705853226803551</v>
      </c>
      <c r="DK72" s="61">
        <f t="shared" si="52"/>
        <v>5.4615350289050788</v>
      </c>
      <c r="DL72" s="61">
        <f t="shared" si="52"/>
        <v>5.4524314204635784</v>
      </c>
      <c r="DM72" s="61">
        <f t="shared" si="52"/>
        <v>5.4432773533539098</v>
      </c>
      <c r="DN72" s="61">
        <f t="shared" si="52"/>
        <v>5.4340755745360534</v>
      </c>
      <c r="DO72" s="61">
        <f t="shared" si="52"/>
        <v>5.4248287261061208</v>
      </c>
      <c r="DP72" s="61">
        <f t="shared" si="52"/>
        <v>5.4155393493083679</v>
      </c>
      <c r="DQ72" s="61">
        <f t="shared" si="52"/>
        <v>5.4062098883916638</v>
      </c>
      <c r="DR72" s="61">
        <f t="shared" si="52"/>
        <v>5.3968426943167493</v>
      </c>
      <c r="DS72" s="61">
        <f t="shared" si="52"/>
        <v>5.3874400283202961</v>
      </c>
      <c r="DT72" s="61">
        <f t="shared" si="52"/>
        <v>5.3780040653414982</v>
      </c>
      <c r="DU72" s="61">
        <f t="shared" si="52"/>
        <v>5.3685368973166687</v>
      </c>
      <c r="DV72" s="61">
        <f t="shared" si="52"/>
        <v>5.3590405363470675</v>
      </c>
      <c r="DW72" s="61">
        <f t="shared" si="52"/>
        <v>5.3495169177449533</v>
      </c>
      <c r="DX72" s="61">
        <f t="shared" si="52"/>
        <v>5.3399679029626332</v>
      </c>
    </row>
    <row r="73" spans="1:309" ht="13.8">
      <c r="A73" s="69" t="s">
        <v>210</v>
      </c>
    </row>
    <row r="74" spans="1:309" ht="14.4">
      <c r="A74" s="83" t="s">
        <v>1056</v>
      </c>
      <c r="B74" s="29">
        <f>SUM(US:OthAsia!B92)</f>
        <v>2441.3211949336683</v>
      </c>
      <c r="C74" s="19">
        <v>1579.0700406026453</v>
      </c>
      <c r="D74" s="46">
        <f>+B74-C74</f>
        <v>862.25115433102292</v>
      </c>
      <c r="F74" s="19" t="s">
        <v>245</v>
      </c>
      <c r="I74" s="19">
        <v>1.6000000000000001E-4</v>
      </c>
    </row>
    <row r="75" spans="1:309" ht="14.4">
      <c r="A75" s="83" t="s">
        <v>214</v>
      </c>
      <c r="B75" s="29">
        <f>SUM(US:OthAsia!B153)</f>
        <v>2334.8481937853508</v>
      </c>
      <c r="C75" s="19">
        <v>1579.0700406026451</v>
      </c>
      <c r="D75" s="46">
        <f>+B75-C75</f>
        <v>755.77815318270564</v>
      </c>
      <c r="F75" s="141" t="s">
        <v>246</v>
      </c>
      <c r="I75" s="19">
        <v>1.8140000000000001</v>
      </c>
    </row>
    <row r="76" spans="1:309" ht="13.8">
      <c r="A76" s="69" t="s">
        <v>272</v>
      </c>
      <c r="B76" s="178"/>
      <c r="D76" s="207"/>
      <c r="F76" s="137"/>
    </row>
    <row r="77" spans="1:309" ht="14.4">
      <c r="A77" s="83" t="s">
        <v>1057</v>
      </c>
      <c r="B77" s="19">
        <f>+Controls!B4</f>
        <v>2491.7555579158479</v>
      </c>
      <c r="C77" s="19">
        <v>2301.5179994214182</v>
      </c>
      <c r="D77" s="227">
        <f>+B77-C77</f>
        <v>190.23755849442978</v>
      </c>
      <c r="F77" s="137"/>
      <c r="BJ77" s="84">
        <f>+SLR!BJ59</f>
        <v>2.2525126672477978</v>
      </c>
      <c r="BK77" s="84">
        <f>+SLR!BK59</f>
        <v>2.2689470123182702</v>
      </c>
      <c r="BL77" s="84">
        <f>+SLR!BL59</f>
        <v>2.2845477794183884</v>
      </c>
      <c r="BM77" s="84">
        <f>+SLR!BM59</f>
        <v>2.299441714757342</v>
      </c>
      <c r="BN77" s="84">
        <f>+SLR!BN59</f>
        <v>2.3137178832699834</v>
      </c>
      <c r="BO77" s="84">
        <f>+SLR!BO59</f>
        <v>2.327439751964087</v>
      </c>
      <c r="BP77" s="84">
        <f>+SLR!BP59</f>
        <v>2.3406533746489924</v>
      </c>
      <c r="BQ77" s="84">
        <f>+SLR!BQ59</f>
        <v>2.3533929372374187</v>
      </c>
      <c r="BR77" s="84">
        <f>+SLR!BR59</f>
        <v>2.3656845159331992</v>
      </c>
      <c r="BS77" s="84">
        <f>+SLR!BS59</f>
        <v>2.3775486252421802</v>
      </c>
      <c r="BT77" s="84">
        <f>+SLR!BT59</f>
        <v>2.3890019463645595</v>
      </c>
      <c r="BU77" s="84">
        <f>+SLR!BU59</f>
        <v>2.4000585003781962</v>
      </c>
      <c r="BV77" s="84">
        <f>+SLR!BV59</f>
        <v>2.4107304452364691</v>
      </c>
      <c r="BW77" s="84">
        <f>+SLR!BW59</f>
        <v>2.4210286178063702</v>
      </c>
      <c r="BX77" s="84">
        <f>+SLR!BX59</f>
        <v>2.4309629030466584</v>
      </c>
      <c r="BY77" s="84">
        <f>+SLR!BY59</f>
        <v>2.4405424859378981</v>
      </c>
      <c r="BZ77" s="84">
        <f>+SLR!BZ59</f>
        <v>2.4497760238423179</v>
      </c>
      <c r="CA77" s="84">
        <f>+SLR!CA59</f>
        <v>2.458671764827753</v>
      </c>
      <c r="CB77" s="84">
        <f>+SLR!CB59</f>
        <v>2.4672376292658726</v>
      </c>
      <c r="CC77" s="84">
        <f>+SLR!CC59</f>
        <v>2.4754812664443433</v>
      </c>
      <c r="CD77" s="84">
        <f>+SLR!CD59</f>
        <v>2.4834100941585784</v>
      </c>
      <c r="CE77" s="84">
        <f>+SLR!CE59</f>
        <v>2.4910313266912021</v>
      </c>
      <c r="CF77" s="84">
        <f>+SLR!CF59</f>
        <v>2.4983519948536559</v>
      </c>
      <c r="CG77" s="84">
        <f>+SLR!CG59</f>
        <v>2.5053789605886565</v>
      </c>
      <c r="CH77" s="84">
        <f>+SLR!CH59</f>
        <v>2.5121189278345302</v>
      </c>
      <c r="CI77" s="84">
        <f>+SLR!CI59</f>
        <v>2.5185784508109159</v>
      </c>
      <c r="CJ77" s="84">
        <f>+SLR!CJ59</f>
        <v>2.5247639405174374</v>
      </c>
      <c r="CK77" s="84">
        <f>+SLR!CK59</f>
        <v>2.5306816699867993</v>
      </c>
      <c r="CL77" s="84">
        <f>+SLR!CL59</f>
        <v>2.5363377786634969</v>
      </c>
      <c r="CM77" s="84">
        <f>+SLR!CM59</f>
        <v>2.5417382761632852</v>
      </c>
      <c r="CN77" s="84">
        <f>+SLR!CN59</f>
        <v>2.5468890455893494</v>
      </c>
      <c r="CO77" s="84">
        <f>+SLR!CO59</f>
        <v>2.5517958465269506</v>
      </c>
      <c r="CP77" s="84">
        <f>+SLR!CP59</f>
        <v>2.5564643178011912</v>
      </c>
      <c r="CQ77" s="84">
        <f>+SLR!CQ59</f>
        <v>2.5608999800570467</v>
      </c>
      <c r="CR77" s="84">
        <f>+SLR!CR59</f>
        <v>2.5651082382032131</v>
      </c>
      <c r="CS77" s="84">
        <f>+SLR!CS59</f>
        <v>2.5690943837491584</v>
      </c>
      <c r="CT77" s="84">
        <f>+SLR!CT59</f>
        <v>2.5728635970563176</v>
      </c>
      <c r="CU77" s="84">
        <f>+SLR!CU59</f>
        <v>2.5764209495184618</v>
      </c>
      <c r="CV77" s="84">
        <f>+SLR!CV59</f>
        <v>2.579771405682135</v>
      </c>
      <c r="CW77" s="84">
        <f>+SLR!CW59</f>
        <v>2.5829198253151233</v>
      </c>
      <c r="CX77" s="84">
        <f>+SLR!CX59</f>
        <v>2.5858709654288377</v>
      </c>
      <c r="CY77" s="84">
        <f>+SLR!CY59</f>
        <v>2.5886294822590048</v>
      </c>
    </row>
    <row r="78" spans="1:309" ht="13.8">
      <c r="A78" s="83" t="s">
        <v>214</v>
      </c>
      <c r="B78" s="178"/>
      <c r="D78" s="140"/>
      <c r="F78" s="137"/>
      <c r="BJ78" s="84">
        <f>+SLR!BJ60</f>
        <v>2.5125089710332311</v>
      </c>
      <c r="BK78" s="84">
        <f>+SLR!BK60</f>
        <v>2.5289439837222734</v>
      </c>
      <c r="BL78" s="84">
        <f>+SLR!BL60</f>
        <v>2.5445452944643638</v>
      </c>
      <c r="BM78" s="84">
        <f>+SLR!BM60</f>
        <v>2.5594396737561542</v>
      </c>
      <c r="BN78" s="84">
        <f>+SLR!BN60</f>
        <v>2.573716205554557</v>
      </c>
      <c r="BO78" s="84">
        <f>+SLR!BO60</f>
        <v>2.5874383719687373</v>
      </c>
      <c r="BP78" s="84">
        <f>+SLR!BP60</f>
        <v>2.6006522389141939</v>
      </c>
      <c r="BQ78" s="84">
        <f>+SLR!BQ60</f>
        <v>2.6133920020761652</v>
      </c>
      <c r="BR78" s="84">
        <f>+SLR!BR60</f>
        <v>2.6256837455860524</v>
      </c>
      <c r="BS78" s="84">
        <f>+SLR!BS60</f>
        <v>2.6375479904030814</v>
      </c>
      <c r="BT78" s="84">
        <f>+SLR!BT60</f>
        <v>2.6490014229938739</v>
      </c>
      <c r="BU78" s="84">
        <f>+SLR!BU60</f>
        <v>2.6600580687418232</v>
      </c>
      <c r="BV78" s="84">
        <f>+SLR!BV60</f>
        <v>2.6707300891249495</v>
      </c>
      <c r="BW78" s="84">
        <f>+SLR!BW60</f>
        <v>2.6810283238985253</v>
      </c>
      <c r="BX78" s="84">
        <f>+SLR!BX60</f>
        <v>2.6909626603899772</v>
      </c>
      <c r="BY78" s="84">
        <f>+SLR!BY60</f>
        <v>2.7005422855236367</v>
      </c>
      <c r="BZ78" s="84">
        <f>+SLR!BZ60</f>
        <v>2.709775858257669</v>
      </c>
      <c r="CA78" s="84">
        <f>+SLR!CA60</f>
        <v>2.7186716279708656</v>
      </c>
      <c r="CB78" s="84">
        <f>+SLR!CB60</f>
        <v>2.7272375161122113</v>
      </c>
      <c r="CC78" s="84">
        <f>+SLR!CC60</f>
        <v>2.7354811728550281</v>
      </c>
      <c r="CD78" s="84">
        <f>+SLR!CD60</f>
        <v>2.7434100167230917</v>
      </c>
      <c r="CE78" s="84">
        <f>+SLR!CE60</f>
        <v>2.7510312625982416</v>
      </c>
      <c r="CF78" s="84">
        <f>+SLR!CF60</f>
        <v>2.7583519417850573</v>
      </c>
      <c r="CG78" s="84">
        <f>+SLR!CG60</f>
        <v>2.7653789166322342</v>
      </c>
      <c r="CH78" s="84">
        <f>+SLR!CH60</f>
        <v>2.7721188914124357</v>
      </c>
      <c r="CI78" s="84">
        <f>+SLR!CI60</f>
        <v>2.7785784206207302</v>
      </c>
      <c r="CJ78" s="84">
        <f>+SLR!CJ60</f>
        <v>2.7847639154837207</v>
      </c>
      <c r="CK78" s="84">
        <f>+SLR!CK60</f>
        <v>2.7906816492212254</v>
      </c>
      <c r="CL78" s="84">
        <f>+SLR!CL60</f>
        <v>2.7963377614320417</v>
      </c>
      <c r="CM78" s="84">
        <f>+SLR!CM60</f>
        <v>2.8017382618592124</v>
      </c>
      <c r="CN78" s="84">
        <f>+SLR!CN60</f>
        <v>2.8068890337109611</v>
      </c>
      <c r="CO78" s="84">
        <f>+SLR!CO60</f>
        <v>2.8117958366592575</v>
      </c>
      <c r="CP78" s="84">
        <f>+SLR!CP60</f>
        <v>2.8164643096008044</v>
      </c>
      <c r="CQ78" s="84">
        <f>+SLR!CQ60</f>
        <v>2.8208999732397242</v>
      </c>
      <c r="CR78" s="84">
        <f>+SLR!CR60</f>
        <v>2.8251082325335877</v>
      </c>
      <c r="CS78" s="84">
        <f>+SLR!CS60</f>
        <v>2.8290943790322647</v>
      </c>
      <c r="CT78" s="84">
        <f>+SLR!CT60</f>
        <v>2.8328635931305985</v>
      </c>
      <c r="CU78" s="84">
        <f>+SLR!CU60</f>
        <v>2.836420946249997</v>
      </c>
      <c r="CV78" s="84">
        <f>+SLR!CV60</f>
        <v>2.8397714029598724</v>
      </c>
      <c r="CW78" s="84">
        <f>+SLR!CW60</f>
        <v>2.842919823046941</v>
      </c>
      <c r="CX78" s="84">
        <f>+SLR!CX60</f>
        <v>2.8458709635382897</v>
      </c>
      <c r="CY78" s="84">
        <f>+SLR!CY60</f>
        <v>2.8486294806826304</v>
      </c>
    </row>
    <row r="79" spans="1:309" ht="13.8">
      <c r="D79" s="140"/>
      <c r="BJ79" s="84">
        <f>+SLR!BJ61</f>
        <v>5.6102892044357482</v>
      </c>
      <c r="BK79" s="84">
        <f>+SLR!BK61</f>
        <v>5.6679775591886088</v>
      </c>
      <c r="BL79" s="84">
        <f>+SLR!BL61</f>
        <v>5.7241952911407967</v>
      </c>
      <c r="BM79" s="84">
        <f>+SLR!BM61</f>
        <v>5.7791359013984156</v>
      </c>
      <c r="BN79" s="84">
        <f>+SLR!BN61</f>
        <v>5.8329348366358804</v>
      </c>
      <c r="BO79" s="84">
        <f>+SLR!BO61</f>
        <v>5.8856882720865169</v>
      </c>
      <c r="BP79" s="84">
        <f>+SLR!BP61</f>
        <v>5.9374657845034262</v>
      </c>
      <c r="BQ79" s="84">
        <f>+SLR!BQ61</f>
        <v>5.9883189057012771</v>
      </c>
      <c r="BR79" s="84">
        <f>+SLR!BR61</f>
        <v>6.0382868978596163</v>
      </c>
      <c r="BS79" s="84">
        <f>+SLR!BS61</f>
        <v>6.0874006545833748</v>
      </c>
      <c r="BT79" s="84">
        <f>+SLR!BT61</f>
        <v>6.1356853372327418</v>
      </c>
      <c r="BU79" s="84">
        <f>+SLR!BU61</f>
        <v>6.1831621575872564</v>
      </c>
      <c r="BV79" s="84">
        <f>+SLR!BV61</f>
        <v>6.2298495841360344</v>
      </c>
      <c r="BW79" s="84">
        <f>+SLR!BW61</f>
        <v>6.2757641590873963</v>
      </c>
      <c r="BX79" s="84">
        <f>+SLR!BX61</f>
        <v>6.3209210523607773</v>
      </c>
      <c r="BY79" s="84">
        <f>+SLR!BY61</f>
        <v>6.3653344377918941</v>
      </c>
      <c r="BZ79" s="84">
        <f>+SLR!BZ61</f>
        <v>6.4090177491000144</v>
      </c>
      <c r="CA79" s="84">
        <f>+SLR!CA61</f>
        <v>6.4519838544871027</v>
      </c>
      <c r="CB79" s="84">
        <f>+SLR!CB61</f>
        <v>6.4942451761319404</v>
      </c>
      <c r="CC79" s="84">
        <f>+SLR!CC61</f>
        <v>6.5358137723321583</v>
      </c>
      <c r="CD79" s="84">
        <f>+SLR!CD61</f>
        <v>6.5767013943007351</v>
      </c>
      <c r="CE79" s="84">
        <f>+SLR!CE61</f>
        <v>6.6169195257422198</v>
      </c>
      <c r="CF79" s="84">
        <f>+SLR!CF61</f>
        <v>6.6564794107113983</v>
      </c>
      <c r="CG79" s="84">
        <f>+SLR!CG61</f>
        <v>6.6953920734843333</v>
      </c>
      <c r="CH79" s="84">
        <f>+SLR!CH61</f>
        <v>6.7336683329727167</v>
      </c>
      <c r="CI79" s="84">
        <f>+SLR!CI61</f>
        <v>6.7713188134010611</v>
      </c>
      <c r="CJ79" s="84">
        <f>+SLR!CJ61</f>
        <v>6.8083539524166783</v>
      </c>
      <c r="CK79" s="84">
        <f>+SLR!CK61</f>
        <v>6.8447840074298583</v>
      </c>
      <c r="CL79" s="84">
        <f>+SLR!CL61</f>
        <v>6.8806190607288595</v>
      </c>
      <c r="CM79" s="84">
        <f>+SLR!CM61</f>
        <v>6.9158690237424985</v>
      </c>
      <c r="CN79" s="84">
        <f>+SLR!CN61</f>
        <v>6.9505436407061998</v>
      </c>
      <c r="CO79" s="84">
        <f>+SLR!CO61</f>
        <v>6.9846524919076822</v>
      </c>
      <c r="CP79" s="84">
        <f>+SLR!CP61</f>
        <v>7.0182049966339051</v>
      </c>
      <c r="CQ79" s="84">
        <f>+SLR!CQ61</f>
        <v>7.0512104159036308</v>
      </c>
      <c r="CR79" s="84">
        <f>+SLR!CR61</f>
        <v>7.0836778550442698</v>
      </c>
      <c r="CS79" s="84">
        <f>+SLR!CS61</f>
        <v>7.1156162661539986</v>
      </c>
      <c r="CT79" s="84">
        <f>+SLR!CT61</f>
        <v>7.1470344504778724</v>
      </c>
      <c r="CU79" s="84">
        <f>+SLR!CU61</f>
        <v>7.1779410607181839</v>
      </c>
      <c r="CV79" s="84">
        <f>+SLR!CV61</f>
        <v>7.2083446032932912</v>
      </c>
      <c r="CW79" s="84">
        <f>+SLR!CW61</f>
        <v>7.2382534405550345</v>
      </c>
      <c r="CX79" s="84">
        <f>+SLR!CX61</f>
        <v>7.2676757929718425</v>
      </c>
      <c r="CY79" s="84">
        <f>+SLR!CY61</f>
        <v>7.296619741282572</v>
      </c>
    </row>
    <row r="80" spans="1:309" s="217" customFormat="1" ht="13.8">
      <c r="A80" s="216" t="s">
        <v>211</v>
      </c>
      <c r="M80" s="447"/>
      <c r="BJ80" s="84">
        <f>+SLR!BJ62</f>
        <v>9.1378785505708429</v>
      </c>
      <c r="BK80" s="84">
        <f>+SLR!BK62</f>
        <v>9.2615414265740803</v>
      </c>
      <c r="BL80" s="84">
        <f>+SLR!BL62</f>
        <v>9.3829241507474208</v>
      </c>
      <c r="BM80" s="84">
        <f>+SLR!BM62</f>
        <v>9.5024174325926989</v>
      </c>
      <c r="BN80" s="84">
        <f>+SLR!BN62</f>
        <v>9.6202899088920102</v>
      </c>
      <c r="BO80" s="84">
        <f>+SLR!BO62</f>
        <v>9.7367275874678523</v>
      </c>
      <c r="BP80" s="84">
        <f>+SLR!BP62</f>
        <v>9.8518605115352891</v>
      </c>
      <c r="BQ80" s="84">
        <f>+SLR!BQ62</f>
        <v>9.9657807895428299</v>
      </c>
      <c r="BR80" s="84">
        <f>+SLR!BR62</f>
        <v>10.078554789835504</v>
      </c>
      <c r="BS80" s="84">
        <f>+SLR!BS62</f>
        <v>10.19023139115038</v>
      </c>
      <c r="BT80" s="84">
        <f>+SLR!BT62</f>
        <v>10.300847566599909</v>
      </c>
      <c r="BU80" s="84">
        <f>+SLR!BU62</f>
        <v>10.410432164529272</v>
      </c>
      <c r="BV80" s="84">
        <f>+SLR!BV62</f>
        <v>10.519008469780402</v>
      </c>
      <c r="BW80" s="84">
        <f>+SLR!BW62</f>
        <v>10.626595939816685</v>
      </c>
      <c r="BX80" s="84">
        <f>+SLR!BX62</f>
        <v>10.7332113823973</v>
      </c>
      <c r="BY80" s="84">
        <f>+SLR!BY62</f>
        <v>10.838869755145433</v>
      </c>
      <c r="BZ80" s="84">
        <f>+SLR!BZ62</f>
        <v>10.943584708994004</v>
      </c>
      <c r="CA80" s="84">
        <f>+SLR!CA62</f>
        <v>11.047368958041147</v>
      </c>
      <c r="CB80" s="84">
        <f>+SLR!CB62</f>
        <v>11.150234531674013</v>
      </c>
      <c r="CC80" s="84">
        <f>+SLR!CC62</f>
        <v>11.25219294678174</v>
      </c>
      <c r="CD80" s="84">
        <f>+SLR!CD62</f>
        <v>11.353255325677811</v>
      </c>
      <c r="CE80" s="84">
        <f>+SLR!CE62</f>
        <v>11.453432477097216</v>
      </c>
      <c r="CF80" s="84">
        <f>+SLR!CF62</f>
        <v>11.552734952047025</v>
      </c>
      <c r="CG80" s="84">
        <f>+SLR!CG62</f>
        <v>11.651173082506306</v>
      </c>
      <c r="CH80" s="84">
        <f>+SLR!CH62</f>
        <v>11.748757008408749</v>
      </c>
      <c r="CI80" s="84">
        <f>+SLR!CI62</f>
        <v>11.845496696604727</v>
      </c>
      <c r="CJ80" s="84">
        <f>+SLR!CJ62</f>
        <v>11.941401954321321</v>
      </c>
      <c r="CK80" s="84">
        <f>+SLR!CK62</f>
        <v>12.036482438839137</v>
      </c>
      <c r="CL80" s="84">
        <f>+SLR!CL62</f>
        <v>12.130747664561333</v>
      </c>
      <c r="CM80" s="84">
        <f>+SLR!CM62</f>
        <v>12.22420700828035</v>
      </c>
      <c r="CN80" s="84">
        <f>+SLR!CN62</f>
        <v>12.316869713195944</v>
      </c>
      <c r="CO80" s="84">
        <f>+SLR!CO62</f>
        <v>12.40874489206605</v>
      </c>
      <c r="CP80" s="84">
        <f>+SLR!CP62</f>
        <v>12.499841529754303</v>
      </c>
      <c r="CQ80" s="84">
        <f>+SLR!CQ62</f>
        <v>12.590168485357319</v>
      </c>
      <c r="CR80" s="84">
        <f>+SLR!CR62</f>
        <v>12.679734494039378</v>
      </c>
      <c r="CS80" s="84">
        <f>+SLR!CS62</f>
        <v>12.768548168663683</v>
      </c>
      <c r="CT80" s="84">
        <f>+SLR!CT62</f>
        <v>12.856618001282936</v>
      </c>
      <c r="CU80" s="84">
        <f>+SLR!CU62</f>
        <v>12.943952364533413</v>
      </c>
      <c r="CV80" s="84">
        <f>+SLR!CV62</f>
        <v>13.03055951296378</v>
      </c>
      <c r="CW80" s="84">
        <f>+SLR!CW62</f>
        <v>13.116447584320767</v>
      </c>
      <c r="CX80" s="84">
        <f>+SLR!CX62</f>
        <v>13.20162460080744</v>
      </c>
      <c r="CY80" s="84">
        <f>+SLR!CY62</f>
        <v>13.286098470325118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4.4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4.4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4.4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1.0000000000000616E-3</v>
      </c>
      <c r="E83" s="241">
        <f>+Controls!E8</f>
        <v>1.0000000000250553E-3</v>
      </c>
      <c r="F83" s="241">
        <f>+Controls!F8</f>
        <v>1.0000000020683457E-3</v>
      </c>
      <c r="G83" s="241">
        <f>+Controls!G8</f>
        <v>1.0000000690716607E-3</v>
      </c>
      <c r="H83" s="241">
        <f>+Controls!H8</f>
        <v>1.0000012753976373E-3</v>
      </c>
      <c r="I83" s="241">
        <f>+Controls!I8</f>
        <v>1.0000154944071751E-3</v>
      </c>
      <c r="J83" s="241">
        <f>+Controls!J8</f>
        <v>1.0001382816321597E-3</v>
      </c>
      <c r="K83" s="241">
        <f>+Controls!K8</f>
        <v>1.0009718906366216E-3</v>
      </c>
      <c r="L83" s="241">
        <f>+Controls!L8</f>
        <v>1.0056428878457773E-3</v>
      </c>
      <c r="M83" s="450">
        <f>+Controls!M8</f>
        <v>1.0280495158972263E-3</v>
      </c>
      <c r="N83" s="241">
        <f>+Controls!N8</f>
        <v>1.1227565420541109E-3</v>
      </c>
      <c r="O83" s="241">
        <f>+Controls!O8</f>
        <v>1.4835304407365905E-3</v>
      </c>
      <c r="P83" s="241">
        <f>+Controls!P8</f>
        <v>2.7342584752025594E-3</v>
      </c>
      <c r="Q83" s="241">
        <f>+Controls!Q8</f>
        <v>6.7233412241040832E-3</v>
      </c>
      <c r="R83" s="241">
        <f>+Controls!R8</f>
        <v>1.8533764551566006E-2</v>
      </c>
      <c r="S83" s="241">
        <f>+Controls!S8</f>
        <v>5.1229475125919105E-2</v>
      </c>
      <c r="T83" s="241">
        <f>+Controls!T8</f>
        <v>0.13634418472310178</v>
      </c>
      <c r="U83" s="241">
        <f>+Controls!U8</f>
        <v>0.34555532904845049</v>
      </c>
      <c r="V83" s="241">
        <f>+Controls!V8</f>
        <v>0.8323082976607622</v>
      </c>
      <c r="W83" s="241">
        <f>+Controls!W8</f>
        <v>1.9050334301075322</v>
      </c>
      <c r="X83" s="241">
        <f>+Controls!X8</f>
        <v>4.1415495227479173</v>
      </c>
      <c r="Y83" s="241">
        <f>+Controls!Y8</f>
        <v>8.5372060943088126</v>
      </c>
      <c r="Z83" s="241">
        <f>+Controls!Z8</f>
        <v>16.632319403133177</v>
      </c>
      <c r="AA83" s="241">
        <f>+Controls!AA8</f>
        <v>30.481939669251929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4.4">
      <c r="A84" s="388" t="s">
        <v>212</v>
      </c>
      <c r="B84" s="241">
        <v>0</v>
      </c>
      <c r="C84" s="241">
        <f t="shared" ref="C84:AH84" si="55">+$B67*B65^$B68</f>
        <v>3.7617006623746368E-21</v>
      </c>
      <c r="D84" s="241">
        <f t="shared" si="55"/>
        <v>6.1614220221521198E-17</v>
      </c>
      <c r="E84" s="241">
        <f t="shared" si="55"/>
        <v>2.5055268710270224E-14</v>
      </c>
      <c r="F84" s="241">
        <f t="shared" si="55"/>
        <v>2.0683457882043259E-12</v>
      </c>
      <c r="G84" s="241">
        <f t="shared" si="55"/>
        <v>6.9071660706723058E-11</v>
      </c>
      <c r="H84" s="241">
        <f t="shared" si="55"/>
        <v>1.2753976373734178E-9</v>
      </c>
      <c r="I84" s="241">
        <f t="shared" si="55"/>
        <v>1.5494407175076185E-8</v>
      </c>
      <c r="J84" s="241">
        <f t="shared" si="55"/>
        <v>1.3828163215965542E-7</v>
      </c>
      <c r="K84" s="241">
        <f t="shared" si="55"/>
        <v>9.718906366216274E-7</v>
      </c>
      <c r="L84" s="241">
        <f t="shared" si="55"/>
        <v>5.642887845777315E-6</v>
      </c>
      <c r="M84" s="241">
        <f t="shared" si="55"/>
        <v>2.8049515897226271E-5</v>
      </c>
      <c r="N84" s="241">
        <f t="shared" si="55"/>
        <v>1.2275654205411084E-4</v>
      </c>
      <c r="O84" s="241">
        <f t="shared" si="55"/>
        <v>4.8353044073659043E-4</v>
      </c>
      <c r="P84" s="241">
        <f t="shared" si="55"/>
        <v>1.7342584752025596E-3</v>
      </c>
      <c r="Q84" s="241">
        <f t="shared" si="55"/>
        <v>5.7233412241040832E-3</v>
      </c>
      <c r="R84" s="241">
        <f t="shared" si="55"/>
        <v>1.7533764551566005E-2</v>
      </c>
      <c r="S84" s="241">
        <f t="shared" si="55"/>
        <v>5.0229475125919104E-2</v>
      </c>
      <c r="T84" s="241">
        <f t="shared" si="55"/>
        <v>0.13534418472310178</v>
      </c>
      <c r="U84" s="241">
        <f t="shared" si="55"/>
        <v>0.34455532904845049</v>
      </c>
      <c r="V84" s="241">
        <f t="shared" si="55"/>
        <v>0.8313082976607622</v>
      </c>
      <c r="W84" s="241">
        <f t="shared" si="55"/>
        <v>1.9040334301075323</v>
      </c>
      <c r="X84" s="241">
        <f t="shared" si="55"/>
        <v>4.140549522747917</v>
      </c>
      <c r="Y84" s="241">
        <f t="shared" si="55"/>
        <v>8.5362060943088132</v>
      </c>
      <c r="Z84" s="241">
        <f t="shared" si="55"/>
        <v>16.631319403133176</v>
      </c>
      <c r="AA84" s="241">
        <f t="shared" si="55"/>
        <v>30.480939669251928</v>
      </c>
      <c r="AB84" s="241">
        <f t="shared" si="55"/>
        <v>48.856728820398047</v>
      </c>
      <c r="AC84" s="241">
        <f t="shared" si="55"/>
        <v>48.856728820398047</v>
      </c>
      <c r="AD84" s="241">
        <f t="shared" si="55"/>
        <v>48.856728820398047</v>
      </c>
      <c r="AE84" s="241">
        <f t="shared" si="55"/>
        <v>48.856728820398047</v>
      </c>
      <c r="AF84" s="241">
        <f t="shared" si="55"/>
        <v>48.856728820398047</v>
      </c>
      <c r="AG84" s="241">
        <f t="shared" si="55"/>
        <v>48.856728820398047</v>
      </c>
      <c r="AH84" s="241">
        <f t="shared" si="55"/>
        <v>48.856728820398047</v>
      </c>
      <c r="AI84" s="241">
        <f t="shared" ref="AI84:BI84" si="56">+$B67*AH65^$B68</f>
        <v>48.856728820398047</v>
      </c>
      <c r="AJ84" s="241">
        <f t="shared" si="56"/>
        <v>48.856728820398047</v>
      </c>
      <c r="AK84" s="241">
        <f t="shared" si="56"/>
        <v>48.856728820398047</v>
      </c>
      <c r="AL84" s="241">
        <f t="shared" si="56"/>
        <v>48.856728820398047</v>
      </c>
      <c r="AM84" s="241">
        <f t="shared" si="56"/>
        <v>48.856728820398047</v>
      </c>
      <c r="AN84" s="241">
        <f t="shared" si="56"/>
        <v>48.856728820398047</v>
      </c>
      <c r="AO84" s="241">
        <f t="shared" si="56"/>
        <v>48.856728820398047</v>
      </c>
      <c r="AP84" s="241">
        <f t="shared" si="56"/>
        <v>48.856728820398047</v>
      </c>
      <c r="AQ84" s="241">
        <f t="shared" si="56"/>
        <v>48.856728820398047</v>
      </c>
      <c r="AR84" s="241">
        <f t="shared" si="56"/>
        <v>48.856728820398047</v>
      </c>
      <c r="AS84" s="241">
        <f t="shared" si="56"/>
        <v>48.856728820398047</v>
      </c>
      <c r="AT84" s="241">
        <f t="shared" si="56"/>
        <v>48.856728820398047</v>
      </c>
      <c r="AU84" s="241">
        <f t="shared" si="56"/>
        <v>48.856728820398047</v>
      </c>
      <c r="AV84" s="241">
        <f t="shared" si="56"/>
        <v>48.856728820398047</v>
      </c>
      <c r="AW84" s="241">
        <f t="shared" si="56"/>
        <v>48.856728820398047</v>
      </c>
      <c r="AX84" s="241">
        <f t="shared" si="56"/>
        <v>48.856728820398047</v>
      </c>
      <c r="AY84" s="241">
        <f t="shared" si="56"/>
        <v>48.856728820398047</v>
      </c>
      <c r="AZ84" s="241">
        <f t="shared" si="56"/>
        <v>48.856728820398047</v>
      </c>
      <c r="BA84" s="241">
        <f t="shared" si="56"/>
        <v>48.856728820398047</v>
      </c>
      <c r="BB84" s="241">
        <f t="shared" si="56"/>
        <v>48.856728820398047</v>
      </c>
      <c r="BC84" s="241">
        <f t="shared" si="56"/>
        <v>48.856728820398047</v>
      </c>
      <c r="BD84" s="241">
        <f t="shared" si="56"/>
        <v>48.856728820398047</v>
      </c>
      <c r="BE84" s="241">
        <f t="shared" si="56"/>
        <v>48.856728820398047</v>
      </c>
      <c r="BF84" s="241">
        <f t="shared" si="56"/>
        <v>48.856728820398047</v>
      </c>
      <c r="BG84" s="241">
        <f t="shared" si="56"/>
        <v>48.856728820398047</v>
      </c>
      <c r="BH84" s="241">
        <f t="shared" si="56"/>
        <v>48.856728820398047</v>
      </c>
      <c r="BI84" s="241">
        <f t="shared" si="56"/>
        <v>48.856728820398047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4.4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4.4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4.4">
      <c r="A87" s="174" t="s">
        <v>191</v>
      </c>
      <c r="B87" s="241">
        <f t="shared" ref="B87:AG87" si="57">1-B48/B46</f>
        <v>0.21507697373827384</v>
      </c>
      <c r="C87" s="241">
        <f t="shared" si="57"/>
        <v>0.22225689096820522</v>
      </c>
      <c r="D87" s="241">
        <f t="shared" si="57"/>
        <v>0.21777397819673283</v>
      </c>
      <c r="E87" s="241">
        <f t="shared" si="57"/>
        <v>0.21442747272769103</v>
      </c>
      <c r="F87" s="241">
        <f t="shared" si="57"/>
        <v>0.21124496903116685</v>
      </c>
      <c r="G87" s="241">
        <f t="shared" si="57"/>
        <v>0.21077961478176255</v>
      </c>
      <c r="H87" s="241">
        <f t="shared" si="57"/>
        <v>0.21249492041030293</v>
      </c>
      <c r="I87" s="241">
        <f t="shared" si="57"/>
        <v>0.21428784186661631</v>
      </c>
      <c r="J87" s="241">
        <f t="shared" si="57"/>
        <v>0.21617684473552035</v>
      </c>
      <c r="K87" s="241">
        <f t="shared" si="57"/>
        <v>0.21721326113947781</v>
      </c>
      <c r="L87" s="241">
        <f t="shared" si="57"/>
        <v>0.21794919054339568</v>
      </c>
      <c r="M87" s="450">
        <f t="shared" si="57"/>
        <v>0.2220219835133036</v>
      </c>
      <c r="N87" s="241">
        <f t="shared" si="57"/>
        <v>0.22208351688490768</v>
      </c>
      <c r="O87" s="241">
        <f t="shared" si="57"/>
        <v>0.22214099712895174</v>
      </c>
      <c r="P87" s="241">
        <f t="shared" si="57"/>
        <v>0.22219447417582394</v>
      </c>
      <c r="Q87" s="241">
        <f t="shared" si="57"/>
        <v>0.22224416386991552</v>
      </c>
      <c r="R87" s="241">
        <f t="shared" si="57"/>
        <v>0.22229036300222038</v>
      </c>
      <c r="S87" s="241">
        <f t="shared" si="57"/>
        <v>0.2223333943662652</v>
      </c>
      <c r="T87" s="241">
        <f t="shared" si="57"/>
        <v>0.22237357888529674</v>
      </c>
      <c r="U87" s="241">
        <f t="shared" si="57"/>
        <v>0.22241122189400253</v>
      </c>
      <c r="V87" s="241">
        <f t="shared" si="57"/>
        <v>0.22244660707322139</v>
      </c>
      <c r="W87" s="241">
        <f t="shared" si="57"/>
        <v>0.22247999457286471</v>
      </c>
      <c r="X87" s="241">
        <f t="shared" si="57"/>
        <v>0.22251162142503045</v>
      </c>
      <c r="Y87" s="241">
        <f t="shared" si="57"/>
        <v>0.22254170321284417</v>
      </c>
      <c r="Z87" s="241">
        <f t="shared" si="57"/>
        <v>0.22257043640960916</v>
      </c>
      <c r="AA87" s="241">
        <f t="shared" si="57"/>
        <v>0.22259806018834138</v>
      </c>
      <c r="AB87" s="241">
        <f t="shared" si="57"/>
        <v>0.22262489200341451</v>
      </c>
      <c r="AC87" s="241">
        <f t="shared" si="57"/>
        <v>0.22265126814832259</v>
      </c>
      <c r="AD87" s="241">
        <f t="shared" si="57"/>
        <v>0.22267688233090432</v>
      </c>
      <c r="AE87" s="241">
        <f t="shared" si="57"/>
        <v>0.22270155180194318</v>
      </c>
      <c r="AF87" s="241">
        <f t="shared" si="57"/>
        <v>0.22272515803560844</v>
      </c>
      <c r="AG87" s="241">
        <f t="shared" si="57"/>
        <v>0.22274765340086489</v>
      </c>
      <c r="AH87" s="241">
        <f t="shared" ref="AH87:BI87" si="58">1-AH48/AH46</f>
        <v>0.22276904449313784</v>
      </c>
      <c r="AI87" s="241">
        <f t="shared" si="58"/>
        <v>0.22278937458433978</v>
      </c>
      <c r="AJ87" s="241">
        <f t="shared" si="58"/>
        <v>0.22280870910112072</v>
      </c>
      <c r="AK87" s="241">
        <f t="shared" si="58"/>
        <v>0.22282712483556677</v>
      </c>
      <c r="AL87" s="241">
        <f t="shared" si="58"/>
        <v>0.22284470247133936</v>
      </c>
      <c r="AM87" s="241">
        <f t="shared" si="58"/>
        <v>0.2228615216969887</v>
      </c>
      <c r="AN87" s="241">
        <f t="shared" si="58"/>
        <v>0.22287765819813776</v>
      </c>
      <c r="AO87" s="241">
        <f t="shared" si="58"/>
        <v>0.2228931819500799</v>
      </c>
      <c r="AP87" s="241">
        <f t="shared" si="58"/>
        <v>0.22290815637728478</v>
      </c>
      <c r="AQ87" s="241">
        <f t="shared" si="58"/>
        <v>0.22292263807177859</v>
      </c>
      <c r="AR87" s="241">
        <f t="shared" si="58"/>
        <v>0.2229366768601676</v>
      </c>
      <c r="AS87" s="241">
        <f t="shared" si="58"/>
        <v>0.22295031608118532</v>
      </c>
      <c r="AT87" s="241">
        <f t="shared" si="58"/>
        <v>0.22296359298684676</v>
      </c>
      <c r="AU87" s="241">
        <f t="shared" si="58"/>
        <v>0.22297653921531846</v>
      </c>
      <c r="AV87" s="241">
        <f t="shared" si="58"/>
        <v>0.22298918130607293</v>
      </c>
      <c r="AW87" s="241">
        <f t="shared" si="58"/>
        <v>0.22300154124026228</v>
      </c>
      <c r="AX87" s="241">
        <f t="shared" si="58"/>
        <v>0.22301363699326282</v>
      </c>
      <c r="AY87" s="241">
        <f t="shared" si="58"/>
        <v>0.22302548308380232</v>
      </c>
      <c r="AZ87" s="241">
        <f t="shared" si="58"/>
        <v>0.2230370910983025</v>
      </c>
      <c r="BA87" s="241">
        <f t="shared" si="58"/>
        <v>0.22304847016709073</v>
      </c>
      <c r="BB87" s="241">
        <f t="shared" si="58"/>
        <v>0.22305962738454344</v>
      </c>
      <c r="BC87" s="241">
        <f t="shared" si="58"/>
        <v>0.2230705682212808</v>
      </c>
      <c r="BD87" s="241">
        <f t="shared" si="58"/>
        <v>0.22308129710718549</v>
      </c>
      <c r="BE87" s="241">
        <f t="shared" si="58"/>
        <v>0.22309181860973892</v>
      </c>
      <c r="BF87" s="241">
        <f t="shared" si="58"/>
        <v>0.22310214002584783</v>
      </c>
      <c r="BG87" s="241">
        <f t="shared" si="58"/>
        <v>0.22311227674057033</v>
      </c>
      <c r="BH87" s="241">
        <f t="shared" si="58"/>
        <v>0.2231222622687381</v>
      </c>
      <c r="BI87" s="241">
        <f t="shared" si="58"/>
        <v>0.24156372121590663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4.4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4.4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1.0000000000000616E-3</v>
      </c>
      <c r="E90" s="241">
        <f>+Controls!E8</f>
        <v>1.0000000000250553E-3</v>
      </c>
      <c r="F90" s="241">
        <f>+Controls!F8</f>
        <v>1.0000000020683457E-3</v>
      </c>
      <c r="G90" s="241">
        <f>+Controls!G8</f>
        <v>1.0000000690716607E-3</v>
      </c>
      <c r="H90" s="241">
        <f>+Controls!H8</f>
        <v>1.0000012753976373E-3</v>
      </c>
      <c r="I90" s="241">
        <f>+Controls!I8</f>
        <v>1.0000154944071751E-3</v>
      </c>
      <c r="J90" s="241">
        <f>+Controls!J8</f>
        <v>1.0001382816321597E-3</v>
      </c>
      <c r="K90" s="241">
        <f>+Controls!K8</f>
        <v>1.0009718906366216E-3</v>
      </c>
      <c r="L90" s="241">
        <f>+Controls!L8</f>
        <v>1.0056428878457773E-3</v>
      </c>
      <c r="M90" s="241">
        <f>+Controls!M8</f>
        <v>1.0280495158972263E-3</v>
      </c>
      <c r="N90" s="241">
        <f>+Controls!N8</f>
        <v>1.1227565420541109E-3</v>
      </c>
      <c r="O90" s="241">
        <f>+Controls!O8</f>
        <v>1.4835304407365905E-3</v>
      </c>
      <c r="P90" s="241">
        <f>+Controls!P8</f>
        <v>2.7342584752025594E-3</v>
      </c>
      <c r="Q90" s="241">
        <f>+Controls!Q8</f>
        <v>6.7233412241040832E-3</v>
      </c>
      <c r="R90" s="241">
        <f>+Controls!R8</f>
        <v>1.8533764551566006E-2</v>
      </c>
      <c r="S90" s="241">
        <f>+Controls!S8</f>
        <v>5.1229475125919105E-2</v>
      </c>
      <c r="T90" s="241">
        <f>+Controls!T8</f>
        <v>0.13634418472310178</v>
      </c>
      <c r="U90" s="241">
        <f>+Controls!U8</f>
        <v>0.34555532904845049</v>
      </c>
      <c r="V90" s="241">
        <f>+Controls!V8</f>
        <v>0.8323082976607622</v>
      </c>
      <c r="W90" s="241">
        <f>+Controls!W8</f>
        <v>1.9050334301075322</v>
      </c>
      <c r="X90" s="241">
        <f>+Controls!X8</f>
        <v>4.1415495227479173</v>
      </c>
      <c r="Y90" s="241">
        <f>+Controls!Y8</f>
        <v>8.5372060943088126</v>
      </c>
      <c r="Z90" s="241">
        <f>+Controls!Z8</f>
        <v>16.632319403133177</v>
      </c>
      <c r="AA90" s="241">
        <f>+Controls!AA8</f>
        <v>30.481939669251929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4.4">
      <c r="A91" s="388" t="s">
        <v>212</v>
      </c>
      <c r="B91" s="241">
        <f t="shared" ref="B91:AG91" si="59">+B84</f>
        <v>0</v>
      </c>
      <c r="C91" s="241">
        <f t="shared" si="59"/>
        <v>3.7617006623746368E-21</v>
      </c>
      <c r="D91" s="241">
        <f t="shared" si="59"/>
        <v>6.1614220221521198E-17</v>
      </c>
      <c r="E91" s="241">
        <f t="shared" si="59"/>
        <v>2.5055268710270224E-14</v>
      </c>
      <c r="F91" s="241">
        <f t="shared" si="59"/>
        <v>2.0683457882043259E-12</v>
      </c>
      <c r="G91" s="241">
        <f t="shared" si="59"/>
        <v>6.9071660706723058E-11</v>
      </c>
      <c r="H91" s="241">
        <f t="shared" si="59"/>
        <v>1.2753976373734178E-9</v>
      </c>
      <c r="I91" s="241">
        <f t="shared" si="59"/>
        <v>1.5494407175076185E-8</v>
      </c>
      <c r="J91" s="241">
        <f t="shared" si="59"/>
        <v>1.3828163215965542E-7</v>
      </c>
      <c r="K91" s="241">
        <f t="shared" si="59"/>
        <v>9.718906366216274E-7</v>
      </c>
      <c r="L91" s="241">
        <f t="shared" si="59"/>
        <v>5.642887845777315E-6</v>
      </c>
      <c r="M91" s="241">
        <f t="shared" si="59"/>
        <v>2.8049515897226271E-5</v>
      </c>
      <c r="N91" s="241">
        <f t="shared" si="59"/>
        <v>1.2275654205411084E-4</v>
      </c>
      <c r="O91" s="241">
        <f t="shared" si="59"/>
        <v>4.8353044073659043E-4</v>
      </c>
      <c r="P91" s="241">
        <f t="shared" si="59"/>
        <v>1.7342584752025596E-3</v>
      </c>
      <c r="Q91" s="241">
        <f t="shared" si="59"/>
        <v>5.7233412241040832E-3</v>
      </c>
      <c r="R91" s="241">
        <f t="shared" si="59"/>
        <v>1.7533764551566005E-2</v>
      </c>
      <c r="S91" s="241">
        <f t="shared" si="59"/>
        <v>5.0229475125919104E-2</v>
      </c>
      <c r="T91" s="241">
        <f t="shared" si="59"/>
        <v>0.13534418472310178</v>
      </c>
      <c r="U91" s="241">
        <f t="shared" si="59"/>
        <v>0.34455532904845049</v>
      </c>
      <c r="V91" s="241">
        <f t="shared" si="59"/>
        <v>0.8313082976607622</v>
      </c>
      <c r="W91" s="241">
        <f t="shared" si="59"/>
        <v>1.9040334301075323</v>
      </c>
      <c r="X91" s="241">
        <f t="shared" si="59"/>
        <v>4.140549522747917</v>
      </c>
      <c r="Y91" s="241">
        <f t="shared" si="59"/>
        <v>8.5362060943088132</v>
      </c>
      <c r="Z91" s="241">
        <f t="shared" si="59"/>
        <v>16.631319403133176</v>
      </c>
      <c r="AA91" s="241">
        <f t="shared" si="59"/>
        <v>30.480939669251928</v>
      </c>
      <c r="AB91" s="241">
        <f t="shared" si="59"/>
        <v>48.856728820398047</v>
      </c>
      <c r="AC91" s="241">
        <f t="shared" si="59"/>
        <v>48.856728820398047</v>
      </c>
      <c r="AD91" s="241">
        <f t="shared" si="59"/>
        <v>48.856728820398047</v>
      </c>
      <c r="AE91" s="241">
        <f t="shared" si="59"/>
        <v>48.856728820398047</v>
      </c>
      <c r="AF91" s="241">
        <f t="shared" si="59"/>
        <v>48.856728820398047</v>
      </c>
      <c r="AG91" s="241">
        <f t="shared" si="59"/>
        <v>48.856728820398047</v>
      </c>
      <c r="AH91" s="241">
        <f t="shared" ref="AH91:BI91" si="60">+AH84</f>
        <v>48.856728820398047</v>
      </c>
      <c r="AI91" s="241">
        <f t="shared" si="60"/>
        <v>48.856728820398047</v>
      </c>
      <c r="AJ91" s="241">
        <f t="shared" si="60"/>
        <v>48.856728820398047</v>
      </c>
      <c r="AK91" s="241">
        <f t="shared" si="60"/>
        <v>48.856728820398047</v>
      </c>
      <c r="AL91" s="241">
        <f t="shared" si="60"/>
        <v>48.856728820398047</v>
      </c>
      <c r="AM91" s="241">
        <f t="shared" si="60"/>
        <v>48.856728820398047</v>
      </c>
      <c r="AN91" s="241">
        <f t="shared" si="60"/>
        <v>48.856728820398047</v>
      </c>
      <c r="AO91" s="241">
        <f t="shared" si="60"/>
        <v>48.856728820398047</v>
      </c>
      <c r="AP91" s="241">
        <f t="shared" si="60"/>
        <v>48.856728820398047</v>
      </c>
      <c r="AQ91" s="241">
        <f t="shared" si="60"/>
        <v>48.856728820398047</v>
      </c>
      <c r="AR91" s="241">
        <f t="shared" si="60"/>
        <v>48.856728820398047</v>
      </c>
      <c r="AS91" s="241">
        <f t="shared" si="60"/>
        <v>48.856728820398047</v>
      </c>
      <c r="AT91" s="241">
        <f t="shared" si="60"/>
        <v>48.856728820398047</v>
      </c>
      <c r="AU91" s="241">
        <f t="shared" si="60"/>
        <v>48.856728820398047</v>
      </c>
      <c r="AV91" s="241">
        <f t="shared" si="60"/>
        <v>48.856728820398047</v>
      </c>
      <c r="AW91" s="241">
        <f t="shared" si="60"/>
        <v>48.856728820398047</v>
      </c>
      <c r="AX91" s="241">
        <f t="shared" si="60"/>
        <v>48.856728820398047</v>
      </c>
      <c r="AY91" s="241">
        <f t="shared" si="60"/>
        <v>48.856728820398047</v>
      </c>
      <c r="AZ91" s="241">
        <f t="shared" si="60"/>
        <v>48.856728820398047</v>
      </c>
      <c r="BA91" s="241">
        <f t="shared" si="60"/>
        <v>48.856728820398047</v>
      </c>
      <c r="BB91" s="241">
        <f t="shared" si="60"/>
        <v>48.856728820398047</v>
      </c>
      <c r="BC91" s="241">
        <f t="shared" si="60"/>
        <v>48.856728820398047</v>
      </c>
      <c r="BD91" s="241">
        <f t="shared" si="60"/>
        <v>48.856728820398047</v>
      </c>
      <c r="BE91" s="241">
        <f t="shared" si="60"/>
        <v>48.856728820398047</v>
      </c>
      <c r="BF91" s="241">
        <f t="shared" si="60"/>
        <v>48.856728820398047</v>
      </c>
      <c r="BG91" s="241">
        <f t="shared" si="60"/>
        <v>48.856728820398047</v>
      </c>
      <c r="BH91" s="241">
        <f t="shared" si="60"/>
        <v>48.856728820398047</v>
      </c>
      <c r="BI91" s="241">
        <f t="shared" si="60"/>
        <v>48.856728820398047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4.4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4.4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4.4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4.4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1.2000000000000739E-2</v>
      </c>
      <c r="E96" s="399">
        <f>SUM(US:OthAsia!E106)</f>
        <v>1.2000000000300664E-2</v>
      </c>
      <c r="F96" s="399">
        <f>SUM(US:OthAsia!F106)</f>
        <v>1.2000000024820151E-2</v>
      </c>
      <c r="G96" s="399">
        <f>SUM(US:OthAsia!G106)</f>
        <v>1.2000000828859929E-2</v>
      </c>
      <c r="H96" s="399">
        <f>SUM(US:OthAsia!H106)</f>
        <v>1.2000015304771648E-2</v>
      </c>
      <c r="I96" s="399">
        <f>SUM(US:OthAsia!I106)</f>
        <v>1.20001859328861E-2</v>
      </c>
      <c r="J96" s="399">
        <f>SUM(US:OthAsia!J106)</f>
        <v>1.2001659379585916E-2</v>
      </c>
      <c r="K96" s="399">
        <f>SUM(US:OthAsia!K106)</f>
        <v>1.2011662687639459E-2</v>
      </c>
      <c r="L96" s="399">
        <f>SUM(US:OthAsia!L106)</f>
        <v>1.2067714654149327E-2</v>
      </c>
      <c r="M96" s="399">
        <f>SUM(US:OthAsia!M106)</f>
        <v>1.2336594190766713E-2</v>
      </c>
      <c r="N96" s="399">
        <f>SUM(US:OthAsia!N106)</f>
        <v>1.347307850464933E-2</v>
      </c>
      <c r="O96" s="399">
        <f>SUM(US:OthAsia!O106)</f>
        <v>1.7802365288839082E-2</v>
      </c>
      <c r="P96" s="399">
        <f>SUM(US:OthAsia!P106)</f>
        <v>3.281110170243072E-2</v>
      </c>
      <c r="Q96" s="399">
        <f>SUM(US:OthAsia!Q106)</f>
        <v>8.0680094689248999E-2</v>
      </c>
      <c r="R96" s="399">
        <f>SUM(US:OthAsia!R106)</f>
        <v>0.22240517461879203</v>
      </c>
      <c r="S96" s="399">
        <f>SUM(US:OthAsia!S106)</f>
        <v>0.61475370151102948</v>
      </c>
      <c r="T96" s="399">
        <f>SUM(US:OthAsia!T106)</f>
        <v>1.6361302166772209</v>
      </c>
      <c r="U96" s="399">
        <f>SUM(US:OthAsia!U106)</f>
        <v>4.1466639485814047</v>
      </c>
      <c r="V96" s="399">
        <f>SUM(US:OthAsia!V106)</f>
        <v>9.9876995719291486</v>
      </c>
      <c r="W96" s="399">
        <f>SUM(US:OthAsia!W106)</f>
        <v>22.860401161290394</v>
      </c>
      <c r="X96" s="399">
        <f>SUM(US:OthAsia!X106)</f>
        <v>49.698594272974994</v>
      </c>
      <c r="Y96" s="399">
        <f>SUM(US:OthAsia!Y106)</f>
        <v>102.44647313170576</v>
      </c>
      <c r="Z96" s="399">
        <f>SUM(US:OthAsia!Z106)</f>
        <v>199.58783283759814</v>
      </c>
      <c r="AA96" s="399">
        <f>SUM(US:OthAsia!AA106)</f>
        <v>365.78327603102304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4.4">
      <c r="A97" s="397" t="s">
        <v>974</v>
      </c>
      <c r="B97" s="399">
        <f>SUM(US:OthAsia!B107)</f>
        <v>0</v>
      </c>
      <c r="C97" s="399">
        <f>SUM(US:OthAsia!C107)</f>
        <v>4.5140407948495651E-20</v>
      </c>
      <c r="D97" s="399">
        <f>SUM(US:OthAsia!D107)</f>
        <v>7.3937064265825418E-16</v>
      </c>
      <c r="E97" s="399">
        <f>SUM(US:OthAsia!E107)</f>
        <v>3.0066322452324271E-13</v>
      </c>
      <c r="F97" s="399">
        <f>SUM(US:OthAsia!F107)</f>
        <v>2.4820149458451917E-11</v>
      </c>
      <c r="G97" s="399">
        <f>SUM(US:OthAsia!G107)</f>
        <v>8.288599284806767E-10</v>
      </c>
      <c r="H97" s="399">
        <f>SUM(US:OthAsia!H107)</f>
        <v>1.530477164848101E-8</v>
      </c>
      <c r="I97" s="399">
        <f>SUM(US:OthAsia!I107)</f>
        <v>1.8593288610091427E-7</v>
      </c>
      <c r="J97" s="399">
        <f>SUM(US:OthAsia!J107)</f>
        <v>1.6593795859158651E-6</v>
      </c>
      <c r="K97" s="399">
        <f>SUM(US:OthAsia!K107)</f>
        <v>1.166268763945953E-5</v>
      </c>
      <c r="L97" s="399">
        <f>SUM(US:OthAsia!L107)</f>
        <v>6.7714654149327787E-5</v>
      </c>
      <c r="M97" s="399">
        <f>SUM(US:OthAsia!M107)</f>
        <v>3.3659419076671531E-4</v>
      </c>
      <c r="N97" s="399">
        <f>SUM(US:OthAsia!N107)</f>
        <v>1.4730785046493304E-3</v>
      </c>
      <c r="O97" s="399">
        <f>SUM(US:OthAsia!O107)</f>
        <v>5.8023652888390858E-3</v>
      </c>
      <c r="P97" s="399">
        <f>SUM(US:OthAsia!P107)</f>
        <v>2.081110170243072E-2</v>
      </c>
      <c r="Q97" s="399">
        <f>SUM(US:OthAsia!Q107)</f>
        <v>6.8680094689249002E-2</v>
      </c>
      <c r="R97" s="399">
        <f>SUM(US:OthAsia!R107)</f>
        <v>0.21040517461879202</v>
      </c>
      <c r="S97" s="399">
        <f>SUM(US:OthAsia!S107)</f>
        <v>0.60275370151102947</v>
      </c>
      <c r="T97" s="399">
        <f>SUM(US:OthAsia!T107)</f>
        <v>1.6241302166772218</v>
      </c>
      <c r="U97" s="399">
        <f>SUM(US:OthAsia!U107)</f>
        <v>4.1346639485814061</v>
      </c>
      <c r="V97" s="399">
        <f>SUM(US:OthAsia!V107)</f>
        <v>9.9756995719291428</v>
      </c>
      <c r="W97" s="399">
        <f>SUM(US:OthAsia!W107)</f>
        <v>22.848401161290386</v>
      </c>
      <c r="X97" s="399">
        <f>SUM(US:OthAsia!X107)</f>
        <v>49.686594272975007</v>
      </c>
      <c r="Y97" s="399">
        <f>SUM(US:OthAsia!Y107)</f>
        <v>102.43447313170573</v>
      </c>
      <c r="Z97" s="399">
        <f>SUM(US:OthAsia!Z107)</f>
        <v>199.57583283759811</v>
      </c>
      <c r="AA97" s="399">
        <f>SUM(US:OthAsia!AA107)</f>
        <v>365.77127603102321</v>
      </c>
      <c r="AB97" s="399">
        <f>SUM(US:OthAsia!AB107)</f>
        <v>586.28074584477667</v>
      </c>
      <c r="AC97" s="399">
        <f>SUM(US:OthAsia!AC107)</f>
        <v>586.28074584477667</v>
      </c>
      <c r="AD97" s="399">
        <f>SUM(US:OthAsia!AD107)</f>
        <v>586.28074584477667</v>
      </c>
      <c r="AE97" s="399">
        <f>SUM(US:OthAsia!AE107)</f>
        <v>586.28074584477667</v>
      </c>
      <c r="AF97" s="399">
        <f>SUM(US:OthAsia!AF107)</f>
        <v>586.28074584477667</v>
      </c>
      <c r="AG97" s="399">
        <f>SUM(US:OthAsia!AG107)</f>
        <v>586.28074584477667</v>
      </c>
      <c r="AH97" s="399">
        <f>SUM(US:OthAsia!AH107)</f>
        <v>586.28074584477667</v>
      </c>
      <c r="AI97" s="399">
        <f>SUM(US:OthAsia!AI107)</f>
        <v>586.28074584477667</v>
      </c>
      <c r="AJ97" s="399">
        <f>SUM(US:OthAsia!AJ107)</f>
        <v>586.28074584477667</v>
      </c>
      <c r="AK97" s="399">
        <f>SUM(US:OthAsia!AK107)</f>
        <v>586.28074584477667</v>
      </c>
      <c r="AL97" s="399">
        <f>SUM(US:OthAsia!AL107)</f>
        <v>586.28074584477667</v>
      </c>
      <c r="AM97" s="399">
        <f>SUM(US:OthAsia!AM107)</f>
        <v>586.28074584477667</v>
      </c>
      <c r="AN97" s="399">
        <f>SUM(US:OthAsia!AN107)</f>
        <v>586.28074584477667</v>
      </c>
      <c r="AO97" s="399">
        <f>SUM(US:OthAsia!AO107)</f>
        <v>586.28074584477667</v>
      </c>
      <c r="AP97" s="399">
        <f>SUM(US:OthAsia!AP107)</f>
        <v>586.28074584477667</v>
      </c>
      <c r="AQ97" s="399">
        <f>SUM(US:OthAsia!AQ107)</f>
        <v>586.28074584477667</v>
      </c>
      <c r="AR97" s="399">
        <f>SUM(US:OthAsia!AR107)</f>
        <v>586.28074584477667</v>
      </c>
      <c r="AS97" s="399">
        <f>SUM(US:OthAsia!AS107)</f>
        <v>586.28074584477667</v>
      </c>
      <c r="AT97" s="399">
        <f>SUM(US:OthAsia!AT107)</f>
        <v>586.28074584477667</v>
      </c>
      <c r="AU97" s="399">
        <f>SUM(US:OthAsia!AU107)</f>
        <v>586.28074584477667</v>
      </c>
      <c r="AV97" s="399">
        <f>SUM(US:OthAsia!AV107)</f>
        <v>586.28074584477667</v>
      </c>
      <c r="AW97" s="399">
        <f>SUM(US:OthAsia!AW107)</f>
        <v>586.28074584477667</v>
      </c>
      <c r="AX97" s="399">
        <f>SUM(US:OthAsia!AX107)</f>
        <v>586.28074584477667</v>
      </c>
      <c r="AY97" s="399">
        <f>SUM(US:OthAsia!AY107)</f>
        <v>586.28074584477667</v>
      </c>
      <c r="AZ97" s="399">
        <f>SUM(US:OthAsia!AZ107)</f>
        <v>586.28074584477667</v>
      </c>
      <c r="BA97" s="399">
        <f>SUM(US:OthAsia!BA107)</f>
        <v>586.28074584477667</v>
      </c>
      <c r="BB97" s="399">
        <f>SUM(US:OthAsia!BB107)</f>
        <v>586.28074584477667</v>
      </c>
      <c r="BC97" s="399">
        <f>SUM(US:OthAsia!BC107)</f>
        <v>586.28074584477667</v>
      </c>
      <c r="BD97" s="399">
        <f>SUM(US:OthAsia!BD107)</f>
        <v>586.28074584477667</v>
      </c>
      <c r="BE97" s="399">
        <f>SUM(US:OthAsia!BE107)</f>
        <v>586.28074584477667</v>
      </c>
      <c r="BF97" s="399">
        <f>SUM(US:OthAsia!BF107)</f>
        <v>586.28074584477667</v>
      </c>
      <c r="BG97" s="399">
        <f>SUM(US:OthAsia!BG107)</f>
        <v>586.28074584477667</v>
      </c>
      <c r="BH97" s="399">
        <f>SUM(US:OthAsia!BH107)</f>
        <v>586.28074584477667</v>
      </c>
      <c r="BI97" s="399">
        <f>SUM(US:OthAsia!BI107)</f>
        <v>586.28074584477667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4.4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4.4">
      <c r="A101" s="435" t="s">
        <v>956</v>
      </c>
      <c r="B101" s="436">
        <f t="shared" ref="B101:AG101" si="63">1-B124/B98</f>
        <v>-1.8834689452074782E-2</v>
      </c>
      <c r="C101" s="436">
        <f t="shared" si="63"/>
        <v>1.7397987116566482E-2</v>
      </c>
      <c r="D101" s="436">
        <f t="shared" si="63"/>
        <v>5.770029705233215E-2</v>
      </c>
      <c r="E101" s="436">
        <f t="shared" si="63"/>
        <v>0.19209913421444147</v>
      </c>
      <c r="F101" s="436">
        <f t="shared" si="63"/>
        <v>0.36486857464373412</v>
      </c>
      <c r="G101" s="436">
        <f t="shared" si="63"/>
        <v>0.50884883344544063</v>
      </c>
      <c r="H101" s="436">
        <f t="shared" si="63"/>
        <v>0.55280088264440219</v>
      </c>
      <c r="I101" s="436">
        <f t="shared" si="63"/>
        <v>0.59001886319854369</v>
      </c>
      <c r="J101" s="436">
        <f t="shared" si="63"/>
        <v>0.62813477832384879</v>
      </c>
      <c r="K101" s="436">
        <f t="shared" si="63"/>
        <v>0.65679855136463683</v>
      </c>
      <c r="L101" s="436">
        <f t="shared" si="63"/>
        <v>0.67760561412683495</v>
      </c>
      <c r="M101" s="455">
        <f t="shared" si="63"/>
        <v>0.69329219448139923</v>
      </c>
      <c r="N101" s="436">
        <f t="shared" si="63"/>
        <v>0.70571497960310858</v>
      </c>
      <c r="O101" s="436">
        <f t="shared" si="63"/>
        <v>0.71757068153217163</v>
      </c>
      <c r="P101" s="436">
        <f t="shared" si="63"/>
        <v>0.72716573770020054</v>
      </c>
      <c r="Q101" s="436">
        <f t="shared" si="63"/>
        <v>0.73518827435475642</v>
      </c>
      <c r="R101" s="436">
        <f t="shared" si="63"/>
        <v>0.74171224272244318</v>
      </c>
      <c r="S101" s="436">
        <f t="shared" si="63"/>
        <v>0.7467381446643766</v>
      </c>
      <c r="T101" s="436">
        <f t="shared" si="63"/>
        <v>0.75141127400266239</v>
      </c>
      <c r="U101" s="436">
        <f t="shared" si="63"/>
        <v>0.75569099870763701</v>
      </c>
      <c r="V101" s="436">
        <f t="shared" si="63"/>
        <v>0.76033755986701435</v>
      </c>
      <c r="W101" s="436">
        <f t="shared" si="63"/>
        <v>0.72721879065280359</v>
      </c>
      <c r="X101" s="436">
        <f t="shared" si="63"/>
        <v>0.69576010859501736</v>
      </c>
      <c r="Y101" s="436">
        <f t="shared" si="63"/>
        <v>0.66577009987278946</v>
      </c>
      <c r="Z101" s="436">
        <f t="shared" si="63"/>
        <v>0.63715147634320757</v>
      </c>
      <c r="AA101" s="436">
        <f t="shared" si="63"/>
        <v>0.89987276309086173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4.4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0.99999999999993838</v>
      </c>
      <c r="E104" s="399">
        <f t="shared" si="65"/>
        <v>0.99999999997494471</v>
      </c>
      <c r="F104" s="399">
        <f t="shared" si="65"/>
        <v>0.99999999793165417</v>
      </c>
      <c r="G104" s="399">
        <f t="shared" si="65"/>
        <v>0.99999993092834405</v>
      </c>
      <c r="H104" s="399">
        <f t="shared" si="65"/>
        <v>0.99999872460398931</v>
      </c>
      <c r="I104" s="399">
        <f t="shared" si="65"/>
        <v>0.99998450583289789</v>
      </c>
      <c r="J104" s="399">
        <f t="shared" si="65"/>
        <v>0.99986173748700635</v>
      </c>
      <c r="K104" s="399">
        <f t="shared" si="65"/>
        <v>0.99902905301765921</v>
      </c>
      <c r="L104" s="399">
        <f t="shared" si="65"/>
        <v>0.99438877566382922</v>
      </c>
      <c r="M104" s="443">
        <f t="shared" si="65"/>
        <v>0.97271579290347099</v>
      </c>
      <c r="N104" s="399">
        <f t="shared" si="65"/>
        <v>0.89066503960909926</v>
      </c>
      <c r="O104" s="399">
        <f t="shared" si="65"/>
        <v>0.67406773230988648</v>
      </c>
      <c r="P104" s="399">
        <f t="shared" si="65"/>
        <v>0.36572987121340739</v>
      </c>
      <c r="Q104" s="399">
        <f t="shared" si="65"/>
        <v>0.14873557159569195</v>
      </c>
      <c r="R104" s="399">
        <f t="shared" si="65"/>
        <v>5.3955579138697196E-2</v>
      </c>
      <c r="S104" s="399">
        <f t="shared" si="65"/>
        <v>1.9520012600989123E-2</v>
      </c>
      <c r="T104" s="399">
        <f t="shared" si="65"/>
        <v>7.3343795485726337E-3</v>
      </c>
      <c r="U104" s="399">
        <f t="shared" si="65"/>
        <v>2.8938925721492259E-3</v>
      </c>
      <c r="V104" s="399">
        <f t="shared" si="65"/>
        <v>1.2014778692114314E-3</v>
      </c>
      <c r="W104" s="399">
        <f t="shared" si="65"/>
        <v>5.2492517149382856E-4</v>
      </c>
      <c r="X104" s="399">
        <f t="shared" si="65"/>
        <v>2.414555215399794E-4</v>
      </c>
      <c r="Y104" s="399">
        <f t="shared" si="65"/>
        <v>1.171343398479463E-4</v>
      </c>
      <c r="Z104" s="399">
        <f t="shared" si="65"/>
        <v>6.0123905497699859E-5</v>
      </c>
      <c r="AA104" s="399">
        <f t="shared" si="65"/>
        <v>3.2806311239919062E-5</v>
      </c>
      <c r="AB104" s="399">
        <f t="shared" si="65"/>
        <v>0.58626911783957036</v>
      </c>
      <c r="AC104" s="399">
        <f t="shared" si="65"/>
        <v>0.17253823567914073</v>
      </c>
      <c r="AD104" s="399">
        <f t="shared" si="65"/>
        <v>-0.65492352864171854</v>
      </c>
      <c r="AE104" s="399">
        <f t="shared" si="65"/>
        <v>-2.3098470572834371</v>
      </c>
      <c r="AF104" s="399">
        <f t="shared" si="65"/>
        <v>-5.6196941145668742</v>
      </c>
      <c r="AG104" s="399">
        <f t="shared" si="65"/>
        <v>-12.239388229133748</v>
      </c>
      <c r="AH104" s="399">
        <f t="shared" si="65"/>
        <v>-25.478776458267497</v>
      </c>
      <c r="AI104" s="399">
        <f t="shared" ref="AI104:BI104" si="66">1-(AI97/AI96)</f>
        <v>-51.957552916534993</v>
      </c>
      <c r="AJ104" s="399">
        <f t="shared" si="66"/>
        <v>-104.91510583306999</v>
      </c>
      <c r="AK104" s="399">
        <f t="shared" si="66"/>
        <v>-210.83021166613997</v>
      </c>
      <c r="AL104" s="399">
        <f t="shared" si="66"/>
        <v>-422.66042333227995</v>
      </c>
      <c r="AM104" s="399">
        <f t="shared" si="66"/>
        <v>-846.32084666455989</v>
      </c>
      <c r="AN104" s="399">
        <f t="shared" si="66"/>
        <v>-1693.6416933291198</v>
      </c>
      <c r="AO104" s="399">
        <f t="shared" si="66"/>
        <v>-3388.2833866582396</v>
      </c>
      <c r="AP104" s="399">
        <f t="shared" si="66"/>
        <v>-6777.5667733164792</v>
      </c>
      <c r="AQ104" s="399">
        <f t="shared" si="66"/>
        <v>-13556.133546632958</v>
      </c>
      <c r="AR104" s="399">
        <f t="shared" si="66"/>
        <v>-27113.267093265917</v>
      </c>
      <c r="AS104" s="399">
        <f t="shared" si="66"/>
        <v>-54227.534186531833</v>
      </c>
      <c r="AT104" s="399">
        <f t="shared" si="66"/>
        <v>-108456.06837306367</v>
      </c>
      <c r="AU104" s="399">
        <f t="shared" si="66"/>
        <v>-216913.13674612733</v>
      </c>
      <c r="AV104" s="399">
        <f t="shared" si="66"/>
        <v>-433827.27349225467</v>
      </c>
      <c r="AW104" s="399">
        <f t="shared" si="66"/>
        <v>-867655.54698450933</v>
      </c>
      <c r="AX104" s="399">
        <f t="shared" si="66"/>
        <v>-1735312.0939690187</v>
      </c>
      <c r="AY104" s="399">
        <f t="shared" si="66"/>
        <v>-3470625.1879380373</v>
      </c>
      <c r="AZ104" s="399">
        <f t="shared" si="66"/>
        <v>-6941251.3758760747</v>
      </c>
      <c r="BA104" s="399">
        <f t="shared" si="66"/>
        <v>-13882503.751752149</v>
      </c>
      <c r="BB104" s="399">
        <f t="shared" si="66"/>
        <v>-27765008.503504299</v>
      </c>
      <c r="BC104" s="399">
        <f t="shared" si="66"/>
        <v>-55530018.007008597</v>
      </c>
      <c r="BD104" s="399">
        <f t="shared" si="66"/>
        <v>-111060037.01401719</v>
      </c>
      <c r="BE104" s="399">
        <f t="shared" si="66"/>
        <v>-222120075.02803439</v>
      </c>
      <c r="BF104" s="399">
        <f t="shared" si="66"/>
        <v>-444240151.05606878</v>
      </c>
      <c r="BG104" s="399">
        <f t="shared" si="66"/>
        <v>-888480303.11213756</v>
      </c>
      <c r="BH104" s="399">
        <f t="shared" si="66"/>
        <v>-1776960607.2242751</v>
      </c>
      <c r="BI104" s="399">
        <f t="shared" si="66"/>
        <v>-3553921215.4485502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4.4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4.4">
      <c r="A106" s="398" t="s">
        <v>967</v>
      </c>
      <c r="B106" s="423">
        <v>0</v>
      </c>
      <c r="C106" s="423">
        <f t="shared" ref="C106:P106" si="67">+C281/C311</f>
        <v>34.943912825165221</v>
      </c>
      <c r="D106" s="423">
        <f t="shared" si="67"/>
        <v>69.894475485441674</v>
      </c>
      <c r="E106" s="423">
        <f t="shared" si="67"/>
        <v>144.97625107039988</v>
      </c>
      <c r="F106" s="423">
        <f t="shared" si="67"/>
        <v>310.32437196797542</v>
      </c>
      <c r="G106" s="423">
        <f t="shared" si="67"/>
        <v>465.6737574408848</v>
      </c>
      <c r="H106" s="423">
        <f t="shared" si="67"/>
        <v>561.14930901426771</v>
      </c>
      <c r="I106" s="423">
        <f t="shared" si="67"/>
        <v>581.48131995190249</v>
      </c>
      <c r="J106" s="423">
        <f t="shared" si="67"/>
        <v>622.37101802215409</v>
      </c>
      <c r="K106" s="423">
        <f t="shared" si="67"/>
        <v>643.60815044168442</v>
      </c>
      <c r="L106" s="423">
        <f t="shared" si="67"/>
        <v>649.42770302433792</v>
      </c>
      <c r="M106" s="423">
        <f t="shared" si="67"/>
        <v>646.92193181738685</v>
      </c>
      <c r="N106" s="423">
        <f t="shared" si="67"/>
        <v>640.88347028546877</v>
      </c>
      <c r="O106" s="423">
        <f t="shared" si="67"/>
        <v>631.44773798311417</v>
      </c>
      <c r="P106" s="423">
        <f t="shared" si="67"/>
        <v>619.6186318383626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4.4">
      <c r="A107" s="398" t="s">
        <v>968</v>
      </c>
      <c r="B107" s="492">
        <f>+B281/B167</f>
        <v>2.0177910923235576</v>
      </c>
      <c r="C107" s="492">
        <f t="shared" ref="C107:P107" si="68">+C281/C296</f>
        <v>13.706467644692431</v>
      </c>
      <c r="D107" s="492">
        <f t="shared" si="68"/>
        <v>27.080070692093607</v>
      </c>
      <c r="E107" s="492">
        <f t="shared" si="68"/>
        <v>98.017599252179068</v>
      </c>
      <c r="F107" s="492">
        <f t="shared" si="68"/>
        <v>259.85472244088851</v>
      </c>
      <c r="G107" s="492">
        <f t="shared" si="68"/>
        <v>434.39420655912011</v>
      </c>
      <c r="H107" s="492">
        <f t="shared" si="68"/>
        <v>515.60616295770456</v>
      </c>
      <c r="I107" s="492">
        <f t="shared" si="68"/>
        <v>581.48131995190249</v>
      </c>
      <c r="J107" s="492">
        <f t="shared" si="68"/>
        <v>622.37101802215409</v>
      </c>
      <c r="K107" s="492">
        <f t="shared" si="68"/>
        <v>643.60815044168442</v>
      </c>
      <c r="L107" s="492">
        <f t="shared" si="68"/>
        <v>649.42770302433792</v>
      </c>
      <c r="M107" s="492">
        <f t="shared" si="68"/>
        <v>646.92193181738685</v>
      </c>
      <c r="N107" s="492">
        <f t="shared" si="68"/>
        <v>640.88347028546877</v>
      </c>
      <c r="O107" s="492">
        <f t="shared" si="68"/>
        <v>631.44773798311417</v>
      </c>
      <c r="P107" s="492">
        <f t="shared" si="68"/>
        <v>619.6186318383626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4.4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4.4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4.4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4.4">
      <c r="A113" s="413" t="s">
        <v>977</v>
      </c>
      <c r="B113" s="410">
        <f t="shared" ref="B113:BI113" si="71">+B184</f>
        <v>0</v>
      </c>
      <c r="C113" s="410">
        <f t="shared" si="71"/>
        <v>3.6901144834254138</v>
      </c>
      <c r="D113" s="410">
        <f t="shared" si="71"/>
        <v>3.7910541654272771</v>
      </c>
      <c r="E113" s="410">
        <f t="shared" si="71"/>
        <v>6.3210276508920931</v>
      </c>
      <c r="F113" s="410">
        <f t="shared" si="71"/>
        <v>6.7770732635050983</v>
      </c>
      <c r="G113" s="410">
        <f t="shared" si="71"/>
        <v>6.5086198149012482</v>
      </c>
      <c r="H113" s="410">
        <f t="shared" si="71"/>
        <v>5.8920344725319849</v>
      </c>
      <c r="I113" s="410">
        <f t="shared" si="71"/>
        <v>7.0220760784829981</v>
      </c>
      <c r="J113" s="410">
        <f t="shared" si="71"/>
        <v>6.6789594793397686</v>
      </c>
      <c r="K113" s="410">
        <f t="shared" si="71"/>
        <v>6.4503709485525462</v>
      </c>
      <c r="L113" s="410">
        <f t="shared" si="71"/>
        <v>6.3268951759680085</v>
      </c>
      <c r="M113" s="453">
        <f t="shared" si="71"/>
        <v>6.2636994082430952</v>
      </c>
      <c r="N113" s="410">
        <f t="shared" si="71"/>
        <v>6.2342302288356564</v>
      </c>
      <c r="O113" s="410">
        <f t="shared" si="71"/>
        <v>6.1947744483572169</v>
      </c>
      <c r="P113" s="410">
        <f t="shared" si="71"/>
        <v>6.1683567410403857</v>
      </c>
      <c r="Q113" s="410">
        <f t="shared" si="71"/>
        <v>6.1499059863400394</v>
      </c>
      <c r="R113" s="410">
        <f t="shared" si="71"/>
        <v>6.1441928913000829</v>
      </c>
      <c r="S113" s="410">
        <f t="shared" si="71"/>
        <v>6.1560001324828058</v>
      </c>
      <c r="T113" s="410">
        <f t="shared" si="71"/>
        <v>6.1607802031985486</v>
      </c>
      <c r="U113" s="410">
        <f t="shared" si="71"/>
        <v>6.1612550099547434</v>
      </c>
      <c r="V113" s="410">
        <f t="shared" si="71"/>
        <v>6.1601409538480016</v>
      </c>
      <c r="W113" s="410">
        <f t="shared" si="71"/>
        <v>7.1634258667616715</v>
      </c>
      <c r="X113" s="410">
        <f t="shared" si="71"/>
        <v>8.1631604897848025</v>
      </c>
      <c r="Y113" s="410">
        <f t="shared" si="71"/>
        <v>9.1560210301822202</v>
      </c>
      <c r="Z113" s="410">
        <f t="shared" si="71"/>
        <v>10.139103259698622</v>
      </c>
      <c r="AA113" s="410">
        <f t="shared" si="71"/>
        <v>2.8520339288759127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4.4">
      <c r="A114" s="439" t="s">
        <v>960</v>
      </c>
      <c r="B114" s="440">
        <f t="shared" ref="B114:BI114" si="72">+B185</f>
        <v>0</v>
      </c>
      <c r="C114" s="440">
        <f t="shared" si="72"/>
        <v>0.23775226501903068</v>
      </c>
      <c r="D114" s="440">
        <f t="shared" si="72"/>
        <v>0.39174491857026172</v>
      </c>
      <c r="E114" s="440">
        <f t="shared" si="72"/>
        <v>0.12565481631218489</v>
      </c>
      <c r="F114" s="440">
        <f t="shared" si="72"/>
        <v>-0.47084375419875979</v>
      </c>
      <c r="G114" s="440">
        <f t="shared" si="72"/>
        <v>-1.0160445429766058</v>
      </c>
      <c r="H114" s="440">
        <f t="shared" si="72"/>
        <v>-1.4300150877199904</v>
      </c>
      <c r="I114" s="440">
        <f t="shared" si="72"/>
        <v>-2.59571818178238</v>
      </c>
      <c r="J114" s="440">
        <f t="shared" si="72"/>
        <v>-2.9281010032975265</v>
      </c>
      <c r="K114" s="440">
        <f t="shared" si="72"/>
        <v>-3.1995949827679544</v>
      </c>
      <c r="L114" s="440">
        <f t="shared" si="72"/>
        <v>-3.4315787806600708</v>
      </c>
      <c r="M114" s="453">
        <f t="shared" si="72"/>
        <v>-3.6506763614776818</v>
      </c>
      <c r="N114" s="440">
        <f t="shared" si="72"/>
        <v>-3.8759769291298705</v>
      </c>
      <c r="O114" s="440">
        <f t="shared" si="72"/>
        <v>-4.0664508453727457</v>
      </c>
      <c r="P114" s="440">
        <f t="shared" si="72"/>
        <v>-4.2475446893469009</v>
      </c>
      <c r="Q114" s="440">
        <f t="shared" si="72"/>
        <v>-4.4163731096866696</v>
      </c>
      <c r="R114" s="440">
        <f t="shared" si="72"/>
        <v>-4.5796794701204169</v>
      </c>
      <c r="S114" s="440">
        <f t="shared" si="72"/>
        <v>-4.7440267698681566</v>
      </c>
      <c r="T114" s="440">
        <f t="shared" si="72"/>
        <v>-4.886474243438828</v>
      </c>
      <c r="U114" s="440">
        <f t="shared" si="72"/>
        <v>-5.0111938812715957</v>
      </c>
      <c r="V114" s="440">
        <f t="shared" si="72"/>
        <v>-5.1222107852114611</v>
      </c>
      <c r="W114" s="440">
        <f t="shared" si="72"/>
        <v>-6.1773922065569575</v>
      </c>
      <c r="X114" s="440">
        <f t="shared" si="72"/>
        <v>-7.2264285125903243</v>
      </c>
      <c r="Y114" s="440">
        <f t="shared" si="72"/>
        <v>-8.2661256518474673</v>
      </c>
      <c r="Z114" s="440">
        <f t="shared" si="72"/>
        <v>-9.2937026502806059</v>
      </c>
      <c r="AA114" s="440">
        <f t="shared" si="72"/>
        <v>-2.0489033499287972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4.4">
      <c r="A115" s="413" t="s">
        <v>961</v>
      </c>
      <c r="B115" s="442">
        <f>10000000000000*SUMPRODUCT(C114:Q114*C114:Q114)</f>
        <v>1232820770664692.5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4.4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4.4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4.4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4.4">
      <c r="A119" s="398" t="s">
        <v>968</v>
      </c>
      <c r="B119" s="423">
        <f>+B236/B167</f>
        <v>0</v>
      </c>
      <c r="C119" s="423">
        <f t="shared" ref="C119:M119" si="74">+C118*C113/C167</f>
        <v>3.750004702001779</v>
      </c>
      <c r="D119" s="423">
        <f t="shared" si="74"/>
        <v>16.503752408505889</v>
      </c>
      <c r="E119" s="423">
        <f t="shared" si="74"/>
        <v>65.629200380303601</v>
      </c>
      <c r="F119" s="423">
        <f t="shared" si="74"/>
        <v>172.77264790106861</v>
      </c>
      <c r="G119" s="423">
        <f t="shared" si="74"/>
        <v>291.59164778463435</v>
      </c>
      <c r="H119" s="423">
        <f t="shared" si="74"/>
        <v>320.09317569253818</v>
      </c>
      <c r="I119" s="423">
        <f t="shared" si="74"/>
        <v>374.71175607071785</v>
      </c>
      <c r="J119" s="423">
        <f t="shared" si="74"/>
        <v>403.56245905854087</v>
      </c>
      <c r="K119" s="423">
        <f t="shared" si="74"/>
        <v>419.85509970481468</v>
      </c>
      <c r="L119" s="423">
        <f t="shared" si="74"/>
        <v>425.80446662505955</v>
      </c>
      <c r="M119" s="423">
        <f t="shared" si="74"/>
        <v>425.80724998740214</v>
      </c>
      <c r="N119" s="423">
        <f t="shared" ref="N119:BI119" si="75">+N118*N113/N56</f>
        <v>112.89085239142025</v>
      </c>
      <c r="O119" s="423">
        <f t="shared" si="75"/>
        <v>106.67494282313669</v>
      </c>
      <c r="P119" s="423">
        <f t="shared" si="75"/>
        <v>100.90684066239729</v>
      </c>
      <c r="Q119" s="423">
        <f t="shared" si="75"/>
        <v>95.573763283252561</v>
      </c>
      <c r="R119" s="423">
        <f t="shared" si="75"/>
        <v>90.720784608049584</v>
      </c>
      <c r="S119" s="423">
        <f t="shared" si="75"/>
        <v>86.393218998520453</v>
      </c>
      <c r="T119" s="423">
        <f t="shared" si="75"/>
        <v>82.447284418340772</v>
      </c>
      <c r="U119" s="423">
        <f t="shared" si="75"/>
        <v>78.946823348947078</v>
      </c>
      <c r="V119" s="423">
        <f t="shared" si="75"/>
        <v>75.981338236599399</v>
      </c>
      <c r="W119" s="423">
        <f t="shared" si="75"/>
        <v>79.343103902005694</v>
      </c>
      <c r="X119" s="423">
        <f t="shared" si="75"/>
        <v>82.083850859740281</v>
      </c>
      <c r="Y119" s="423">
        <f t="shared" si="75"/>
        <v>84.824604417556898</v>
      </c>
      <c r="Z119" s="423">
        <f t="shared" si="75"/>
        <v>88.267893820371057</v>
      </c>
      <c r="AA119" s="423">
        <f t="shared" si="75"/>
        <v>27.435234337880196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4.4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4.4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5.6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4.4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4.4">
      <c r="A124" s="431" t="s">
        <v>955</v>
      </c>
      <c r="B124" s="432">
        <f>SUM(US:OthAsia!B121)</f>
        <v>8.1211313096224877</v>
      </c>
      <c r="C124" s="432">
        <f>SUM(US:OthAsia!C121)</f>
        <v>9.8346000523562154</v>
      </c>
      <c r="D124" s="432">
        <f>SUM(US:OthAsia!D121)</f>
        <v>11.048075353238536</v>
      </c>
      <c r="E124" s="432">
        <f>SUM(US:OthAsia!E121)</f>
        <v>10.651777673539756</v>
      </c>
      <c r="F124" s="432">
        <f>SUM(US:OthAsia!F121)</f>
        <v>9.1767530610839358</v>
      </c>
      <c r="G124" s="432">
        <f>SUM(US:OthAsia!G121)</f>
        <v>7.583965795989366</v>
      </c>
      <c r="H124" s="432">
        <f>SUM(US:OthAsia!H121)</f>
        <v>7.285436668233479</v>
      </c>
      <c r="I124" s="432">
        <f>SUM(US:OthAsia!I121)</f>
        <v>7.0220760784829981</v>
      </c>
      <c r="J124" s="432">
        <f>SUM(US:OthAsia!J121)</f>
        <v>6.6789594793397686</v>
      </c>
      <c r="K124" s="432">
        <f>SUM(US:OthAsia!K121)</f>
        <v>6.4503709485525462</v>
      </c>
      <c r="L124" s="432">
        <f>SUM(US:OthAsia!L121)</f>
        <v>6.3268951759680085</v>
      </c>
      <c r="M124" s="454">
        <f>SUM(US:OthAsia!M121)</f>
        <v>6.2636994082430952</v>
      </c>
      <c r="N124" s="432">
        <f>SUM(US:OthAsia!N121)</f>
        <v>6.2342302288356564</v>
      </c>
      <c r="O124" s="432">
        <f>SUM(US:OthAsia!O121)</f>
        <v>6.1947744483572169</v>
      </c>
      <c r="P124" s="432">
        <f>SUM(US:OthAsia!P121)</f>
        <v>6.1683567410403857</v>
      </c>
      <c r="Q124" s="432">
        <f>SUM(US:OthAsia!Q121)</f>
        <v>6.1499059863400394</v>
      </c>
      <c r="R124" s="432">
        <f>SUM(US:OthAsia!R121)</f>
        <v>6.1441928913000829</v>
      </c>
      <c r="S124" s="432">
        <f>SUM(US:OthAsia!S121)</f>
        <v>6.1560001324828058</v>
      </c>
      <c r="T124" s="432">
        <f>SUM(US:OthAsia!T121)</f>
        <v>6.1607802031985486</v>
      </c>
      <c r="U124" s="432">
        <f>SUM(US:OthAsia!U121)</f>
        <v>6.1612550099547434</v>
      </c>
      <c r="V124" s="432">
        <f>SUM(US:OthAsia!V121)</f>
        <v>6.1601409538480016</v>
      </c>
      <c r="W124" s="432">
        <f>SUM(US:OthAsia!W121)</f>
        <v>7.1634258667616715</v>
      </c>
      <c r="X124" s="432">
        <f>SUM(US:OthAsia!X121)</f>
        <v>8.1631604897848025</v>
      </c>
      <c r="Y124" s="432">
        <f>SUM(US:OthAsia!Y121)</f>
        <v>9.1560210301822202</v>
      </c>
      <c r="Z124" s="432">
        <f>SUM(US:OthAsia!Z121)</f>
        <v>10.139103259698622</v>
      </c>
      <c r="AA124" s="432">
        <f>SUM(US:OthAsia!AA121)</f>
        <v>2.8510339288759128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0.12143330367639188</v>
      </c>
      <c r="E132" s="84">
        <f>+SLR!E59</f>
        <v>0.13686457134300731</v>
      </c>
      <c r="F132" s="84">
        <f>+SLR!F59</f>
        <v>0.15571874457013685</v>
      </c>
      <c r="G132" s="84">
        <f>+SLR!G59</f>
        <v>0.17802628440812349</v>
      </c>
      <c r="H132" s="84">
        <f>+SLR!H59</f>
        <v>0.20371542151056926</v>
      </c>
      <c r="I132" s="84">
        <f>+SLR!I59</f>
        <v>0.23265453483005902</v>
      </c>
      <c r="J132" s="84">
        <f>+SLR!J59</f>
        <v>0.26468083271573639</v>
      </c>
      <c r="K132" s="84">
        <f>+SLR!K59</f>
        <v>0.29961750400622911</v>
      </c>
      <c r="L132" s="84">
        <f>+SLR!L59</f>
        <v>0.33728495575840078</v>
      </c>
      <c r="M132" s="444">
        <f>+SLR!M59</f>
        <v>0.37741879694367075</v>
      </c>
      <c r="N132" s="84">
        <f>+SLR!N59</f>
        <v>0.41979585976877848</v>
      </c>
      <c r="O132" s="84">
        <f>+SLR!O59</f>
        <v>0.46422395042813197</v>
      </c>
      <c r="P132" s="84">
        <f>+SLR!P59</f>
        <v>0.51053184954172459</v>
      </c>
      <c r="Q132" s="84">
        <f>+SLR!Q59</f>
        <v>0.55856358997548283</v>
      </c>
      <c r="R132" s="84">
        <f>+SLR!R59</f>
        <v>0.60817476150819616</v>
      </c>
      <c r="S132" s="84">
        <f>+SLR!S59</f>
        <v>0.65922974630367392</v>
      </c>
      <c r="T132" s="84">
        <f>+SLR!T59</f>
        <v>0.71159927058281847</v>
      </c>
      <c r="U132" s="84">
        <f>+SLR!U59</f>
        <v>0.7651578687426448</v>
      </c>
      <c r="V132" s="84">
        <f>+SLR!V59</f>
        <v>0.81978095622903524</v>
      </c>
      <c r="W132" s="84">
        <f>+SLR!W59</f>
        <v>0.87534126698432257</v>
      </c>
      <c r="X132" s="84">
        <f>+SLR!X59</f>
        <v>0.93170448497790348</v>
      </c>
      <c r="Y132" s="84">
        <f>+SLR!Y59</f>
        <v>0.98872404237251788</v>
      </c>
      <c r="Z132" s="84">
        <f>+SLR!Z59</f>
        <v>1.0462353264800284</v>
      </c>
      <c r="AA132" s="84">
        <f>+SLR!AA59</f>
        <v>1.1039850668804452</v>
      </c>
      <c r="AB132" s="84">
        <f>+SLR!AB59</f>
        <v>1.1612574996664773</v>
      </c>
      <c r="AC132" s="84">
        <f>+SLR!AC59</f>
        <v>1.2171682376311532</v>
      </c>
      <c r="AD132" s="84">
        <f>+SLR!AD59</f>
        <v>1.2712181032171346</v>
      </c>
      <c r="AE132" s="84">
        <f>+SLR!AE59</f>
        <v>1.3231601064971603</v>
      </c>
      <c r="AF132" s="84">
        <f>+SLR!AF59</f>
        <v>1.3729092808957408</v>
      </c>
      <c r="AG132" s="84">
        <f>+SLR!AG59</f>
        <v>1.4204817984633509</v>
      </c>
      <c r="AH132" s="84">
        <f>+SLR!AH59</f>
        <v>1.4659541171435908</v>
      </c>
      <c r="AI132" s="84">
        <f>+SLR!AI59</f>
        <v>1.5094358412605438</v>
      </c>
      <c r="AJ132" s="84">
        <f>+SLR!AJ59</f>
        <v>1.5510519627574331</v>
      </c>
      <c r="AK132" s="84">
        <f>+SLR!AK59</f>
        <v>1.5909315029978091</v>
      </c>
      <c r="AL132" s="84">
        <f>+SLR!AL59</f>
        <v>1.6292004998175362</v>
      </c>
      <c r="AM132" s="84">
        <f>+SLR!AM59</f>
        <v>1.6659779202291449</v>
      </c>
      <c r="AN132" s="84">
        <f>+SLR!AN59</f>
        <v>1.7013735182730871</v>
      </c>
      <c r="AO132" s="84">
        <f>+SLR!AO59</f>
        <v>1.7354869620999505</v>
      </c>
      <c r="AP132" s="84">
        <f>+SLR!AP59</f>
        <v>1.7684077663437578</v>
      </c>
      <c r="AQ132" s="84">
        <f>+SLR!AQ59</f>
        <v>1.8002157136408634</v>
      </c>
      <c r="AR132" s="84">
        <f>+SLR!AR59</f>
        <v>1.830981552206675</v>
      </c>
      <c r="AS132" s="84">
        <f>+SLR!AS59</f>
        <v>1.8607678281111193</v>
      </c>
      <c r="AT132" s="84">
        <f>+SLR!AT59</f>
        <v>1.8896297606119605</v>
      </c>
      <c r="AU132" s="84">
        <f>+SLR!AU59</f>
        <v>1.917616103135843</v>
      </c>
      <c r="AV132" s="84">
        <f>+SLR!AV59</f>
        <v>1.9447699558332119</v>
      </c>
      <c r="AW132" s="84">
        <f>+SLR!AW59</f>
        <v>1.9711295113229097</v>
      </c>
      <c r="AX132" s="84">
        <f>+SLR!AX59</f>
        <v>1.996728725587662</v>
      </c>
      <c r="AY132" s="84">
        <f>+SLR!AY59</f>
        <v>2.0215979126163317</v>
      </c>
      <c r="AZ132" s="84">
        <f>+SLR!AZ59</f>
        <v>2.0457642654703689</v>
      </c>
      <c r="BA132" s="84">
        <f>+SLR!BA59</f>
        <v>2.0692523087985197</v>
      </c>
      <c r="BB132" s="84">
        <f>+SLR!BB59</f>
        <v>2.0920842890112041</v>
      </c>
      <c r="BC132" s="84">
        <f>+SLR!BC59</f>
        <v>2.1142805087564018</v>
      </c>
      <c r="BD132" s="84">
        <f>+SLR!BD59</f>
        <v>2.135859612291263</v>
      </c>
      <c r="BE132" s="84">
        <f>+SLR!BE59</f>
        <v>2.156838828009052</v>
      </c>
      <c r="BF132" s="84">
        <f>+SLR!BF59</f>
        <v>2.1772341738884808</v>
      </c>
      <c r="BG132" s="84">
        <f>+SLR!BG59</f>
        <v>2.1970606310673828</v>
      </c>
      <c r="BH132" s="84">
        <f>+SLR!BH59</f>
        <v>2.2163322901600573</v>
      </c>
      <c r="BI132" s="84">
        <f>+SLR!BI59</f>
        <v>2.2350624743715364</v>
      </c>
      <c r="BJ132" s="84">
        <f>+SLR!BJ59</f>
        <v>2.2525126672477978</v>
      </c>
      <c r="BK132" s="84">
        <f>+SLR!BK59</f>
        <v>2.2689470123182702</v>
      </c>
      <c r="BL132" s="84">
        <f>+SLR!BL59</f>
        <v>2.2845477794183884</v>
      </c>
      <c r="BM132" s="84">
        <f>+SLR!BM59</f>
        <v>2.299441714757342</v>
      </c>
      <c r="BN132" s="84">
        <f>+SLR!BN59</f>
        <v>2.3137178832699834</v>
      </c>
      <c r="BO132" s="84">
        <f>+SLR!BO59</f>
        <v>2.327439751964087</v>
      </c>
      <c r="BP132" s="84">
        <f>+SLR!BP59</f>
        <v>2.3406533746489924</v>
      </c>
      <c r="BQ132" s="84">
        <f>+SLR!BQ59</f>
        <v>2.3533929372374187</v>
      </c>
      <c r="BR132" s="84">
        <f>+SLR!BR59</f>
        <v>2.3656845159331992</v>
      </c>
      <c r="BS132" s="84">
        <f>+SLR!BS59</f>
        <v>2.3775486252421802</v>
      </c>
      <c r="BT132" s="84">
        <f>+SLR!BT59</f>
        <v>2.3890019463645595</v>
      </c>
      <c r="BU132" s="84">
        <f>+SLR!BU59</f>
        <v>2.4000585003781962</v>
      </c>
      <c r="BV132" s="84">
        <f>+SLR!BV59</f>
        <v>2.4107304452364691</v>
      </c>
      <c r="BW132" s="84">
        <f>+SLR!BW59</f>
        <v>2.4210286178063702</v>
      </c>
      <c r="BX132" s="84">
        <f>+SLR!BX59</f>
        <v>2.4309629030466584</v>
      </c>
      <c r="BY132" s="84">
        <f>+SLR!BY59</f>
        <v>2.4405424859378981</v>
      </c>
      <c r="BZ132" s="84">
        <f>+SLR!BZ59</f>
        <v>2.4497760238423179</v>
      </c>
      <c r="CA132" s="84">
        <f>+SLR!CA59</f>
        <v>2.458671764827753</v>
      </c>
      <c r="CB132" s="84">
        <f>+SLR!CB59</f>
        <v>2.4672376292658726</v>
      </c>
      <c r="CC132" s="84">
        <f>+SLR!CC59</f>
        <v>2.4754812664443433</v>
      </c>
      <c r="CD132" s="84">
        <f>+SLR!CD59</f>
        <v>2.4834100941585784</v>
      </c>
      <c r="CE132" s="84">
        <f>+SLR!CE59</f>
        <v>2.4910313266912021</v>
      </c>
      <c r="CF132" s="84">
        <f>+SLR!CF59</f>
        <v>2.4983519948536559</v>
      </c>
      <c r="CG132" s="84">
        <f>+SLR!CG59</f>
        <v>2.5053789605886565</v>
      </c>
      <c r="CH132" s="84">
        <f>+SLR!CH59</f>
        <v>2.5121189278345302</v>
      </c>
      <c r="CI132" s="84">
        <f>+SLR!CI59</f>
        <v>2.5185784508109159</v>
      </c>
      <c r="CJ132" s="84">
        <f>+SLR!CJ59</f>
        <v>2.5247639405174374</v>
      </c>
      <c r="CK132" s="84">
        <f>+SLR!CK59</f>
        <v>2.5306816699867993</v>
      </c>
      <c r="CL132" s="84">
        <f>+SLR!CL59</f>
        <v>2.5363377786634969</v>
      </c>
      <c r="CM132" s="84">
        <f>+SLR!CM59</f>
        <v>2.5417382761632852</v>
      </c>
      <c r="CN132" s="84">
        <f>+SLR!CN59</f>
        <v>2.5468890455893494</v>
      </c>
      <c r="CO132" s="84">
        <f>+SLR!CO59</f>
        <v>2.5517958465269506</v>
      </c>
      <c r="CP132" s="84">
        <f>+SLR!CP59</f>
        <v>2.5564643178011912</v>
      </c>
      <c r="CQ132" s="84">
        <f>+SLR!CQ59</f>
        <v>2.5608999800570467</v>
      </c>
      <c r="CR132" s="84">
        <f>+SLR!CR59</f>
        <v>2.5651082382032131</v>
      </c>
      <c r="CS132" s="84">
        <f>+SLR!CS59</f>
        <v>2.5690943837491584</v>
      </c>
      <c r="CT132" s="84">
        <f>+SLR!CT59</f>
        <v>2.5728635970563176</v>
      </c>
      <c r="CU132" s="84">
        <f>+SLR!CU59</f>
        <v>2.5764209495184618</v>
      </c>
      <c r="CV132" s="84">
        <f>+SLR!CV59</f>
        <v>2.579771405682135</v>
      </c>
      <c r="CW132" s="84">
        <f>+SLR!CW59</f>
        <v>2.5829198253151233</v>
      </c>
      <c r="CX132" s="84">
        <f>+SLR!CX59</f>
        <v>2.5858709654288377</v>
      </c>
      <c r="CY132" s="84">
        <f>+SLR!CY59</f>
        <v>2.5886294822590048</v>
      </c>
      <c r="CZ132" s="84">
        <f>+SLR!CZ59</f>
        <v>2.5911999332079798</v>
      </c>
      <c r="DA132" s="84">
        <f>+SLR!DA59</f>
        <v>2.5935867787512104</v>
      </c>
      <c r="DB132" s="84">
        <f>+SLR!DB59</f>
        <v>2.5957943843098104</v>
      </c>
      <c r="DC132" s="84">
        <f>+SLR!DC59</f>
        <v>2.5978270220907707</v>
      </c>
      <c r="DD132" s="84">
        <f>+SLR!DD59</f>
        <v>2.5996888728960221</v>
      </c>
      <c r="DE132" s="84">
        <f>+SLR!DE59</f>
        <v>2.6013840279013243</v>
      </c>
      <c r="DF132" s="84">
        <f>+SLR!DF59</f>
        <v>2.6029164904057738</v>
      </c>
      <c r="DG132" s="84">
        <f>+SLR!DG59</f>
        <v>2.6042901775525955</v>
      </c>
      <c r="DH132" s="84">
        <f>+SLR!DH59</f>
        <v>2.6055089220217678</v>
      </c>
      <c r="DI132" s="84">
        <f>+SLR!DI59</f>
        <v>2.6065764736949601</v>
      </c>
      <c r="DJ132" s="84">
        <f>+SLR!DJ59</f>
        <v>2.6074965012931988</v>
      </c>
      <c r="DK132" s="84">
        <f>+SLR!DK59</f>
        <v>2.608272593987631</v>
      </c>
      <c r="DL132" s="84">
        <f>+SLR!DL59</f>
        <v>2.6089082629837255</v>
      </c>
      <c r="DM132" s="84">
        <f>+SLR!DM59</f>
        <v>2.6094069430792186</v>
      </c>
      <c r="DN132" s="84">
        <f>+SLR!DN59</f>
        <v>2.609771994196096</v>
      </c>
      <c r="DO132" s="84">
        <f>+SLR!DO59</f>
        <v>2.6100067028868912</v>
      </c>
      <c r="DP132" s="84">
        <f>+SLR!DP59</f>
        <v>2.6101142838155673</v>
      </c>
      <c r="DQ132" s="84">
        <f>+SLR!DQ59</f>
        <v>2.6100978812132429</v>
      </c>
      <c r="DR132" s="84">
        <f>+SLR!DR59</f>
        <v>2.6099605703090218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0.15249070219149075</v>
      </c>
      <c r="E133" s="84">
        <f>+SLR!E60</f>
        <v>0.17866282101404646</v>
      </c>
      <c r="F133" s="84">
        <f>+SLR!F60</f>
        <v>0.20987017656736234</v>
      </c>
      <c r="G133" s="84">
        <f>+SLR!G60</f>
        <v>0.24588735865233247</v>
      </c>
      <c r="H133" s="84">
        <f>+SLR!H60</f>
        <v>0.28629755242194183</v>
      </c>
      <c r="I133" s="84">
        <f>+SLR!I60</f>
        <v>0.33058411346645006</v>
      </c>
      <c r="J133" s="84">
        <f>+SLR!J60</f>
        <v>0.37819773072367852</v>
      </c>
      <c r="K133" s="84">
        <f>+SLR!K60</f>
        <v>0.42860096063822006</v>
      </c>
      <c r="L133" s="84">
        <f>+SLR!L60</f>
        <v>0.48129807526547053</v>
      </c>
      <c r="M133" s="444">
        <f>+SLR!M60</f>
        <v>0.53573748736057736</v>
      </c>
      <c r="N133" s="84">
        <f>+SLR!N60</f>
        <v>0.59148983893131146</v>
      </c>
      <c r="O133" s="84">
        <f>+SLR!O60</f>
        <v>0.64822703870253007</v>
      </c>
      <c r="P133" s="84">
        <f>+SLR!P60</f>
        <v>0.70570118831873929</v>
      </c>
      <c r="Q133" s="84">
        <f>+SLR!Q60</f>
        <v>0.76372891967894119</v>
      </c>
      <c r="R133" s="84">
        <f>+SLR!R60</f>
        <v>0.82217828735882792</v>
      </c>
      <c r="S133" s="84">
        <f>+SLR!S60</f>
        <v>0.88095710823599893</v>
      </c>
      <c r="T133" s="84">
        <f>+SLR!T60</f>
        <v>0.94000230490771419</v>
      </c>
      <c r="U133" s="84">
        <f>+SLR!U60</f>
        <v>0.99927003733330944</v>
      </c>
      <c r="V133" s="84">
        <f>+SLR!V60</f>
        <v>1.0587264579533588</v>
      </c>
      <c r="W133" s="84">
        <f>+SLR!W60</f>
        <v>1.1183389143914151</v>
      </c>
      <c r="X133" s="84">
        <f>+SLR!X60</f>
        <v>1.1780674280395846</v>
      </c>
      <c r="Y133" s="84">
        <f>+SLR!Y60</f>
        <v>1.2378563618869796</v>
      </c>
      <c r="Z133" s="84">
        <f>+SLR!Z60</f>
        <v>1.2976264176117689</v>
      </c>
      <c r="AA133" s="84">
        <f>+SLR!AA60</f>
        <v>1.3572011750359376</v>
      </c>
      <c r="AB133" s="84">
        <f>+SLR!AB60</f>
        <v>1.4159275689114104</v>
      </c>
      <c r="AC133" s="84">
        <f>+SLR!AC60</f>
        <v>1.4729808813908942</v>
      </c>
      <c r="AD133" s="84">
        <f>+SLR!AD60</f>
        <v>1.5279228790047603</v>
      </c>
      <c r="AE133" s="84">
        <f>+SLR!AE60</f>
        <v>1.5805601489956822</v>
      </c>
      <c r="AF133" s="84">
        <f>+SLR!AF60</f>
        <v>1.6308516324261479</v>
      </c>
      <c r="AG133" s="84">
        <f>+SLR!AG60</f>
        <v>1.6788481938388577</v>
      </c>
      <c r="AH133" s="84">
        <f>+SLR!AH60</f>
        <v>1.7246531817543349</v>
      </c>
      <c r="AI133" s="84">
        <f>+SLR!AI60</f>
        <v>1.7683968512511674</v>
      </c>
      <c r="AJ133" s="84">
        <f>+SLR!AJ60</f>
        <v>1.8102200007520128</v>
      </c>
      <c r="AK133" s="84">
        <f>+SLR!AK60</f>
        <v>1.8502637546507623</v>
      </c>
      <c r="AL133" s="84">
        <f>+SLR!AL60</f>
        <v>1.8886634423664741</v>
      </c>
      <c r="AM133" s="84">
        <f>+SLR!AM60</f>
        <v>1.9255451922791111</v>
      </c>
      <c r="AN133" s="84">
        <f>+SLR!AN60</f>
        <v>1.9610243036318995</v>
      </c>
      <c r="AO133" s="84">
        <f>+SLR!AO60</f>
        <v>1.9952047595313389</v>
      </c>
      <c r="AP133" s="84">
        <f>+SLR!AP60</f>
        <v>2.028179448820735</v>
      </c>
      <c r="AQ133" s="84">
        <f>+SLR!AQ60</f>
        <v>2.0600308052155669</v>
      </c>
      <c r="AR133" s="84">
        <f>+SLR!AR60</f>
        <v>2.0908316690965507</v>
      </c>
      <c r="AS133" s="84">
        <f>+SLR!AS60</f>
        <v>2.1206462443286442</v>
      </c>
      <c r="AT133" s="84">
        <f>+SLR!AT60</f>
        <v>2.1495310685879141</v>
      </c>
      <c r="AU133" s="84">
        <f>+SLR!AU60</f>
        <v>2.1775359472325433</v>
      </c>
      <c r="AV133" s="84">
        <f>+SLR!AV60</f>
        <v>2.2047048221254726</v>
      </c>
      <c r="AW133" s="84">
        <f>+SLR!AW60</f>
        <v>2.2310765610709296</v>
      </c>
      <c r="AX133" s="84">
        <f>+SLR!AX60</f>
        <v>2.2566856628264729</v>
      </c>
      <c r="AY133" s="84">
        <f>+SLR!AY60</f>
        <v>2.2815628785235167</v>
      </c>
      <c r="AZ133" s="84">
        <f>+SLR!AZ60</f>
        <v>2.3057357538521472</v>
      </c>
      <c r="BA133" s="84">
        <f>+SLR!BA60</f>
        <v>2.329229098301933</v>
      </c>
      <c r="BB133" s="84">
        <f>+SLR!BB60</f>
        <v>2.3520653886341516</v>
      </c>
      <c r="BC133" s="84">
        <f>+SLR!BC60</f>
        <v>2.3742651139653983</v>
      </c>
      <c r="BD133" s="84">
        <f>+SLR!BD60</f>
        <v>2.3958470696257481</v>
      </c>
      <c r="BE133" s="84">
        <f>+SLR!BE60</f>
        <v>2.416828606492412</v>
      </c>
      <c r="BF133" s="84">
        <f>+SLR!BF60</f>
        <v>2.4372258419103252</v>
      </c>
      <c r="BG133" s="84">
        <f>+SLR!BG60</f>
        <v>2.4570538376717983</v>
      </c>
      <c r="BH133" s="84">
        <f>+SLR!BH60</f>
        <v>2.4763267498875883</v>
      </c>
      <c r="BI133" s="84">
        <f>+SLR!BI60</f>
        <v>2.4950579549713323</v>
      </c>
      <c r="BJ133" s="84">
        <f>+SLR!BJ60</f>
        <v>2.5125089710332311</v>
      </c>
      <c r="BK133" s="84">
        <f>+SLR!BK60</f>
        <v>2.5289439837222734</v>
      </c>
      <c r="BL133" s="84">
        <f>+SLR!BL60</f>
        <v>2.5445452944643638</v>
      </c>
      <c r="BM133" s="84">
        <f>+SLR!BM60</f>
        <v>2.5594396737561542</v>
      </c>
      <c r="BN133" s="84">
        <f>+SLR!BN60</f>
        <v>2.573716205554557</v>
      </c>
      <c r="BO133" s="84">
        <f>+SLR!BO60</f>
        <v>2.5874383719687373</v>
      </c>
      <c r="BP133" s="84">
        <f>+SLR!BP60</f>
        <v>2.6006522389141939</v>
      </c>
      <c r="BQ133" s="84">
        <f>+SLR!BQ60</f>
        <v>2.6133920020761652</v>
      </c>
      <c r="BR133" s="84">
        <f>+SLR!BR60</f>
        <v>2.6256837455860524</v>
      </c>
      <c r="BS133" s="84">
        <f>+SLR!BS60</f>
        <v>2.6375479904030814</v>
      </c>
      <c r="BT133" s="84">
        <f>+SLR!BT60</f>
        <v>2.6490014229938739</v>
      </c>
      <c r="BU133" s="84">
        <f>+SLR!BU60</f>
        <v>2.6600580687418232</v>
      </c>
      <c r="BV133" s="84">
        <f>+SLR!BV60</f>
        <v>2.6707300891249495</v>
      </c>
      <c r="BW133" s="84">
        <f>+SLR!BW60</f>
        <v>2.6810283238985253</v>
      </c>
      <c r="BX133" s="84">
        <f>+SLR!BX60</f>
        <v>2.6909626603899772</v>
      </c>
      <c r="BY133" s="84">
        <f>+SLR!BY60</f>
        <v>2.7005422855236367</v>
      </c>
      <c r="BZ133" s="84">
        <f>+SLR!BZ60</f>
        <v>2.709775858257669</v>
      </c>
      <c r="CA133" s="84">
        <f>+SLR!CA60</f>
        <v>2.7186716279708656</v>
      </c>
      <c r="CB133" s="84">
        <f>+SLR!CB60</f>
        <v>2.7272375161122113</v>
      </c>
      <c r="CC133" s="84">
        <f>+SLR!CC60</f>
        <v>2.7354811728550281</v>
      </c>
      <c r="CD133" s="84">
        <f>+SLR!CD60</f>
        <v>2.7434100167230917</v>
      </c>
      <c r="CE133" s="84">
        <f>+SLR!CE60</f>
        <v>2.7510312625982416</v>
      </c>
      <c r="CF133" s="84">
        <f>+SLR!CF60</f>
        <v>2.7583519417850573</v>
      </c>
      <c r="CG133" s="84">
        <f>+SLR!CG60</f>
        <v>2.7653789166322342</v>
      </c>
      <c r="CH133" s="84">
        <f>+SLR!CH60</f>
        <v>2.7721188914124357</v>
      </c>
      <c r="CI133" s="84">
        <f>+SLR!CI60</f>
        <v>2.7785784206207302</v>
      </c>
      <c r="CJ133" s="84">
        <f>+SLR!CJ60</f>
        <v>2.7847639154837207</v>
      </c>
      <c r="CK133" s="84">
        <f>+SLR!CK60</f>
        <v>2.7906816492212254</v>
      </c>
      <c r="CL133" s="84">
        <f>+SLR!CL60</f>
        <v>2.7963377614320417</v>
      </c>
      <c r="CM133" s="84">
        <f>+SLR!CM60</f>
        <v>2.8017382618592124</v>
      </c>
      <c r="CN133" s="84">
        <f>+SLR!CN60</f>
        <v>2.8068890337109611</v>
      </c>
      <c r="CO133" s="84">
        <f>+SLR!CO60</f>
        <v>2.8117958366592575</v>
      </c>
      <c r="CP133" s="84">
        <f>+SLR!CP60</f>
        <v>2.8164643096008044</v>
      </c>
      <c r="CQ133" s="84">
        <f>+SLR!CQ60</f>
        <v>2.8208999732397242</v>
      </c>
      <c r="CR133" s="84">
        <f>+SLR!CR60</f>
        <v>2.8251082325335877</v>
      </c>
      <c r="CS133" s="84">
        <f>+SLR!CS60</f>
        <v>2.8290943790322647</v>
      </c>
      <c r="CT133" s="84">
        <f>+SLR!CT60</f>
        <v>2.8328635931305985</v>
      </c>
      <c r="CU133" s="84">
        <f>+SLR!CU60</f>
        <v>2.836420946249997</v>
      </c>
      <c r="CV133" s="84">
        <f>+SLR!CV60</f>
        <v>2.8397714029598724</v>
      </c>
      <c r="CW133" s="84">
        <f>+SLR!CW60</f>
        <v>2.842919823046941</v>
      </c>
      <c r="CX133" s="84">
        <f>+SLR!CX60</f>
        <v>2.8458709635382897</v>
      </c>
      <c r="CY133" s="84">
        <f>+SLR!CY60</f>
        <v>2.8486294806826304</v>
      </c>
      <c r="CZ133" s="84">
        <f>+SLR!CZ60</f>
        <v>2.851199931893079</v>
      </c>
      <c r="DA133" s="84">
        <f>+SLR!DA60</f>
        <v>2.8535867776540034</v>
      </c>
      <c r="DB133" s="84">
        <f>+SLR!DB60</f>
        <v>2.8557943833939148</v>
      </c>
      <c r="DC133" s="84">
        <f>+SLR!DC60</f>
        <v>2.8578270213259396</v>
      </c>
      <c r="DD133" s="84">
        <f>+SLR!DD60</f>
        <v>2.8596888722571014</v>
      </c>
      <c r="DE133" s="84">
        <f>+SLR!DE60</f>
        <v>2.8613840273673872</v>
      </c>
      <c r="DF133" s="84">
        <f>+SLR!DF60</f>
        <v>2.8629164899594035</v>
      </c>
      <c r="DG133" s="84">
        <f>+SLR!DG60</f>
        <v>2.8642901771792917</v>
      </c>
      <c r="DH133" s="84">
        <f>+SLR!DH60</f>
        <v>2.8655089217094543</v>
      </c>
      <c r="DI133" s="84">
        <f>+SLR!DI60</f>
        <v>2.8665764734335748</v>
      </c>
      <c r="DJ133" s="84">
        <f>+SLR!DJ60</f>
        <v>2.8674965010743554</v>
      </c>
      <c r="DK133" s="84">
        <f>+SLR!DK60</f>
        <v>2.8682725938043379</v>
      </c>
      <c r="DL133" s="84">
        <f>+SLR!DL60</f>
        <v>2.8689082628301503</v>
      </c>
      <c r="DM133" s="84">
        <f>+SLR!DM60</f>
        <v>2.8694069429504951</v>
      </c>
      <c r="DN133" s="84">
        <f>+SLR!DN60</f>
        <v>2.869771994088163</v>
      </c>
      <c r="DO133" s="84">
        <f>+SLR!DO60</f>
        <v>2.8700067027963572</v>
      </c>
      <c r="DP133" s="84">
        <f>+SLR!DP60</f>
        <v>2.8701142837395994</v>
      </c>
      <c r="DQ133" s="84">
        <f>+SLR!DQ60</f>
        <v>2.8700978811494742</v>
      </c>
      <c r="DR133" s="84">
        <f>+SLR!DR60</f>
        <v>2.8699605702554734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0.18426923851216143</v>
      </c>
      <c r="E134" s="84">
        <f>+SLR!E61</f>
        <v>0.23339673094518196</v>
      </c>
      <c r="F134" s="84">
        <f>+SLR!F61</f>
        <v>0.29098638217508749</v>
      </c>
      <c r="G134" s="84">
        <f>+SLR!G61</f>
        <v>0.35688019054986109</v>
      </c>
      <c r="H134" s="84">
        <f>+SLR!H61</f>
        <v>0.43062930688789397</v>
      </c>
      <c r="I134" s="84">
        <f>+SLR!I61</f>
        <v>0.51162376860039049</v>
      </c>
      <c r="J134" s="84">
        <f>+SLR!J61</f>
        <v>0.59918587736916873</v>
      </c>
      <c r="K134" s="84">
        <f>+SLR!K61</f>
        <v>0.69263073577348289</v>
      </c>
      <c r="L134" s="84">
        <f>+SLR!L61</f>
        <v>0.79130682944192043</v>
      </c>
      <c r="M134" s="444">
        <f>+SLR!M61</f>
        <v>0.89442615544700732</v>
      </c>
      <c r="N134" s="84">
        <f>+SLR!N61</f>
        <v>1.0013551850895643</v>
      </c>
      <c r="O134" s="84">
        <f>+SLR!O61</f>
        <v>1.1115854285175555</v>
      </c>
      <c r="P134" s="84">
        <f>+SLR!P61</f>
        <v>1.2247040548607329</v>
      </c>
      <c r="Q134" s="84">
        <f>+SLR!Q61</f>
        <v>1.3403736520405514</v>
      </c>
      <c r="R134" s="84">
        <f>+SLR!R61</f>
        <v>1.4583162907532963</v>
      </c>
      <c r="S134" s="84">
        <f>+SLR!S61</f>
        <v>1.5782998319853543</v>
      </c>
      <c r="T134" s="84">
        <f>+SLR!T61</f>
        <v>1.7001255127248296</v>
      </c>
      <c r="U134" s="84">
        <f>+SLR!U61</f>
        <v>1.8236162654670176</v>
      </c>
      <c r="V134" s="84">
        <f>+SLR!V61</f>
        <v>1.9486053747015104</v>
      </c>
      <c r="W134" s="84">
        <f>+SLR!W61</f>
        <v>2.0749251240897504</v>
      </c>
      <c r="X134" s="84">
        <f>+SLR!X61</f>
        <v>2.2023951639747068</v>
      </c>
      <c r="Y134" s="84">
        <f>+SLR!Y61</f>
        <v>2.3308105377136732</v>
      </c>
      <c r="Z134" s="84">
        <f>+SLR!Z61</f>
        <v>2.4599297470669366</v>
      </c>
      <c r="AA134" s="84">
        <f>+SLR!AA61</f>
        <v>2.5893469273627687</v>
      </c>
      <c r="AB134" s="84">
        <f>+SLR!AB61</f>
        <v>2.7178262357554575</v>
      </c>
      <c r="AC134" s="84">
        <f>+SLR!AC61</f>
        <v>2.8438437548476676</v>
      </c>
      <c r="AD134" s="84">
        <f>+SLR!AD61</f>
        <v>2.9665685324511823</v>
      </c>
      <c r="AE134" s="84">
        <f>+SLR!AE61</f>
        <v>3.0856119176353083</v>
      </c>
      <c r="AF134" s="84">
        <f>+SLR!AF61</f>
        <v>3.2008621155134245</v>
      </c>
      <c r="AG134" s="84">
        <f>+SLR!AG61</f>
        <v>3.3123752597415219</v>
      </c>
      <c r="AH134" s="84">
        <f>+SLR!AH61</f>
        <v>3.4203040419166353</v>
      </c>
      <c r="AI134" s="84">
        <f>+SLR!AI61</f>
        <v>3.5248513749835544</v>
      </c>
      <c r="AJ134" s="84">
        <f>+SLR!AJ61</f>
        <v>3.6262407778125598</v>
      </c>
      <c r="AK134" s="84">
        <f>+SLR!AK61</f>
        <v>3.7246979255105708</v>
      </c>
      <c r="AL134" s="84">
        <f>+SLR!AL61</f>
        <v>3.8204396291865681</v>
      </c>
      <c r="AM134" s="84">
        <f>+SLR!AM61</f>
        <v>3.9136677203577661</v>
      </c>
      <c r="AN134" s="84">
        <f>+SLR!AN61</f>
        <v>4.0045661295872872</v>
      </c>
      <c r="AO134" s="84">
        <f>+SLR!AO61</f>
        <v>4.0933000009792195</v>
      </c>
      <c r="AP134" s="84">
        <f>+SLR!AP61</f>
        <v>4.1800160607779269</v>
      </c>
      <c r="AQ134" s="84">
        <f>+SLR!AQ61</f>
        <v>4.2648437163607706</v>
      </c>
      <c r="AR134" s="84">
        <f>+SLR!AR61</f>
        <v>4.3478965390263369</v>
      </c>
      <c r="AS134" s="84">
        <f>+SLR!AS61</f>
        <v>4.4292739054348473</v>
      </c>
      <c r="AT134" s="84">
        <f>+SLR!AT61</f>
        <v>4.5090626555243105</v>
      </c>
      <c r="AU134" s="84">
        <f>+SLR!AU61</f>
        <v>4.5873386809951056</v>
      </c>
      <c r="AV134" s="84">
        <f>+SLR!AV61</f>
        <v>4.6641683961924203</v>
      </c>
      <c r="AW134" s="84">
        <f>+SLR!AW61</f>
        <v>4.7396100681104265</v>
      </c>
      <c r="AX134" s="84">
        <f>+SLR!AX61</f>
        <v>4.8137149982761986</v>
      </c>
      <c r="AY134" s="84">
        <f>+SLR!AY61</f>
        <v>4.886528559235888</v>
      </c>
      <c r="AZ134" s="84">
        <f>+SLR!AZ61</f>
        <v>4.9580910942160976</v>
      </c>
      <c r="BA134" s="84">
        <f>+SLR!BA61</f>
        <v>5.028438691636012</v>
      </c>
      <c r="BB134" s="84">
        <f>+SLR!BB61</f>
        <v>5.0976038474510128</v>
      </c>
      <c r="BC134" s="84">
        <f>+SLR!BC61</f>
        <v>5.165616028472094</v>
      </c>
      <c r="BD134" s="84">
        <f>+SLR!BD61</f>
        <v>5.2325021492760158</v>
      </c>
      <c r="BE134" s="84">
        <f>+SLR!BE61</f>
        <v>5.2982869744010781</v>
      </c>
      <c r="BF134" s="84">
        <f>+SLR!BF61</f>
        <v>5.3629934564130251</v>
      </c>
      <c r="BG134" s="84">
        <f>+SLR!BG61</f>
        <v>5.4266430192542634</v>
      </c>
      <c r="BH134" s="84">
        <f>+SLR!BH61</f>
        <v>5.489255795137673</v>
      </c>
      <c r="BI134" s="84">
        <f>+SLR!BI61</f>
        <v>5.5508508221613493</v>
      </c>
      <c r="BJ134" s="84">
        <f>+SLR!BJ61</f>
        <v>5.6102892044357482</v>
      </c>
      <c r="BK134" s="84">
        <f>+SLR!BK61</f>
        <v>5.6679775591886088</v>
      </c>
      <c r="BL134" s="84">
        <f>+SLR!BL61</f>
        <v>5.7241952911407967</v>
      </c>
      <c r="BM134" s="84">
        <f>+SLR!BM61</f>
        <v>5.7791359013984156</v>
      </c>
      <c r="BN134" s="84">
        <f>+SLR!BN61</f>
        <v>5.8329348366358804</v>
      </c>
      <c r="BO134" s="84">
        <f>+SLR!BO61</f>
        <v>5.8856882720865169</v>
      </c>
      <c r="BP134" s="84">
        <f>+SLR!BP61</f>
        <v>5.9374657845034262</v>
      </c>
      <c r="BQ134" s="84">
        <f>+SLR!BQ61</f>
        <v>5.9883189057012771</v>
      </c>
      <c r="BR134" s="84">
        <f>+SLR!BR61</f>
        <v>6.0382868978596163</v>
      </c>
      <c r="BS134" s="84">
        <f>+SLR!BS61</f>
        <v>6.0874006545833748</v>
      </c>
      <c r="BT134" s="84">
        <f>+SLR!BT61</f>
        <v>6.1356853372327418</v>
      </c>
      <c r="BU134" s="84">
        <f>+SLR!BU61</f>
        <v>6.1831621575872564</v>
      </c>
      <c r="BV134" s="84">
        <f>+SLR!BV61</f>
        <v>6.2298495841360344</v>
      </c>
      <c r="BW134" s="84">
        <f>+SLR!BW61</f>
        <v>6.2757641590873963</v>
      </c>
      <c r="BX134" s="84">
        <f>+SLR!BX61</f>
        <v>6.3209210523607773</v>
      </c>
      <c r="BY134" s="84">
        <f>+SLR!BY61</f>
        <v>6.3653344377918941</v>
      </c>
      <c r="BZ134" s="84">
        <f>+SLR!BZ61</f>
        <v>6.4090177491000144</v>
      </c>
      <c r="CA134" s="84">
        <f>+SLR!CA61</f>
        <v>6.4519838544871027</v>
      </c>
      <c r="CB134" s="84">
        <f>+SLR!CB61</f>
        <v>6.4942451761319404</v>
      </c>
      <c r="CC134" s="84">
        <f>+SLR!CC61</f>
        <v>6.5358137723321583</v>
      </c>
      <c r="CD134" s="84">
        <f>+SLR!CD61</f>
        <v>6.5767013943007351</v>
      </c>
      <c r="CE134" s="84">
        <f>+SLR!CE61</f>
        <v>6.6169195257422198</v>
      </c>
      <c r="CF134" s="84">
        <f>+SLR!CF61</f>
        <v>6.6564794107113983</v>
      </c>
      <c r="CG134" s="84">
        <f>+SLR!CG61</f>
        <v>6.6953920734843333</v>
      </c>
      <c r="CH134" s="84">
        <f>+SLR!CH61</f>
        <v>6.7336683329727167</v>
      </c>
      <c r="CI134" s="84">
        <f>+SLR!CI61</f>
        <v>6.7713188134010611</v>
      </c>
      <c r="CJ134" s="84">
        <f>+SLR!CJ61</f>
        <v>6.8083539524166783</v>
      </c>
      <c r="CK134" s="84">
        <f>+SLR!CK61</f>
        <v>6.8447840074298583</v>
      </c>
      <c r="CL134" s="84">
        <f>+SLR!CL61</f>
        <v>6.8806190607288595</v>
      </c>
      <c r="CM134" s="84">
        <f>+SLR!CM61</f>
        <v>6.9158690237424985</v>
      </c>
      <c r="CN134" s="84">
        <f>+SLR!CN61</f>
        <v>6.9505436407061998</v>
      </c>
      <c r="CO134" s="84">
        <f>+SLR!CO61</f>
        <v>6.9846524919076822</v>
      </c>
      <c r="CP134" s="84">
        <f>+SLR!CP61</f>
        <v>7.0182049966339051</v>
      </c>
      <c r="CQ134" s="84">
        <f>+SLR!CQ61</f>
        <v>7.0512104159036308</v>
      </c>
      <c r="CR134" s="84">
        <f>+SLR!CR61</f>
        <v>7.0836778550442698</v>
      </c>
      <c r="CS134" s="84">
        <f>+SLR!CS61</f>
        <v>7.1156162661539986</v>
      </c>
      <c r="CT134" s="84">
        <f>+SLR!CT61</f>
        <v>7.1470344504778724</v>
      </c>
      <c r="CU134" s="84">
        <f>+SLR!CU61</f>
        <v>7.1779410607181839</v>
      </c>
      <c r="CV134" s="84">
        <f>+SLR!CV61</f>
        <v>7.2083446032932912</v>
      </c>
      <c r="CW134" s="84">
        <f>+SLR!CW61</f>
        <v>7.2382534405550345</v>
      </c>
      <c r="CX134" s="84">
        <f>+SLR!CX61</f>
        <v>7.2676757929718425</v>
      </c>
      <c r="CY134" s="84">
        <f>+SLR!CY61</f>
        <v>7.296619741282572</v>
      </c>
      <c r="CZ134" s="84">
        <f>+SLR!CZ61</f>
        <v>7.325093228624592</v>
      </c>
      <c r="DA134" s="84">
        <f>+SLR!DA61</f>
        <v>7.3531040626385611</v>
      </c>
      <c r="DB134" s="84">
        <f>+SLR!DB61</f>
        <v>7.3806599175515739</v>
      </c>
      <c r="DC134" s="84">
        <f>+SLR!DC61</f>
        <v>7.4077683362397568</v>
      </c>
      <c r="DD134" s="84">
        <f>+SLR!DD61</f>
        <v>7.4344367322710259</v>
      </c>
      <c r="DE134" s="84">
        <f>+SLR!DE61</f>
        <v>7.4606723919283855</v>
      </c>
      <c r="DF134" s="84">
        <f>+SLR!DF61</f>
        <v>7.4864824762139452</v>
      </c>
      <c r="DG134" s="84">
        <f>+SLR!DG61</f>
        <v>7.5118740228337</v>
      </c>
      <c r="DH134" s="84">
        <f>+SLR!DH61</f>
        <v>7.5368539481629462</v>
      </c>
      <c r="DI134" s="84">
        <f>+SLR!DI61</f>
        <v>7.5614290491922205</v>
      </c>
      <c r="DJ134" s="84">
        <f>+SLR!DJ61</f>
        <v>7.5856060054535153</v>
      </c>
      <c r="DK134" s="84">
        <f>+SLR!DK61</f>
        <v>7.6093913809265441</v>
      </c>
      <c r="DL134" s="84">
        <f>+SLR!DL61</f>
        <v>7.6327916259247921</v>
      </c>
      <c r="DM134" s="84">
        <f>+SLR!DM61</f>
        <v>7.6558130789611081</v>
      </c>
      <c r="DN134" s="84">
        <f>+SLR!DN61</f>
        <v>7.6784619685925408</v>
      </c>
      <c r="DO134" s="84">
        <f>+SLR!DO61</f>
        <v>7.7007444152442117</v>
      </c>
      <c r="DP134" s="84">
        <f>+SLR!DP61</f>
        <v>7.7226664330119625</v>
      </c>
      <c r="DQ134" s="84">
        <f>+SLR!DQ61</f>
        <v>7.7442339314435564</v>
      </c>
      <c r="DR134" s="84">
        <f>+SLR!DR61</f>
        <v>7.7654527172982597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0.18363735180775051</v>
      </c>
      <c r="E135" s="84">
        <f>+SLR!E62</f>
        <v>0.22856713859605185</v>
      </c>
      <c r="F135" s="84">
        <f>+SLR!F62</f>
        <v>0.27949883553839394</v>
      </c>
      <c r="G135" s="84">
        <f>+SLR!G62</f>
        <v>0.33620125695800596</v>
      </c>
      <c r="H135" s="84">
        <f>+SLR!H62</f>
        <v>0.39821817869618376</v>
      </c>
      <c r="I135" s="84">
        <f>+SLR!I62</f>
        <v>0.4649721904392124</v>
      </c>
      <c r="J135" s="84">
        <f>+SLR!J62</f>
        <v>0.56303557946721283</v>
      </c>
      <c r="K135" s="84">
        <f>+SLR!K62</f>
        <v>0.67378742487767762</v>
      </c>
      <c r="L135" s="84">
        <f>+SLR!L62</f>
        <v>0.79637374353873081</v>
      </c>
      <c r="M135" s="444">
        <f>+SLR!M62</f>
        <v>0.92403598033173939</v>
      </c>
      <c r="N135" s="84">
        <f>+SLR!N62</f>
        <v>1.0614411499426293</v>
      </c>
      <c r="O135" s="84">
        <f>+SLR!O62</f>
        <v>1.2078253052901256</v>
      </c>
      <c r="P135" s="84">
        <f>+SLR!P62</f>
        <v>1.362550378446955</v>
      </c>
      <c r="Q135" s="84">
        <f>+SLR!Q62</f>
        <v>1.5250742956696643</v>
      </c>
      <c r="R135" s="84">
        <f>+SLR!R62</f>
        <v>1.6949288888503566</v>
      </c>
      <c r="S135" s="84">
        <f>+SLR!S62</f>
        <v>1.8717016067620509</v>
      </c>
      <c r="T135" s="84">
        <f>+SLR!T62</f>
        <v>2.0550189659992415</v>
      </c>
      <c r="U135" s="84">
        <f>+SLR!U62</f>
        <v>2.2445304648860245</v>
      </c>
      <c r="V135" s="84">
        <f>+SLR!V62</f>
        <v>2.4398919982196916</v>
      </c>
      <c r="W135" s="84">
        <f>+SLR!W62</f>
        <v>2.6407479577430522</v>
      </c>
      <c r="X135" s="84">
        <f>+SLR!X62</f>
        <v>2.8467114045254176</v>
      </c>
      <c r="Y135" s="84">
        <f>+SLR!Y62</f>
        <v>3.057342165132543</v>
      </c>
      <c r="Z135" s="84">
        <f>+SLR!Z62</f>
        <v>3.2721236423847029</v>
      </c>
      <c r="AA135" s="84">
        <f>+SLR!AA62</f>
        <v>3.4902036487373045</v>
      </c>
      <c r="AB135" s="84">
        <f>+SLR!AB62</f>
        <v>3.709033756343652</v>
      </c>
      <c r="AC135" s="84">
        <f>+SLR!AC62</f>
        <v>3.925433879512124</v>
      </c>
      <c r="AD135" s="84">
        <f>+SLR!AD62</f>
        <v>4.1375896536492034</v>
      </c>
      <c r="AE135" s="84">
        <f>+SLR!AE62</f>
        <v>4.344573004964932</v>
      </c>
      <c r="AF135" s="84">
        <f>+SLR!AF62</f>
        <v>4.5460212473636616</v>
      </c>
      <c r="AG135" s="84">
        <f>+SLR!AG62</f>
        <v>4.7419228116791325</v>
      </c>
      <c r="AH135" s="84">
        <f>+SLR!AH62</f>
        <v>4.932474854109401</v>
      </c>
      <c r="AI135" s="84">
        <f>+SLR!AI62</f>
        <v>5.1179894313407255</v>
      </c>
      <c r="AJ135" s="84">
        <f>+SLR!AJ62</f>
        <v>5.2988325306498325</v>
      </c>
      <c r="AK135" s="84">
        <f>+SLR!AK62</f>
        <v>5.4753853077375769</v>
      </c>
      <c r="AL135" s="84">
        <f>+SLR!AL62</f>
        <v>5.6480202813377343</v>
      </c>
      <c r="AM135" s="84">
        <f>+SLR!AM62</f>
        <v>5.8170875288442332</v>
      </c>
      <c r="AN135" s="84">
        <f>+SLR!AN62</f>
        <v>5.9829074901504145</v>
      </c>
      <c r="AO135" s="84">
        <f>+SLR!AO62</f>
        <v>6.1457680583682768</v>
      </c>
      <c r="AP135" s="84">
        <f>+SLR!AP62</f>
        <v>6.3059243745026938</v>
      </c>
      <c r="AQ135" s="84">
        <f>+SLR!AQ62</f>
        <v>6.4636002537690276</v>
      </c>
      <c r="AR135" s="84">
        <f>+SLR!AR62</f>
        <v>6.6189905248022063</v>
      </c>
      <c r="AS135" s="84">
        <f>+SLR!AS62</f>
        <v>6.7722638075770991</v>
      </c>
      <c r="AT135" s="84">
        <f>+SLR!AT62</f>
        <v>6.9235654244468687</v>
      </c>
      <c r="AU135" s="84">
        <f>+SLR!AU62</f>
        <v>7.073020254177079</v>
      </c>
      <c r="AV135" s="84">
        <f>+SLR!AV62</f>
        <v>7.2207354171755114</v>
      </c>
      <c r="AW135" s="84">
        <f>+SLR!AW62</f>
        <v>7.3668027325002061</v>
      </c>
      <c r="AX135" s="84">
        <f>+SLR!AX62</f>
        <v>7.5113009215691999</v>
      </c>
      <c r="AY135" s="84">
        <f>+SLR!AY62</f>
        <v>7.654297555367318</v>
      </c>
      <c r="AZ135" s="84">
        <f>+SLR!AZ62</f>
        <v>7.7958507552787051</v>
      </c>
      <c r="BA135" s="84">
        <f>+SLR!BA62</f>
        <v>7.9360106652336277</v>
      </c>
      <c r="BB135" s="84">
        <f>+SLR!BB62</f>
        <v>8.0748207165819128</v>
      </c>
      <c r="BC135" s="84">
        <f>+SLR!BC62</f>
        <v>8.2123187083410869</v>
      </c>
      <c r="BD135" s="84">
        <f>+SLR!BD62</f>
        <v>8.3485377251455439</v>
      </c>
      <c r="BE135" s="84">
        <f>+SLR!BE62</f>
        <v>8.4835069139778767</v>
      </c>
      <c r="BF135" s="84">
        <f>+SLR!BF62</f>
        <v>8.6172521390212502</v>
      </c>
      <c r="BG135" s="84">
        <f>+SLR!BG62</f>
        <v>8.7497965320122972</v>
      </c>
      <c r="BH135" s="84">
        <f>+SLR!BH62</f>
        <v>8.8811609534766358</v>
      </c>
      <c r="BI135" s="84">
        <f>+SLR!BI62</f>
        <v>9.0113643783032487</v>
      </c>
      <c r="BJ135" s="84">
        <f>+SLR!BJ62</f>
        <v>9.1378785505708429</v>
      </c>
      <c r="BK135" s="84">
        <f>+SLR!BK62</f>
        <v>9.2615414265740803</v>
      </c>
      <c r="BL135" s="84">
        <f>+SLR!BL62</f>
        <v>9.3829241507474208</v>
      </c>
      <c r="BM135" s="84">
        <f>+SLR!BM62</f>
        <v>9.5024174325926989</v>
      </c>
      <c r="BN135" s="84">
        <f>+SLR!BN62</f>
        <v>9.6202899088920102</v>
      </c>
      <c r="BO135" s="84">
        <f>+SLR!BO62</f>
        <v>9.7367275874678523</v>
      </c>
      <c r="BP135" s="84">
        <f>+SLR!BP62</f>
        <v>9.8518605115352891</v>
      </c>
      <c r="BQ135" s="84">
        <f>+SLR!BQ62</f>
        <v>9.9657807895428299</v>
      </c>
      <c r="BR135" s="84">
        <f>+SLR!BR62</f>
        <v>10.078554789835504</v>
      </c>
      <c r="BS135" s="84">
        <f>+SLR!BS62</f>
        <v>10.19023139115038</v>
      </c>
      <c r="BT135" s="84">
        <f>+SLR!BT62</f>
        <v>10.300847566599909</v>
      </c>
      <c r="BU135" s="84">
        <f>+SLR!BU62</f>
        <v>10.410432164529272</v>
      </c>
      <c r="BV135" s="84">
        <f>+SLR!BV62</f>
        <v>10.519008469780402</v>
      </c>
      <c r="BW135" s="84">
        <f>+SLR!BW62</f>
        <v>10.626595939816685</v>
      </c>
      <c r="BX135" s="84">
        <f>+SLR!BX62</f>
        <v>10.7332113823973</v>
      </c>
      <c r="BY135" s="84">
        <f>+SLR!BY62</f>
        <v>10.838869755145433</v>
      </c>
      <c r="BZ135" s="84">
        <f>+SLR!BZ62</f>
        <v>10.943584708994004</v>
      </c>
      <c r="CA135" s="84">
        <f>+SLR!CA62</f>
        <v>11.047368958041147</v>
      </c>
      <c r="CB135" s="84">
        <f>+SLR!CB62</f>
        <v>11.150234531674013</v>
      </c>
      <c r="CC135" s="84">
        <f>+SLR!CC62</f>
        <v>11.25219294678174</v>
      </c>
      <c r="CD135" s="84">
        <f>+SLR!CD62</f>
        <v>11.353255325677811</v>
      </c>
      <c r="CE135" s="84">
        <f>+SLR!CE62</f>
        <v>11.453432477097216</v>
      </c>
      <c r="CF135" s="84">
        <f>+SLR!CF62</f>
        <v>11.552734952047025</v>
      </c>
      <c r="CG135" s="84">
        <f>+SLR!CG62</f>
        <v>11.651173082506306</v>
      </c>
      <c r="CH135" s="84">
        <f>+SLR!CH62</f>
        <v>11.748757008408749</v>
      </c>
      <c r="CI135" s="84">
        <f>+SLR!CI62</f>
        <v>11.845496696604727</v>
      </c>
      <c r="CJ135" s="84">
        <f>+SLR!CJ62</f>
        <v>11.941401954321321</v>
      </c>
      <c r="CK135" s="84">
        <f>+SLR!CK62</f>
        <v>12.036482438839137</v>
      </c>
      <c r="CL135" s="84">
        <f>+SLR!CL62</f>
        <v>12.130747664561333</v>
      </c>
      <c r="CM135" s="84">
        <f>+SLR!CM62</f>
        <v>12.22420700828035</v>
      </c>
      <c r="CN135" s="84">
        <f>+SLR!CN62</f>
        <v>12.316869713195944</v>
      </c>
      <c r="CO135" s="84">
        <f>+SLR!CO62</f>
        <v>12.40874489206605</v>
      </c>
      <c r="CP135" s="84">
        <f>+SLR!CP62</f>
        <v>12.499841529754303</v>
      </c>
      <c r="CQ135" s="84">
        <f>+SLR!CQ62</f>
        <v>12.590168485357319</v>
      </c>
      <c r="CR135" s="84">
        <f>+SLR!CR62</f>
        <v>12.679734494039378</v>
      </c>
      <c r="CS135" s="84">
        <f>+SLR!CS62</f>
        <v>12.768548168663683</v>
      </c>
      <c r="CT135" s="84">
        <f>+SLR!CT62</f>
        <v>12.856618001282936</v>
      </c>
      <c r="CU135" s="84">
        <f>+SLR!CU62</f>
        <v>12.943952364533413</v>
      </c>
      <c r="CV135" s="84">
        <f>+SLR!CV62</f>
        <v>13.03055951296378</v>
      </c>
      <c r="CW135" s="84">
        <f>+SLR!CW62</f>
        <v>13.116447584320767</v>
      </c>
      <c r="CX135" s="84">
        <f>+SLR!CX62</f>
        <v>13.20162460080744</v>
      </c>
      <c r="CY135" s="84">
        <f>+SLR!CY62</f>
        <v>13.286098470325118</v>
      </c>
      <c r="CZ135" s="84">
        <f>+SLR!CZ62</f>
        <v>13.369876987706753</v>
      </c>
      <c r="DA135" s="84">
        <f>+SLR!DA62</f>
        <v>13.452967835947177</v>
      </c>
      <c r="DB135" s="84">
        <f>+SLR!DB62</f>
        <v>13.535378587433936</v>
      </c>
      <c r="DC135" s="84">
        <f>+SLR!DC62</f>
        <v>13.617116705181058</v>
      </c>
      <c r="DD135" s="84">
        <f>+SLR!DD62</f>
        <v>13.698189544067347</v>
      </c>
      <c r="DE135" s="84">
        <f>+SLR!DE62</f>
        <v>13.778604352079917</v>
      </c>
      <c r="DF135" s="84">
        <f>+SLR!DF62</f>
        <v>13.858368271563339</v>
      </c>
      <c r="DG135" s="84">
        <f>+SLR!DG62</f>
        <v>13.937488340474303</v>
      </c>
      <c r="DH135" s="84">
        <f>+SLR!DH62</f>
        <v>14.015971493641455</v>
      </c>
      <c r="DI135" s="84">
        <f>+SLR!DI62</f>
        <v>14.093824564029898</v>
      </c>
      <c r="DJ135" s="84">
        <f>+SLR!DJ62</f>
        <v>14.17105428400966</v>
      </c>
      <c r="DK135" s="84">
        <f>+SLR!DK62</f>
        <v>14.247667286627379</v>
      </c>
      <c r="DL135" s="84">
        <f>+SLR!DL62</f>
        <v>14.323670106880339</v>
      </c>
      <c r="DM135" s="84">
        <f>+SLR!DM62</f>
        <v>14.39906918299204</v>
      </c>
      <c r="DN135" s="84">
        <f>+SLR!DN62</f>
        <v>14.473870857688356</v>
      </c>
      <c r="DO135" s="84">
        <f>+SLR!DO62</f>
        <v>14.548081379473413</v>
      </c>
      <c r="DP135" s="84">
        <f>+SLR!DP62</f>
        <v>14.621706903904329</v>
      </c>
      <c r="DQ135" s="84">
        <f>+SLR!DQ62</f>
        <v>14.694753494863889</v>
      </c>
      <c r="DR135" s="84">
        <f>+SLR!DR62</f>
        <v>14.767227125830392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1.6754384093296966</v>
      </c>
      <c r="C155" s="213">
        <f>+US!C124</f>
        <v>1.4936893855218083</v>
      </c>
      <c r="D155" s="213">
        <f>+US!D124</f>
        <v>1.4470652043471752</v>
      </c>
      <c r="E155" s="213">
        <f>+US!E124</f>
        <v>1.3259856351540418</v>
      </c>
      <c r="F155" s="213">
        <f>+US!F124</f>
        <v>1.0632773037178553</v>
      </c>
      <c r="G155" s="213">
        <f>+US!G124</f>
        <v>0.85673554682127362</v>
      </c>
      <c r="H155" s="213">
        <f>+US!H124</f>
        <v>0.74494521790287538</v>
      </c>
      <c r="I155" s="12">
        <f>+US!I124</f>
        <v>0.779595992152748</v>
      </c>
      <c r="J155" s="12">
        <f>+US!J124</f>
        <v>0.70573262183448759</v>
      </c>
      <c r="K155" s="12">
        <f>+US!K124</f>
        <v>0.65068200050316449</v>
      </c>
      <c r="L155" s="12">
        <f>+US!L124</f>
        <v>0.60808786982323026</v>
      </c>
      <c r="M155" s="457">
        <f>+US!M124</f>
        <v>0.57025972427858451</v>
      </c>
      <c r="N155" s="12">
        <f>+US!N124</f>
        <v>0.54340703130872259</v>
      </c>
      <c r="O155" s="12">
        <f>+US!O124</f>
        <v>0.5155547159716577</v>
      </c>
      <c r="P155" s="12">
        <f>+US!P124</f>
        <v>0.49061430733179273</v>
      </c>
      <c r="Q155" s="12">
        <f>+US!Q124</f>
        <v>0.4684455069086631</v>
      </c>
      <c r="R155" s="12">
        <f>+US!R124</f>
        <v>0.44955570422659202</v>
      </c>
      <c r="S155" s="12">
        <f>+US!S124</f>
        <v>0.43425176282011807</v>
      </c>
      <c r="T155" s="12">
        <f>+US!T124</f>
        <v>0.41993937360683997</v>
      </c>
      <c r="U155" s="12">
        <f>+US!U124</f>
        <v>0.40676580691957515</v>
      </c>
      <c r="V155" s="12">
        <f>+US!V124</f>
        <v>0.39485325573918362</v>
      </c>
      <c r="W155" s="12">
        <f>+US!W124</f>
        <v>0.47619448016805421</v>
      </c>
      <c r="X155" s="12">
        <f>+US!X124</f>
        <v>0.55610940839184175</v>
      </c>
      <c r="Y155" s="12">
        <f>+US!Y124</f>
        <v>0.63464829482827301</v>
      </c>
      <c r="Z155" s="12">
        <f>+US!Z124</f>
        <v>0.71185731394521956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1.1732592982804186</v>
      </c>
      <c r="C156" s="213">
        <f>+EU!C124</f>
        <v>0.94190467825662871</v>
      </c>
      <c r="D156" s="213">
        <f>+EU!D124</f>
        <v>0.94348508707869672</v>
      </c>
      <c r="E156" s="213">
        <f>+EU!E124</f>
        <v>0.89988483208123637</v>
      </c>
      <c r="F156" s="213">
        <f>+EU!F124</f>
        <v>0.78294999609038518</v>
      </c>
      <c r="G156" s="213">
        <f>+EU!G124</f>
        <v>0.68782583306455314</v>
      </c>
      <c r="H156" s="213">
        <f>+EU!H124</f>
        <v>0.63473935022201555</v>
      </c>
      <c r="I156" s="12">
        <f>+EU!I124</f>
        <v>0.65166367798368219</v>
      </c>
      <c r="J156" s="12">
        <f>+EU!J124</f>
        <v>0.62027821609395195</v>
      </c>
      <c r="K156" s="12">
        <f>+EU!K124</f>
        <v>0.59978452444179875</v>
      </c>
      <c r="L156" s="12">
        <f>+EU!L124</f>
        <v>0.59184825497079785</v>
      </c>
      <c r="M156" s="457">
        <f>+EU!M124</f>
        <v>0.59082257623484091</v>
      </c>
      <c r="N156" s="12">
        <f>+EU!N124</f>
        <v>0.59432624722822391</v>
      </c>
      <c r="O156" s="12">
        <f>+EU!O124</f>
        <v>0.59453668925345382</v>
      </c>
      <c r="P156" s="12">
        <f>+EU!P124</f>
        <v>0.59414412660210303</v>
      </c>
      <c r="Q156" s="12">
        <f>+EU!Q124</f>
        <v>0.59360315468217573</v>
      </c>
      <c r="R156" s="12">
        <f>+EU!R124</f>
        <v>0.59352076982838708</v>
      </c>
      <c r="S156" s="12">
        <f>+EU!S124</f>
        <v>0.59430801439033243</v>
      </c>
      <c r="T156" s="12">
        <f>+EU!T124</f>
        <v>0.59478833895721084</v>
      </c>
      <c r="U156" s="12">
        <f>+EU!U124</f>
        <v>0.59515107067743844</v>
      </c>
      <c r="V156" s="12">
        <f>+EU!V124</f>
        <v>0.59555379691982535</v>
      </c>
      <c r="W156" s="12">
        <f>+EU!W124</f>
        <v>0.6457809971694507</v>
      </c>
      <c r="X156" s="12">
        <f>+EU!X124</f>
        <v>0.69535580763587312</v>
      </c>
      <c r="Y156" s="12">
        <f>+EU!Y124</f>
        <v>0.7442280476530635</v>
      </c>
      <c r="Z156" s="12">
        <f>+EU!Z124</f>
        <v>0.79236077910908964</v>
      </c>
      <c r="AA156" s="12">
        <f>+EU!AA124</f>
        <v>0.3899461815023314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0.37531605486498454</v>
      </c>
      <c r="C157" s="213">
        <f>+Japan!C124</f>
        <v>0.36198940910352756</v>
      </c>
      <c r="D157" s="213">
        <f>+Japan!D124</f>
        <v>0.33344784570315739</v>
      </c>
      <c r="E157" s="213">
        <f>+Japan!E124</f>
        <v>0.29222737468290616</v>
      </c>
      <c r="F157" s="213">
        <f>+Japan!F124</f>
        <v>0.22965726613501081</v>
      </c>
      <c r="G157" s="213">
        <f>+Japan!G124</f>
        <v>0.18930164849576034</v>
      </c>
      <c r="H157" s="213">
        <f>+Japan!H124</f>
        <v>0.16539388621869605</v>
      </c>
      <c r="I157" s="12">
        <f>+Japan!I124</f>
        <v>0.15967263731737885</v>
      </c>
      <c r="J157" s="12">
        <f>+Japan!J124</f>
        <v>0.14361686220229744</v>
      </c>
      <c r="K157" s="12">
        <f>+Japan!K124</f>
        <v>0.13217707063784534</v>
      </c>
      <c r="L157" s="12">
        <f>+Japan!L124</f>
        <v>0.12629771817916</v>
      </c>
      <c r="M157" s="457">
        <f>+Japan!M124</f>
        <v>0.1238205979879078</v>
      </c>
      <c r="N157" s="12">
        <f>+Japan!N124</f>
        <v>0.12312094324949083</v>
      </c>
      <c r="O157" s="12">
        <f>+Japan!O124</f>
        <v>0.12184368656608359</v>
      </c>
      <c r="P157" s="12">
        <f>+Japan!P124</f>
        <v>0.12057522579722238</v>
      </c>
      <c r="Q157" s="12">
        <f>+Japan!Q124</f>
        <v>0.1194100851483075</v>
      </c>
      <c r="R157" s="12">
        <f>+Japan!R124</f>
        <v>0.11846275856071932</v>
      </c>
      <c r="S157" s="12">
        <f>+Japan!S124</f>
        <v>0.11780290206426611</v>
      </c>
      <c r="T157" s="12">
        <f>+Japan!T124</f>
        <v>0.11718539451090941</v>
      </c>
      <c r="U157" s="12">
        <f>+Japan!U124</f>
        <v>0.11663887429180803</v>
      </c>
      <c r="V157" s="12">
        <f>+Japan!V124</f>
        <v>0.11618551120778951</v>
      </c>
      <c r="W157" s="12">
        <f>+Japan!W124</f>
        <v>0.1254914591372619</v>
      </c>
      <c r="X157" s="12">
        <f>+Japan!X124</f>
        <v>0.13467664892352663</v>
      </c>
      <c r="Y157" s="12">
        <f>+Japan!Y124</f>
        <v>0.14374187277484746</v>
      </c>
      <c r="Z157" s="12">
        <f>+Japan!Z124</f>
        <v>0.15268883475076081</v>
      </c>
      <c r="AA157" s="12">
        <f>+Japan!AA124</f>
        <v>7.5005293314166957E-2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0.4366925401835236</v>
      </c>
      <c r="C158" s="17">
        <f>+Russia!C124</f>
        <v>0.39581266328381098</v>
      </c>
      <c r="D158" s="17">
        <f>+Russia!D124</f>
        <v>0.36108175178278967</v>
      </c>
      <c r="E158" s="17">
        <f>+Russia!E124</f>
        <v>0.3027759543128683</v>
      </c>
      <c r="F158" s="17">
        <f>+Russia!F124</f>
        <v>0.2075299801651051</v>
      </c>
      <c r="G158" s="17">
        <f>+Russia!G124</f>
        <v>0.13611423213805063</v>
      </c>
      <c r="H158" s="17">
        <f>+Russia!H124</f>
        <v>9.5295409197309056E-2</v>
      </c>
      <c r="I158" s="8">
        <f>+Russia!I124</f>
        <v>9.9073668277635252E-2</v>
      </c>
      <c r="J158" s="8">
        <f>+Russia!J124</f>
        <v>7.2618700331572847E-2</v>
      </c>
      <c r="K158" s="8">
        <f>+Russia!K124</f>
        <v>5.2504198111936046E-2</v>
      </c>
      <c r="L158" s="8">
        <f>+Russia!L124</f>
        <v>3.7985476301968267E-2</v>
      </c>
      <c r="M158" s="8">
        <f>+Russia!M124</f>
        <v>2.6371656808733341E-2</v>
      </c>
      <c r="N158" s="8">
        <f>+Russia!N124</f>
        <v>1.5707200054071117E-2</v>
      </c>
      <c r="O158" s="8">
        <f>+Russia!O124</f>
        <v>5.3460943475934905E-3</v>
      </c>
      <c r="P158" s="8">
        <f>+Russia!P124</f>
        <v>-3.9387680273501998E-3</v>
      </c>
      <c r="Q158" s="8">
        <f>+Russia!Q124</f>
        <v>-1.2376073076478519E-2</v>
      </c>
      <c r="R158" s="8">
        <f>+Russia!R124</f>
        <v>-1.9856551093780456E-2</v>
      </c>
      <c r="S158" s="8">
        <f>+Russia!S124</f>
        <v>-2.6269023093427303E-2</v>
      </c>
      <c r="T158" s="8">
        <f>+Russia!T124</f>
        <v>-3.2478981942496453E-2</v>
      </c>
      <c r="U158" s="8">
        <f>+Russia!U124</f>
        <v>-3.8421734416518055E-2</v>
      </c>
      <c r="V158" s="8">
        <f>+Russia!V124</f>
        <v>-4.4032832933677171E-2</v>
      </c>
      <c r="W158" s="8">
        <f>+Russia!W124</f>
        <v>-1.6200357232884547E-2</v>
      </c>
      <c r="X158" s="8">
        <f>+Russia!X124</f>
        <v>1.1645428586129884E-2</v>
      </c>
      <c r="Y158" s="8">
        <f>+Russia!Y124</f>
        <v>3.9444003574051992E-2</v>
      </c>
      <c r="Z158" s="8">
        <f>+Russia!Z124</f>
        <v>6.7143715467956847E-2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0.26310325621281289</v>
      </c>
      <c r="C159" s="213">
        <f>+Eurasia!C124</f>
        <v>0.24428043292829976</v>
      </c>
      <c r="D159" s="213">
        <f>+Eurasia!D124</f>
        <v>0.21780915153869781</v>
      </c>
      <c r="E159" s="213">
        <f>+Eurasia!E124</f>
        <v>0.19550581280311555</v>
      </c>
      <c r="F159" s="213">
        <f>+Eurasia!F124</f>
        <v>0.14177198856935219</v>
      </c>
      <c r="G159" s="213">
        <f>+Eurasia!G124</f>
        <v>9.6680236668501021E-2</v>
      </c>
      <c r="H159" s="213">
        <f>+Eurasia!H124</f>
        <v>6.9635830527285905E-2</v>
      </c>
      <c r="I159" s="12">
        <f>+Eurasia!I124</f>
        <v>7.3742565476506705E-2</v>
      </c>
      <c r="J159" s="12">
        <f>+Eurasia!J124</f>
        <v>5.4292546833188411E-2</v>
      </c>
      <c r="K159" s="12">
        <f>+Eurasia!K124</f>
        <v>3.9134583283349483E-2</v>
      </c>
      <c r="L159" s="12">
        <f>+Eurasia!L124</f>
        <v>2.8229017396666861E-2</v>
      </c>
      <c r="M159" s="457">
        <f>+Eurasia!M124</f>
        <v>1.9631225530242671E-2</v>
      </c>
      <c r="N159" s="12">
        <f>+Eurasia!N124</f>
        <v>1.1711058814021494E-2</v>
      </c>
      <c r="O159" s="12">
        <f>+Eurasia!O124</f>
        <v>4.0050394455233762E-3</v>
      </c>
      <c r="P159" s="12">
        <f>+Eurasia!P124</f>
        <v>-2.9684238430746335E-3</v>
      </c>
      <c r="Q159" s="12">
        <f>+Eurasia!Q124</f>
        <v>-9.3855052737117726E-3</v>
      </c>
      <c r="R159" s="12">
        <f>+Eurasia!R124</f>
        <v>-1.5149890190569389E-2</v>
      </c>
      <c r="S159" s="12">
        <f>+Eurasia!S124</f>
        <v>-2.0156557031844009E-2</v>
      </c>
      <c r="T159" s="12">
        <f>+Eurasia!T124</f>
        <v>-2.5052154934898686E-2</v>
      </c>
      <c r="U159" s="12">
        <f>+Eurasia!U124</f>
        <v>-2.9777448584443037E-2</v>
      </c>
      <c r="V159" s="12">
        <f>+Eurasia!V124</f>
        <v>-3.427358122676958E-2</v>
      </c>
      <c r="W159" s="12">
        <f>+Eurasia!W124</f>
        <v>-1.2658931437304037E-2</v>
      </c>
      <c r="X159" s="12">
        <f>+Eurasia!X124</f>
        <v>9.1316620846232637E-3</v>
      </c>
      <c r="Y159" s="12">
        <f>+Eurasia!Y124</f>
        <v>3.1027382716701111E-2</v>
      </c>
      <c r="Z159" s="12">
        <f>+Eurasia!Z124</f>
        <v>5.2966661234218657E-2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1.6296547191484907</v>
      </c>
      <c r="C160" s="213">
        <f>+China!C124</f>
        <v>2.8397574313445073</v>
      </c>
      <c r="D160" s="213">
        <f>+China!D124</f>
        <v>3.1638269682956501</v>
      </c>
      <c r="E160" s="213">
        <f>+China!E124</f>
        <v>2.2041625374519951</v>
      </c>
      <c r="F160" s="213">
        <f>+China!F124</f>
        <v>1.611181069933473</v>
      </c>
      <c r="G160" s="213">
        <f>+China!G124</f>
        <v>1.1379523300978354</v>
      </c>
      <c r="H160" s="213">
        <f>+China!H124</f>
        <v>0.85935048174999418</v>
      </c>
      <c r="I160" s="12">
        <f>+China!I124</f>
        <v>0.85285694412054824</v>
      </c>
      <c r="J160" s="12">
        <f>+China!J124</f>
        <v>0.66724530602617882</v>
      </c>
      <c r="K160" s="12">
        <f>+China!K124</f>
        <v>0.5327585464579867</v>
      </c>
      <c r="L160" s="12">
        <f>+China!L124</f>
        <v>0.44903256584668799</v>
      </c>
      <c r="M160" s="457">
        <f>+China!M124</f>
        <v>0.3942891675322992</v>
      </c>
      <c r="N160" s="12">
        <f>+China!N124</f>
        <v>0.34378243114831392</v>
      </c>
      <c r="O160" s="12">
        <f>+China!O124</f>
        <v>0.29781479986690884</v>
      </c>
      <c r="P160" s="12">
        <f>+China!P124</f>
        <v>0.25824399253298852</v>
      </c>
      <c r="Q160" s="12">
        <f>+China!Q124</f>
        <v>0.22315643607750893</v>
      </c>
      <c r="R160" s="12">
        <f>+China!R124</f>
        <v>0.19273570630337283</v>
      </c>
      <c r="S160" s="12">
        <f>+China!S124</f>
        <v>0.16735246589229255</v>
      </c>
      <c r="T160" s="12">
        <f>+China!T124</f>
        <v>0.14289587707274165</v>
      </c>
      <c r="U160" s="12">
        <f>+China!U124</f>
        <v>0.11967466079749146</v>
      </c>
      <c r="V160" s="12">
        <f>+China!V124</f>
        <v>9.7997858365980406E-2</v>
      </c>
      <c r="W160" s="12">
        <f>+China!W124</f>
        <v>0.22921540286837691</v>
      </c>
      <c r="X160" s="12">
        <f>+China!X124</f>
        <v>0.35857191542561456</v>
      </c>
      <c r="Y160" s="12">
        <f>+China!Y124</f>
        <v>0.4856919895713056</v>
      </c>
      <c r="Z160" s="12">
        <f>+China!Z124</f>
        <v>0.61024419555448162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0.42601553546140292</v>
      </c>
      <c r="C161" s="213">
        <f>+India!C124</f>
        <v>0.75574097801123752</v>
      </c>
      <c r="D161" s="213">
        <f>+India!D124</f>
        <v>1.0010760064790851</v>
      </c>
      <c r="E161" s="213">
        <f>+India!E124</f>
        <v>1.2503083056855764</v>
      </c>
      <c r="F161" s="213">
        <f>+India!F124</f>
        <v>0.87941592192280937</v>
      </c>
      <c r="G161" s="213">
        <f>+India!G124</f>
        <v>0.82777070970685085</v>
      </c>
      <c r="H161" s="213">
        <f>+India!H124</f>
        <v>0.81201874396516172</v>
      </c>
      <c r="I161" s="12">
        <f>+India!I124</f>
        <v>0.89889809185319025</v>
      </c>
      <c r="J161" s="12">
        <f>+India!J124</f>
        <v>0.87908247796698746</v>
      </c>
      <c r="K161" s="12">
        <f>+India!K124</f>
        <v>0.86199128879733899</v>
      </c>
      <c r="L161" s="12">
        <f>+India!L124</f>
        <v>0.85845908568436491</v>
      </c>
      <c r="M161" s="457">
        <f>+India!M124</f>
        <v>0.86859959665707354</v>
      </c>
      <c r="N161" s="12">
        <f>+India!N124</f>
        <v>0.8818422277540332</v>
      </c>
      <c r="O161" s="12">
        <f>+India!O124</f>
        <v>0.89320683864095451</v>
      </c>
      <c r="P161" s="12">
        <f>+India!P124</f>
        <v>0.90502022452100417</v>
      </c>
      <c r="Q161" s="12">
        <f>+India!Q124</f>
        <v>0.91660669838711251</v>
      </c>
      <c r="R161" s="12">
        <f>+India!R124</f>
        <v>0.92860951805797332</v>
      </c>
      <c r="S161" s="12">
        <f>+India!S124</f>
        <v>0.94175331855671596</v>
      </c>
      <c r="T161" s="12">
        <f>+India!T124</f>
        <v>0.95307421493114897</v>
      </c>
      <c r="U161" s="12">
        <f>+India!U124</f>
        <v>0.96298776115739826</v>
      </c>
      <c r="V161" s="12">
        <f>+India!V124</f>
        <v>0.97192365117392099</v>
      </c>
      <c r="W161" s="12">
        <f>+India!W124</f>
        <v>1.1110285816083043</v>
      </c>
      <c r="X161" s="12">
        <f>+India!X124</f>
        <v>1.2508937050281292</v>
      </c>
      <c r="Y161" s="12">
        <f>+India!Y124</f>
        <v>1.3909644697884422</v>
      </c>
      <c r="Z161" s="12">
        <f>+India!Z124</f>
        <v>1.5307621069573607</v>
      </c>
      <c r="AA161" s="12">
        <f>+India!AA124</f>
        <v>0.43093845214870014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0.63631251707103464</v>
      </c>
      <c r="C162" s="213">
        <f>+MidEast!C124</f>
        <v>0.86371604071663055</v>
      </c>
      <c r="D162" s="213">
        <f>+MidEast!D124</f>
        <v>1.1159365417493237</v>
      </c>
      <c r="E162" s="213">
        <f>+MidEast!E124</f>
        <v>1.359233607497675</v>
      </c>
      <c r="F162" s="213">
        <f>+MidEast!F124</f>
        <v>1.5975432474598665</v>
      </c>
      <c r="G162" s="213">
        <f>+MidEast!G124</f>
        <v>0.82043453443921421</v>
      </c>
      <c r="H162" s="213">
        <f>+MidEast!H124</f>
        <v>0.78147499406612264</v>
      </c>
      <c r="I162" s="12">
        <f>+MidEast!I124</f>
        <v>0.85917789898190933</v>
      </c>
      <c r="J162" s="12">
        <f>+MidEast!J124</f>
        <v>0.82593384615957421</v>
      </c>
      <c r="K162" s="12">
        <f>+MidEast!K124</f>
        <v>0.79949393728887008</v>
      </c>
      <c r="L162" s="12">
        <f>+MidEast!L124</f>
        <v>0.77522159009332592</v>
      </c>
      <c r="M162" s="457">
        <f>+MidEast!M124</f>
        <v>0.75270378385101178</v>
      </c>
      <c r="N162" s="12">
        <f>+MidEast!N124</f>
        <v>0.74135154361425881</v>
      </c>
      <c r="O162" s="12">
        <f>+MidEast!O124</f>
        <v>0.7284816002448351</v>
      </c>
      <c r="P162" s="12">
        <f>+MidEast!P124</f>
        <v>0.71727853335070169</v>
      </c>
      <c r="Q162" s="12">
        <f>+MidEast!Q124</f>
        <v>0.70736226904796795</v>
      </c>
      <c r="R162" s="12">
        <f>+MidEast!R124</f>
        <v>0.69939592219310243</v>
      </c>
      <c r="S162" s="12">
        <f>+MidEast!S124</f>
        <v>0.69397080685406554</v>
      </c>
      <c r="T162" s="12">
        <f>+MidEast!T124</f>
        <v>0.688256214231321</v>
      </c>
      <c r="U162" s="12">
        <f>+MidEast!U124</f>
        <v>0.68258376440837376</v>
      </c>
      <c r="V162" s="12">
        <f>+MidEast!V124</f>
        <v>0.67726592417160891</v>
      </c>
      <c r="W162" s="12">
        <f>+MidEast!W124</f>
        <v>0.78702384367185796</v>
      </c>
      <c r="X162" s="12">
        <f>+MidEast!X124</f>
        <v>0.89631941927709247</v>
      </c>
      <c r="Y162" s="12">
        <f>+MidEast!Y124</f>
        <v>1.0049347822162706</v>
      </c>
      <c r="Z162" s="12">
        <f>+MidEast!Z124</f>
        <v>1.112693091562402</v>
      </c>
      <c r="AA162" s="12">
        <f>+MidEast!AA124</f>
        <v>0.1691821395065724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0.1940774343068308</v>
      </c>
      <c r="C163" s="213">
        <f>+Africa!C124</f>
        <v>0.25505864314231191</v>
      </c>
      <c r="D163" s="213">
        <f>+Africa!D124</f>
        <v>0.39128826282558293</v>
      </c>
      <c r="E163" s="213">
        <f>+Africa!E124</f>
        <v>0.57158231309864072</v>
      </c>
      <c r="F163" s="213">
        <f>+Africa!F124</f>
        <v>0.80213655011896989</v>
      </c>
      <c r="G163" s="213">
        <f>+Africa!G124</f>
        <v>1.0753459810881176</v>
      </c>
      <c r="H163" s="213">
        <f>+Africa!H124</f>
        <v>1.3934021957014939</v>
      </c>
      <c r="I163" s="12">
        <f>+Africa!I124</f>
        <v>0.74662250745615022</v>
      </c>
      <c r="J163" s="12">
        <f>+Africa!J124</f>
        <v>0.83411602283470643</v>
      </c>
      <c r="K163" s="12">
        <f>+Africa!K124</f>
        <v>0.922988009119452</v>
      </c>
      <c r="L163" s="12">
        <f>+Africa!L124</f>
        <v>0.98275171109653925</v>
      </c>
      <c r="M163" s="457">
        <f>+Africa!M124</f>
        <v>1.0114947994371855</v>
      </c>
      <c r="N163" s="12">
        <f>+Africa!N124</f>
        <v>1.0336897111288319</v>
      </c>
      <c r="O163" s="12">
        <f>+Africa!O124</f>
        <v>1.051657056104526</v>
      </c>
      <c r="P163" s="12">
        <f>+Africa!P124</f>
        <v>1.0688430003844989</v>
      </c>
      <c r="Q163" s="12">
        <f>+Africa!Q124</f>
        <v>1.0848273238147874</v>
      </c>
      <c r="R163" s="12">
        <f>+Africa!R124</f>
        <v>1.1005719074263656</v>
      </c>
      <c r="S163" s="12">
        <f>+Africa!S124</f>
        <v>1.1170506545604715</v>
      </c>
      <c r="T163" s="12">
        <f>+Africa!T124</f>
        <v>1.1308155720770445</v>
      </c>
      <c r="U163" s="12">
        <f>+Africa!U124</f>
        <v>1.1424031307741787</v>
      </c>
      <c r="V163" s="12">
        <f>+Africa!V124</f>
        <v>1.1523590503858219</v>
      </c>
      <c r="W163" s="12">
        <f>+Africa!W124</f>
        <v>1.3160650734463728</v>
      </c>
      <c r="X163" s="12">
        <f>+Africa!X124</f>
        <v>1.4798661787931595</v>
      </c>
      <c r="Y163" s="12">
        <f>+Africa!Y124</f>
        <v>1.6429882925648365</v>
      </c>
      <c r="Z163" s="12">
        <f>+Africa!Z124</f>
        <v>1.8047696913156797</v>
      </c>
      <c r="AA163" s="12">
        <f>+Africa!AA124</f>
        <v>0.50701097355706215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0.42428229598240313</v>
      </c>
      <c r="C164" s="213">
        <f>+LatAm!C124</f>
        <v>0.54705800158230933</v>
      </c>
      <c r="D164" s="213">
        <f>+LatAm!D124</f>
        <v>0.70064505510659769</v>
      </c>
      <c r="E164" s="213">
        <f>+LatAm!E124</f>
        <v>0.64562834174434602</v>
      </c>
      <c r="F164" s="213">
        <f>+LatAm!F124</f>
        <v>0.61951829389640234</v>
      </c>
      <c r="G164" s="213">
        <f>+LatAm!G124</f>
        <v>0.58884084859927266</v>
      </c>
      <c r="H164" s="213">
        <f>+LatAm!H124</f>
        <v>0.5807246913656311</v>
      </c>
      <c r="I164" s="12">
        <f>+LatAm!I124</f>
        <v>0.62986891273942547</v>
      </c>
      <c r="J164" s="12">
        <f>+LatAm!J124</f>
        <v>0.6161242413825343</v>
      </c>
      <c r="K164" s="12">
        <f>+LatAm!K124</f>
        <v>0.60332493616525962</v>
      </c>
      <c r="L164" s="12">
        <f>+LatAm!L124</f>
        <v>0.60171275534487234</v>
      </c>
      <c r="M164" s="457">
        <f>+LatAm!M124</f>
        <v>0.61053127047391154</v>
      </c>
      <c r="N164" s="12">
        <f>+LatAm!N124</f>
        <v>0.62543876598863701</v>
      </c>
      <c r="O164" s="12">
        <f>+LatAm!O124</f>
        <v>0.63780360200187947</v>
      </c>
      <c r="P164" s="12">
        <f>+LatAm!P124</f>
        <v>0.64958832400516187</v>
      </c>
      <c r="Q164" s="12">
        <f>+LatAm!Q124</f>
        <v>0.66078911124974793</v>
      </c>
      <c r="R164" s="12">
        <f>+LatAm!R124</f>
        <v>0.67192808281108218</v>
      </c>
      <c r="S164" s="12">
        <f>+LatAm!S124</f>
        <v>0.68347606962300811</v>
      </c>
      <c r="T164" s="12">
        <f>+LatAm!T124</f>
        <v>0.69391535070884913</v>
      </c>
      <c r="U164" s="12">
        <f>+LatAm!U124</f>
        <v>0.70349720668152471</v>
      </c>
      <c r="V164" s="12">
        <f>+LatAm!V124</f>
        <v>0.71246603402395703</v>
      </c>
      <c r="W164" s="12">
        <f>+LatAm!W124</f>
        <v>0.78935807588016205</v>
      </c>
      <c r="X164" s="12">
        <f>+LatAm!X124</f>
        <v>0.86636477843306425</v>
      </c>
      <c r="Y164" s="12">
        <f>+LatAm!Y124</f>
        <v>0.94327135862409872</v>
      </c>
      <c r="Z164" s="12">
        <f>+LatAm!Z124</f>
        <v>1.0198976836397984</v>
      </c>
      <c r="AA164" s="12">
        <f>+LatAm!AA124</f>
        <v>0.45132263468118505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0.51257887574243077</v>
      </c>
      <c r="C165" s="213">
        <f>+OHI!C124</f>
        <v>0.49671834725963881</v>
      </c>
      <c r="D165" s="213">
        <f>+OHI!D124</f>
        <v>0.48816512497675979</v>
      </c>
      <c r="E165" s="213">
        <f>+OHI!E124</f>
        <v>0.45485716266158338</v>
      </c>
      <c r="F165" s="213">
        <f>+OHI!F124</f>
        <v>0.37607091040692892</v>
      </c>
      <c r="G165" s="213">
        <f>+OHI!G124</f>
        <v>0.3125557524341594</v>
      </c>
      <c r="H165" s="213">
        <f>+OHI!H124</f>
        <v>0.27608675295780077</v>
      </c>
      <c r="I165" s="12">
        <f>+OHI!I124</f>
        <v>0.28055450421980338</v>
      </c>
      <c r="J165" s="12">
        <f>+OHI!J124</f>
        <v>0.25649972918083863</v>
      </c>
      <c r="K165" s="12">
        <f>+OHI!K124</f>
        <v>0.23915971852326803</v>
      </c>
      <c r="L165" s="12">
        <f>+OHI!L124</f>
        <v>0.22836814774462544</v>
      </c>
      <c r="M165" s="457">
        <f>+OHI!M124</f>
        <v>0.22073041666854357</v>
      </c>
      <c r="N165" s="12">
        <f>+OHI!N124</f>
        <v>0.21523773886683484</v>
      </c>
      <c r="O165" s="12">
        <f>+OHI!O124</f>
        <v>0.209061903511611</v>
      </c>
      <c r="P165" s="12">
        <f>+OHI!P124</f>
        <v>0.2033824734912727</v>
      </c>
      <c r="Q165" s="12">
        <f>+OHI!Q124</f>
        <v>0.19826123676772334</v>
      </c>
      <c r="R165" s="12">
        <f>+OHI!R124</f>
        <v>0.19388594642600207</v>
      </c>
      <c r="S165" s="12">
        <f>+OHI!S124</f>
        <v>0.19036908933036928</v>
      </c>
      <c r="T165" s="12">
        <f>+OHI!T124</f>
        <v>0.18705612001074601</v>
      </c>
      <c r="U165" s="12">
        <f>+OHI!U124</f>
        <v>0.18399691230368354</v>
      </c>
      <c r="V165" s="12">
        <f>+OHI!V124</f>
        <v>0.18123083494479639</v>
      </c>
      <c r="W165" s="12">
        <f>+OHI!W124</f>
        <v>0.20263140749724085</v>
      </c>
      <c r="X165" s="12">
        <f>+OHI!X124</f>
        <v>0.22359630501222397</v>
      </c>
      <c r="Y165" s="12">
        <f>+OHI!Y124</f>
        <v>0.24412921231667789</v>
      </c>
      <c r="Z165" s="12">
        <f>+OHI!Z124</f>
        <v>0.26423489935460948</v>
      </c>
      <c r="AA165" s="12">
        <f>+OHI!AA124</f>
        <v>7.3269786431015255E-2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0.37440037303846097</v>
      </c>
      <c r="C166" s="213">
        <f>+OthAsia!C124</f>
        <v>0.63887404120550506</v>
      </c>
      <c r="D166" s="213">
        <f>+OthAsia!D124</f>
        <v>0.88424835335501928</v>
      </c>
      <c r="E166" s="213">
        <f>+OthAsia!E124</f>
        <v>1.1496257963657706</v>
      </c>
      <c r="F166" s="213">
        <f>+OthAsia!F124</f>
        <v>0.86570053266777691</v>
      </c>
      <c r="G166" s="213">
        <f>+OthAsia!G124</f>
        <v>0.85440814243577767</v>
      </c>
      <c r="H166" s="213">
        <f>+OthAsia!H124</f>
        <v>0.8723691143590927</v>
      </c>
      <c r="I166" s="12">
        <f>+OthAsia!I124</f>
        <v>0.99034867790401959</v>
      </c>
      <c r="J166" s="12">
        <f>+OthAsia!J124</f>
        <v>1.0034189084934495</v>
      </c>
      <c r="K166" s="12">
        <f>+OthAsia!K124</f>
        <v>1.016372135222277</v>
      </c>
      <c r="L166" s="12">
        <f>+OthAsia!L124</f>
        <v>1.0389009834857705</v>
      </c>
      <c r="M166" s="457">
        <f>+OthAsia!M124</f>
        <v>1.0744445927827604</v>
      </c>
      <c r="N166" s="12">
        <f>+OthAsia!N124</f>
        <v>1.1046153296802173</v>
      </c>
      <c r="O166" s="12">
        <f>+OthAsia!O124</f>
        <v>1.1354624224021901</v>
      </c>
      <c r="P166" s="12">
        <f>+OthAsia!P124</f>
        <v>1.167573724894065</v>
      </c>
      <c r="Q166" s="12">
        <f>+OthAsia!Q124</f>
        <v>1.1992057426062364</v>
      </c>
      <c r="R166" s="12">
        <f>+OthAsia!R124</f>
        <v>1.2305330167508362</v>
      </c>
      <c r="S166" s="12">
        <f>+OthAsia!S124</f>
        <v>1.2620906285164382</v>
      </c>
      <c r="T166" s="12">
        <f>+OthAsia!T124</f>
        <v>1.2903848839691316</v>
      </c>
      <c r="U166" s="12">
        <f>+OthAsia!U124</f>
        <v>1.3157550049442326</v>
      </c>
      <c r="V166" s="12">
        <f>+OthAsia!V124</f>
        <v>1.3386114510755642</v>
      </c>
      <c r="W166" s="12">
        <f>+OthAsia!W124</f>
        <v>1.5094958339847795</v>
      </c>
      <c r="X166" s="12">
        <f>+OthAsia!X124</f>
        <v>1.6806292321935243</v>
      </c>
      <c r="Y166" s="12">
        <f>+OthAsia!Y124</f>
        <v>1.8509513235536521</v>
      </c>
      <c r="Z166" s="12">
        <f>+OthAsia!Z124</f>
        <v>2.0194842868070446</v>
      </c>
      <c r="AA166" s="12">
        <f>+OthAsia!AA124</f>
        <v>0.75435846773487925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8.1211313096224877</v>
      </c>
      <c r="C167" s="430">
        <f t="shared" si="80"/>
        <v>9.8346000523562154</v>
      </c>
      <c r="D167" s="430">
        <f t="shared" si="80"/>
        <v>11.048075353238536</v>
      </c>
      <c r="E167" s="430">
        <f t="shared" si="80"/>
        <v>10.651777673539756</v>
      </c>
      <c r="F167" s="430">
        <f t="shared" si="80"/>
        <v>9.1767530610839358</v>
      </c>
      <c r="G167" s="430">
        <f t="shared" si="80"/>
        <v>7.583965795989366</v>
      </c>
      <c r="H167" s="430">
        <f t="shared" si="80"/>
        <v>7.285436668233479</v>
      </c>
      <c r="I167" s="430">
        <f t="shared" si="80"/>
        <v>7.0220760784829981</v>
      </c>
      <c r="J167" s="430">
        <f t="shared" si="80"/>
        <v>6.6789594793397686</v>
      </c>
      <c r="K167" s="430">
        <f t="shared" si="80"/>
        <v>6.4503709485525462</v>
      </c>
      <c r="L167" s="430">
        <f t="shared" si="80"/>
        <v>6.3268951759680085</v>
      </c>
      <c r="M167" s="430">
        <f t="shared" si="80"/>
        <v>6.2636994082430952</v>
      </c>
      <c r="N167" s="430">
        <f t="shared" si="80"/>
        <v>6.2342302288356564</v>
      </c>
      <c r="O167" s="430">
        <f t="shared" si="80"/>
        <v>6.1947744483572169</v>
      </c>
      <c r="P167" s="430">
        <f t="shared" si="80"/>
        <v>6.1683567410403857</v>
      </c>
      <c r="Q167" s="430">
        <f t="shared" si="80"/>
        <v>6.1499059863400394</v>
      </c>
      <c r="R167" s="430">
        <f t="shared" si="80"/>
        <v>6.1441928913000829</v>
      </c>
      <c r="S167" s="430">
        <f t="shared" si="80"/>
        <v>6.1560001324828058</v>
      </c>
      <c r="T167" s="430">
        <f t="shared" si="80"/>
        <v>6.1607802031985486</v>
      </c>
      <c r="U167" s="430">
        <f t="shared" si="80"/>
        <v>6.1612550099547434</v>
      </c>
      <c r="V167" s="430">
        <f t="shared" si="80"/>
        <v>6.1601409538480016</v>
      </c>
      <c r="W167" s="430">
        <f t="shared" si="80"/>
        <v>7.1634258667616715</v>
      </c>
      <c r="X167" s="430">
        <f t="shared" si="80"/>
        <v>8.1631604897848025</v>
      </c>
      <c r="Y167" s="430">
        <f t="shared" si="80"/>
        <v>9.1560210301822202</v>
      </c>
      <c r="Z167" s="430">
        <f t="shared" si="80"/>
        <v>10.139103259698622</v>
      </c>
      <c r="AA167" s="430">
        <f t="shared" si="80"/>
        <v>2.8520339288759127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3.6901144834254138</v>
      </c>
      <c r="D184" s="428">
        <f t="shared" si="84"/>
        <v>3.7910541654272771</v>
      </c>
      <c r="E184" s="428">
        <f t="shared" si="84"/>
        <v>6.3210276508920931</v>
      </c>
      <c r="F184" s="428">
        <f t="shared" si="84"/>
        <v>6.7770732635050983</v>
      </c>
      <c r="G184" s="428">
        <f t="shared" si="84"/>
        <v>6.5086198149012482</v>
      </c>
      <c r="H184" s="428">
        <f t="shared" si="84"/>
        <v>5.8920344725319849</v>
      </c>
      <c r="I184" s="428">
        <f t="shared" si="84"/>
        <v>7.0220760784829981</v>
      </c>
      <c r="J184" s="428">
        <f t="shared" si="84"/>
        <v>6.6789594793397686</v>
      </c>
      <c r="K184" s="428">
        <f t="shared" si="84"/>
        <v>6.4503709485525462</v>
      </c>
      <c r="L184" s="428">
        <f t="shared" si="84"/>
        <v>6.3268951759680085</v>
      </c>
      <c r="M184" s="458">
        <f t="shared" si="84"/>
        <v>6.2636994082430952</v>
      </c>
      <c r="N184" s="428">
        <f t="shared" si="84"/>
        <v>6.2342302288356564</v>
      </c>
      <c r="O184" s="428">
        <f t="shared" si="84"/>
        <v>6.1947744483572169</v>
      </c>
      <c r="P184" s="428">
        <f t="shared" si="84"/>
        <v>6.1683567410403857</v>
      </c>
      <c r="Q184" s="428">
        <f t="shared" si="84"/>
        <v>6.1499059863400394</v>
      </c>
      <c r="R184" s="428">
        <f t="shared" si="84"/>
        <v>6.1441928913000829</v>
      </c>
      <c r="S184" s="428">
        <f t="shared" si="84"/>
        <v>6.1560001324828058</v>
      </c>
      <c r="T184" s="428">
        <f t="shared" si="84"/>
        <v>6.1607802031985486</v>
      </c>
      <c r="U184" s="428">
        <f t="shared" si="84"/>
        <v>6.1612550099547434</v>
      </c>
      <c r="V184" s="428">
        <f t="shared" si="84"/>
        <v>6.1601409538480016</v>
      </c>
      <c r="W184" s="428">
        <f t="shared" si="84"/>
        <v>7.1634258667616715</v>
      </c>
      <c r="X184" s="428">
        <f t="shared" si="84"/>
        <v>8.1631604897848025</v>
      </c>
      <c r="Y184" s="428">
        <f t="shared" si="84"/>
        <v>9.1560210301822202</v>
      </c>
      <c r="Z184" s="428">
        <f t="shared" si="84"/>
        <v>10.139103259698622</v>
      </c>
      <c r="AA184" s="428">
        <f t="shared" si="84"/>
        <v>2.8520339288759127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0.23775226501903068</v>
      </c>
      <c r="D185" s="428">
        <f t="shared" si="86"/>
        <v>0.39174491857026172</v>
      </c>
      <c r="E185" s="428">
        <f t="shared" si="86"/>
        <v>0.12565481631218489</v>
      </c>
      <c r="F185" s="428">
        <f t="shared" si="86"/>
        <v>-0.47084375419875979</v>
      </c>
      <c r="G185" s="428">
        <f t="shared" si="86"/>
        <v>-1.0160445429766058</v>
      </c>
      <c r="H185" s="428">
        <f t="shared" si="86"/>
        <v>-1.4300150877199904</v>
      </c>
      <c r="I185" s="428">
        <f t="shared" si="86"/>
        <v>-2.59571818178238</v>
      </c>
      <c r="J185" s="428">
        <f t="shared" si="86"/>
        <v>-2.9281010032975265</v>
      </c>
      <c r="K185" s="428">
        <f t="shared" si="86"/>
        <v>-3.1995949827679544</v>
      </c>
      <c r="L185" s="428">
        <f t="shared" si="86"/>
        <v>-3.4315787806600708</v>
      </c>
      <c r="M185" s="458">
        <f t="shared" si="86"/>
        <v>-3.6506763614776818</v>
      </c>
      <c r="N185" s="428">
        <f t="shared" si="86"/>
        <v>-3.8759769291298705</v>
      </c>
      <c r="O185" s="428">
        <f t="shared" si="86"/>
        <v>-4.0664508453727457</v>
      </c>
      <c r="P185" s="428">
        <f t="shared" si="86"/>
        <v>-4.2475446893469009</v>
      </c>
      <c r="Q185" s="428">
        <f t="shared" si="86"/>
        <v>-4.4163731096866696</v>
      </c>
      <c r="R185" s="428">
        <f t="shared" si="86"/>
        <v>-4.5796794701204169</v>
      </c>
      <c r="S185" s="428">
        <f t="shared" si="86"/>
        <v>-4.7440267698681566</v>
      </c>
      <c r="T185" s="428">
        <f t="shared" si="86"/>
        <v>-4.886474243438828</v>
      </c>
      <c r="U185" s="428">
        <f t="shared" si="86"/>
        <v>-5.0111938812715957</v>
      </c>
      <c r="V185" s="428">
        <f t="shared" si="86"/>
        <v>-5.1222107852114611</v>
      </c>
      <c r="W185" s="428">
        <f t="shared" si="86"/>
        <v>-6.1773922065569575</v>
      </c>
      <c r="X185" s="428">
        <f t="shared" si="86"/>
        <v>-7.2264285125903243</v>
      </c>
      <c r="Y185" s="428">
        <f t="shared" si="86"/>
        <v>-8.2661256518474673</v>
      </c>
      <c r="Z185" s="428">
        <f t="shared" si="86"/>
        <v>-9.2937026502806059</v>
      </c>
      <c r="AA185" s="428">
        <f t="shared" si="86"/>
        <v>-2.0489033499287972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0.23775226501903068</v>
      </c>
      <c r="D186" s="429">
        <f t="shared" si="88"/>
        <v>0.39174491857026172</v>
      </c>
      <c r="E186" s="429">
        <f t="shared" si="88"/>
        <v>0.12565481631218489</v>
      </c>
      <c r="F186" s="429">
        <f t="shared" si="88"/>
        <v>-0.47084375419875979</v>
      </c>
      <c r="G186" s="429">
        <f t="shared" si="88"/>
        <v>-1.0160445429766058</v>
      </c>
      <c r="H186" s="429">
        <f t="shared" si="88"/>
        <v>-1.4300150877199904</v>
      </c>
      <c r="I186" s="429">
        <f t="shared" si="88"/>
        <v>-2.59571818178238</v>
      </c>
      <c r="J186" s="429">
        <f t="shared" si="88"/>
        <v>-2.9281010032975265</v>
      </c>
      <c r="K186" s="429">
        <f t="shared" si="88"/>
        <v>-3.1995949827679544</v>
      </c>
      <c r="L186" s="429">
        <f t="shared" si="88"/>
        <v>-3.4315787806600708</v>
      </c>
      <c r="M186" s="446">
        <f t="shared" si="88"/>
        <v>-3.6506763614776818</v>
      </c>
      <c r="N186" s="429">
        <f t="shared" si="88"/>
        <v>-3.8759769291298705</v>
      </c>
      <c r="O186" s="429">
        <f t="shared" si="88"/>
        <v>-4.0664508453727457</v>
      </c>
      <c r="P186" s="429">
        <f t="shared" si="88"/>
        <v>-4.2475446893469009</v>
      </c>
      <c r="Q186" s="429">
        <f t="shared" si="88"/>
        <v>-4.4163731096866696</v>
      </c>
      <c r="R186" s="429">
        <f t="shared" si="88"/>
        <v>-4.5796794701204169</v>
      </c>
      <c r="S186" s="429">
        <f t="shared" si="88"/>
        <v>-4.7440267698681566</v>
      </c>
      <c r="T186" s="429">
        <f t="shared" si="88"/>
        <v>-4.886474243438828</v>
      </c>
      <c r="U186" s="429">
        <f t="shared" si="88"/>
        <v>-5.0111938812715957</v>
      </c>
      <c r="V186" s="429">
        <f t="shared" si="88"/>
        <v>-5.1222107852114611</v>
      </c>
      <c r="W186" s="429">
        <f t="shared" si="88"/>
        <v>-6.1773922065569575</v>
      </c>
      <c r="X186" s="429">
        <f t="shared" si="88"/>
        <v>-7.2264285125903243</v>
      </c>
      <c r="Y186" s="429">
        <f t="shared" si="88"/>
        <v>-8.2661256518474673</v>
      </c>
      <c r="Z186" s="429">
        <f t="shared" si="88"/>
        <v>-9.2937026502806059</v>
      </c>
      <c r="AA186" s="429">
        <f t="shared" si="88"/>
        <v>-2.0489033499287972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4.4">
      <c r="A206" s="19" t="s">
        <v>982</v>
      </c>
      <c r="B206" s="399">
        <f>SUM(US:OthAsia!B113)-SUM(US:OthAsia!B114)</f>
        <v>7.6785157858982602</v>
      </c>
      <c r="C206" s="399">
        <f>SUM(US:OthAsia!C113)-SUM(US:OthAsia!C114)</f>
        <v>9.5739541963069783</v>
      </c>
      <c r="D206" s="399">
        <f>SUM(US:OthAsia!D113)-SUM(US:OthAsia!D114)</f>
        <v>10.268466454263278</v>
      </c>
      <c r="E206" s="399">
        <f>SUM(US:OthAsia!E113)-SUM(US:OthAsia!E114)</f>
        <v>8.140273737351805</v>
      </c>
      <c r="F206" s="399">
        <f>SUM(US:OthAsia!F113)-SUM(US:OthAsia!F114)</f>
        <v>3.5034555722890497</v>
      </c>
      <c r="G206" s="399">
        <f>SUM(US:OthAsia!G113)-SUM(US:OthAsia!G114)</f>
        <v>-0.8938393086057328</v>
      </c>
      <c r="H206" s="399">
        <f>SUM(US:OthAsia!H113)-SUM(US:OthAsia!H114)</f>
        <v>-2.8169993726089135</v>
      </c>
      <c r="I206" s="399">
        <f>SUM(US:OthAsia!I113)-SUM(US:OthAsia!I114)</f>
        <v>-4.5910063523004672</v>
      </c>
      <c r="J206" s="399">
        <f>SUM(US:OthAsia!J113)-SUM(US:OthAsia!J114)</f>
        <v>-5.8497506752111059</v>
      </c>
      <c r="K206" s="399">
        <f>SUM(US:OthAsia!K113)-SUM(US:OthAsia!K114)</f>
        <v>-6.7543448350074824</v>
      </c>
      <c r="L206" s="399">
        <f>SUM(US:OthAsia!L113)-SUM(US:OthAsia!L114)</f>
        <v>-7.3948165725991979</v>
      </c>
      <c r="M206" s="399">
        <f>SUM(US:OthAsia!M113)-SUM(US:OthAsia!M114)</f>
        <v>-7.9020107397494677</v>
      </c>
      <c r="N206" s="399">
        <f>SUM(US:OthAsia!N113)-SUM(US:OthAsia!N114)</f>
        <v>-8.3528943922468208</v>
      </c>
      <c r="O206" s="399">
        <f>SUM(US:OthAsia!O113)-SUM(US:OthAsia!O114)</f>
        <v>-8.7457768938833862</v>
      </c>
      <c r="P206" s="399">
        <f>SUM(US:OthAsia!P113)-SUM(US:OthAsia!P114)</f>
        <v>-9.0913460409996674</v>
      </c>
      <c r="Q206" s="399">
        <f>SUM(US:OthAsia!Q113)-SUM(US:OthAsia!Q114)</f>
        <v>-9.3969903283009533</v>
      </c>
      <c r="R206" s="399">
        <f>SUM(US:OthAsia!R113)-SUM(US:OthAsia!R114)</f>
        <v>-9.6682864151761585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1.000000000000062E-3</v>
      </c>
      <c r="E209" s="213">
        <f>+US!E101</f>
        <v>1.0000000000250561E-3</v>
      </c>
      <c r="F209" s="213">
        <f>+US!F101</f>
        <v>1.0000000020683479E-3</v>
      </c>
      <c r="G209" s="213">
        <f>+US!G101</f>
        <v>1.0000000690716618E-3</v>
      </c>
      <c r="H209" s="213">
        <f>+US!H101</f>
        <v>1.0000012753976378E-3</v>
      </c>
      <c r="I209" s="12">
        <f>+US!I101</f>
        <v>1.0000154944071762E-3</v>
      </c>
      <c r="J209" s="12">
        <f>+US!J101</f>
        <v>1.0001382816321592E-3</v>
      </c>
      <c r="K209" s="12">
        <f>+US!K101</f>
        <v>1.0009718906366224E-3</v>
      </c>
      <c r="L209" s="12">
        <f>+US!L101</f>
        <v>1.0056428878457797E-3</v>
      </c>
      <c r="M209" s="12">
        <f>+US!M101</f>
        <v>1.0280495158972276E-3</v>
      </c>
      <c r="N209" s="12">
        <f>+US!N101</f>
        <v>1.1227565420541118E-3</v>
      </c>
      <c r="O209" s="12">
        <f>+US!O101</f>
        <v>1.4835304407365909E-3</v>
      </c>
      <c r="P209" s="12">
        <f>+US!P101</f>
        <v>2.7342584752025612E-3</v>
      </c>
      <c r="Q209" s="12">
        <f>+US!Q101</f>
        <v>6.7233412241040824E-3</v>
      </c>
      <c r="R209" s="12">
        <f>+US!R101</f>
        <v>1.8533764551566016E-2</v>
      </c>
      <c r="S209" s="12">
        <f>+US!S101</f>
        <v>5.1229475125919154E-2</v>
      </c>
      <c r="T209" s="12">
        <f>+US!T101</f>
        <v>0.13634418472310184</v>
      </c>
      <c r="U209" s="12">
        <f>+US!U101</f>
        <v>0.34555532904845071</v>
      </c>
      <c r="V209" s="12">
        <f>+US!V101</f>
        <v>0.83230829766076242</v>
      </c>
      <c r="W209" s="12">
        <f>+US!W101</f>
        <v>1.9050334301075318</v>
      </c>
      <c r="X209" s="12">
        <f>+US!X101</f>
        <v>4.14154952274792</v>
      </c>
      <c r="Y209" s="12">
        <f>+US!Y101</f>
        <v>8.5372060943088108</v>
      </c>
      <c r="Z209" s="12">
        <f>+US!Z101</f>
        <v>16.632319403133184</v>
      </c>
      <c r="AA209" s="12">
        <f>+US!AA101</f>
        <v>30.481939669251933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1.0000000000000636E-3</v>
      </c>
      <c r="E210" s="213">
        <f>+EU!E101</f>
        <v>1.0000000000250559E-3</v>
      </c>
      <c r="F210" s="213">
        <f>+EU!F101</f>
        <v>1.0000000020683462E-3</v>
      </c>
      <c r="G210" s="213">
        <f>+EU!G101</f>
        <v>1.0000000690716614E-3</v>
      </c>
      <c r="H210" s="213">
        <f>+EU!H101</f>
        <v>1.0000012753976389E-3</v>
      </c>
      <c r="I210" s="12">
        <f>+EU!I101</f>
        <v>1.0000154944071753E-3</v>
      </c>
      <c r="J210" s="12">
        <f>+EU!J101</f>
        <v>1.0001382816321601E-3</v>
      </c>
      <c r="K210" s="12">
        <f>+EU!K101</f>
        <v>1.0009718906366213E-3</v>
      </c>
      <c r="L210" s="12">
        <f>+EU!L101</f>
        <v>1.0056428878457767E-3</v>
      </c>
      <c r="M210" s="12">
        <f>+EU!M101</f>
        <v>1.0280495158972278E-3</v>
      </c>
      <c r="N210" s="12">
        <f>+EU!N101</f>
        <v>1.1227565420541125E-3</v>
      </c>
      <c r="O210" s="12">
        <f>+EU!O101</f>
        <v>1.4835304407365918E-3</v>
      </c>
      <c r="P210" s="12">
        <f>+EU!P101</f>
        <v>2.7342584752025668E-3</v>
      </c>
      <c r="Q210" s="12">
        <f>+EU!Q101</f>
        <v>6.7233412241040841E-3</v>
      </c>
      <c r="R210" s="12">
        <f>+EU!R101</f>
        <v>1.8533764551566023E-2</v>
      </c>
      <c r="S210" s="12">
        <f>+EU!S101</f>
        <v>5.1229475125919167E-2</v>
      </c>
      <c r="T210" s="12">
        <f>+EU!T101</f>
        <v>0.13634418472310186</v>
      </c>
      <c r="U210" s="12">
        <f>+EU!U101</f>
        <v>0.34555532904845054</v>
      </c>
      <c r="V210" s="12">
        <f>+EU!V101</f>
        <v>0.83230829766076264</v>
      </c>
      <c r="W210" s="12">
        <f>+EU!W101</f>
        <v>1.9050334301075327</v>
      </c>
      <c r="X210" s="12">
        <f>+EU!X101</f>
        <v>4.1415495227479182</v>
      </c>
      <c r="Y210" s="12">
        <f>+EU!Y101</f>
        <v>8.5372060943088091</v>
      </c>
      <c r="Z210" s="12">
        <f>+EU!Z101</f>
        <v>16.632319403133174</v>
      </c>
      <c r="AA210" s="12">
        <f>+EU!AA101</f>
        <v>30.481939669251933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1.0000000000000636E-3</v>
      </c>
      <c r="E211" s="213">
        <f>+Japan!E101</f>
        <v>1.0000000000250559E-3</v>
      </c>
      <c r="F211" s="213">
        <f>+Japan!F101</f>
        <v>1.0000000020683462E-3</v>
      </c>
      <c r="G211" s="213">
        <f>+Japan!G101</f>
        <v>1.0000000690716614E-3</v>
      </c>
      <c r="H211" s="213">
        <f>+Japan!H101</f>
        <v>1.0000012753976389E-3</v>
      </c>
      <c r="I211" s="12">
        <f>+Japan!I101</f>
        <v>1.0000154944071753E-3</v>
      </c>
      <c r="J211" s="12">
        <f>+Japan!J101</f>
        <v>1.0001382816321601E-3</v>
      </c>
      <c r="K211" s="12">
        <f>+Japan!K101</f>
        <v>1.0009718906366213E-3</v>
      </c>
      <c r="L211" s="12">
        <f>+Japan!L101</f>
        <v>1.0056428878457767E-3</v>
      </c>
      <c r="M211" s="12">
        <f>+Japan!M101</f>
        <v>1.0280495158972278E-3</v>
      </c>
      <c r="N211" s="12">
        <f>+Japan!N101</f>
        <v>1.1227565420541125E-3</v>
      </c>
      <c r="O211" s="12">
        <f>+Japan!O101</f>
        <v>1.4835304407365918E-3</v>
      </c>
      <c r="P211" s="12">
        <f>+Japan!P101</f>
        <v>2.7342584752025668E-3</v>
      </c>
      <c r="Q211" s="12">
        <f>+Japan!Q101</f>
        <v>6.7233412241040841E-3</v>
      </c>
      <c r="R211" s="12">
        <f>+Japan!R101</f>
        <v>1.8533764551566023E-2</v>
      </c>
      <c r="S211" s="12">
        <f>+Japan!S101</f>
        <v>5.1229475125919167E-2</v>
      </c>
      <c r="T211" s="12">
        <f>+Japan!T101</f>
        <v>0.13634418472310186</v>
      </c>
      <c r="U211" s="12">
        <f>+Japan!U101</f>
        <v>0.34555532904845054</v>
      </c>
      <c r="V211" s="12">
        <f>+Japan!V101</f>
        <v>0.83230829766076264</v>
      </c>
      <c r="W211" s="12">
        <f>+Japan!W101</f>
        <v>1.9050334301075327</v>
      </c>
      <c r="X211" s="12">
        <f>+Japan!X101</f>
        <v>4.1415495227479182</v>
      </c>
      <c r="Y211" s="12">
        <f>+Japan!Y101</f>
        <v>8.5372060943088091</v>
      </c>
      <c r="Z211" s="12">
        <f>+Japan!Z101</f>
        <v>16.632319403133174</v>
      </c>
      <c r="AA211" s="12">
        <f>+Japan!AA101</f>
        <v>30.481939669251933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1.0000000000000629E-3</v>
      </c>
      <c r="E212" s="213">
        <f>+Russia!E101</f>
        <v>1.000000000025057E-3</v>
      </c>
      <c r="F212" s="213">
        <f>+Russia!F101</f>
        <v>1.0000000020683453E-3</v>
      </c>
      <c r="G212" s="213">
        <f>+Russia!G101</f>
        <v>1.000000069071661E-3</v>
      </c>
      <c r="H212" s="213">
        <f>+Russia!H101</f>
        <v>1.0000012753976384E-3</v>
      </c>
      <c r="I212" s="12">
        <f>+Russia!I101</f>
        <v>1.0000154944071753E-3</v>
      </c>
      <c r="J212" s="12">
        <f>+Russia!J101</f>
        <v>1.0001382816321603E-3</v>
      </c>
      <c r="K212" s="12">
        <f>+Russia!K101</f>
        <v>1.0009718906366235E-3</v>
      </c>
      <c r="L212" s="12">
        <f>+Russia!L101</f>
        <v>1.0056428878457773E-3</v>
      </c>
      <c r="M212" s="12">
        <f>+Russia!M101</f>
        <v>1.0280495158972269E-3</v>
      </c>
      <c r="N212" s="12">
        <f>+Russia!N101</f>
        <v>1.1227565420541131E-3</v>
      </c>
      <c r="O212" s="12">
        <f>+Russia!O101</f>
        <v>1.4835304407365925E-3</v>
      </c>
      <c r="P212" s="12">
        <f>+Russia!P101</f>
        <v>2.7342584752025642E-3</v>
      </c>
      <c r="Q212" s="12">
        <f>+Russia!Q101</f>
        <v>6.7233412241041006E-3</v>
      </c>
      <c r="R212" s="12">
        <f>+Russia!R101</f>
        <v>1.8533764551565999E-2</v>
      </c>
      <c r="S212" s="12">
        <f>+Russia!S101</f>
        <v>5.1229475125919098E-2</v>
      </c>
      <c r="T212" s="12">
        <f>+Russia!T101</f>
        <v>0.13634418472310181</v>
      </c>
      <c r="U212" s="12">
        <f>+Russia!U101</f>
        <v>0.34555532904845071</v>
      </c>
      <c r="V212" s="12">
        <f>+Russia!V101</f>
        <v>0.83230829766076231</v>
      </c>
      <c r="W212" s="12">
        <f>+Russia!W101</f>
        <v>1.9050334301075316</v>
      </c>
      <c r="X212" s="12">
        <f>+Russia!X101</f>
        <v>4.1415495227479155</v>
      </c>
      <c r="Y212" s="12">
        <f>+Russia!Y101</f>
        <v>8.5372060943088126</v>
      </c>
      <c r="Z212" s="12">
        <f>+Russia!Z101</f>
        <v>16.632319403133174</v>
      </c>
      <c r="AA212" s="12">
        <f>+Russia!AA101</f>
        <v>30.481939669251926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1.0000000000000629E-3</v>
      </c>
      <c r="E213" s="213">
        <f>+Eurasia!E101</f>
        <v>1.000000000025057E-3</v>
      </c>
      <c r="F213" s="213">
        <f>+Eurasia!F101</f>
        <v>1.0000000020683453E-3</v>
      </c>
      <c r="G213" s="213">
        <f>+Eurasia!G101</f>
        <v>1.000000069071661E-3</v>
      </c>
      <c r="H213" s="213">
        <f>+Eurasia!H101</f>
        <v>1.0000012753976384E-3</v>
      </c>
      <c r="I213" s="12">
        <f>+Eurasia!I101</f>
        <v>1.0000154944071753E-3</v>
      </c>
      <c r="J213" s="12">
        <f>+Eurasia!J101</f>
        <v>1.0001382816321603E-3</v>
      </c>
      <c r="K213" s="12">
        <f>+Eurasia!K101</f>
        <v>1.0009718906366235E-3</v>
      </c>
      <c r="L213" s="12">
        <f>+Eurasia!L101</f>
        <v>1.0056428878457773E-3</v>
      </c>
      <c r="M213" s="12">
        <f>+Eurasia!M101</f>
        <v>1.0280495158972269E-3</v>
      </c>
      <c r="N213" s="12">
        <f>+Eurasia!N101</f>
        <v>1.1227565420541131E-3</v>
      </c>
      <c r="O213" s="12">
        <f>+Eurasia!O101</f>
        <v>1.4835304407365925E-3</v>
      </c>
      <c r="P213" s="12">
        <f>+Eurasia!P101</f>
        <v>2.7342584752025642E-3</v>
      </c>
      <c r="Q213" s="12">
        <f>+Eurasia!Q101</f>
        <v>6.7233412241041006E-3</v>
      </c>
      <c r="R213" s="12">
        <f>+Eurasia!R101</f>
        <v>1.8533764551565999E-2</v>
      </c>
      <c r="S213" s="12">
        <f>+Eurasia!S101</f>
        <v>5.1229475125919098E-2</v>
      </c>
      <c r="T213" s="12">
        <f>+Eurasia!T101</f>
        <v>0.13634418472310181</v>
      </c>
      <c r="U213" s="12">
        <f>+Eurasia!U101</f>
        <v>0.34555532904845071</v>
      </c>
      <c r="V213" s="12">
        <f>+Eurasia!V101</f>
        <v>0.83230829766076231</v>
      </c>
      <c r="W213" s="12">
        <f>+Eurasia!W101</f>
        <v>1.9050334301075316</v>
      </c>
      <c r="X213" s="12">
        <f>+Eurasia!X101</f>
        <v>4.1415495227479155</v>
      </c>
      <c r="Y213" s="12">
        <f>+Eurasia!Y101</f>
        <v>8.5372060943088126</v>
      </c>
      <c r="Z213" s="12">
        <f>+Eurasia!Z101</f>
        <v>16.632319403133174</v>
      </c>
      <c r="AA213" s="12">
        <f>+Eurasia!AA101</f>
        <v>30.481939669251926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1.0000000000000638E-3</v>
      </c>
      <c r="E214" s="213">
        <f>+China!E101</f>
        <v>1.0000000000250577E-3</v>
      </c>
      <c r="F214" s="213">
        <f>+China!F101</f>
        <v>1.0000000020683462E-3</v>
      </c>
      <c r="G214" s="213">
        <f>+China!G101</f>
        <v>1.0000000690716616E-3</v>
      </c>
      <c r="H214" s="213">
        <f>+China!H101</f>
        <v>1.0000012753976389E-3</v>
      </c>
      <c r="I214" s="12">
        <f>+China!I101</f>
        <v>1.0000154944071755E-3</v>
      </c>
      <c r="J214" s="12">
        <f>+China!J101</f>
        <v>1.0001382816321603E-3</v>
      </c>
      <c r="K214" s="12">
        <f>+China!K101</f>
        <v>1.0009718906366231E-3</v>
      </c>
      <c r="L214" s="12">
        <f>+China!L101</f>
        <v>1.0056428878457767E-3</v>
      </c>
      <c r="M214" s="12">
        <f>+China!M101</f>
        <v>1.0280495158972263E-3</v>
      </c>
      <c r="N214" s="12">
        <f>+China!N101</f>
        <v>1.1227565420541125E-3</v>
      </c>
      <c r="O214" s="12">
        <f>+China!O101</f>
        <v>1.4835304407365944E-3</v>
      </c>
      <c r="P214" s="12">
        <f>+China!P101</f>
        <v>2.7342584752025625E-3</v>
      </c>
      <c r="Q214" s="12">
        <f>+China!Q101</f>
        <v>6.7233412241040971E-3</v>
      </c>
      <c r="R214" s="12">
        <f>+China!R101</f>
        <v>1.8533764551566023E-2</v>
      </c>
      <c r="S214" s="12">
        <f>+China!S101</f>
        <v>5.1229475125919084E-2</v>
      </c>
      <c r="T214" s="12">
        <f>+China!T101</f>
        <v>0.13634418472310178</v>
      </c>
      <c r="U214" s="12">
        <f>+China!U101</f>
        <v>0.34555532904845088</v>
      </c>
      <c r="V214" s="12">
        <f>+China!V101</f>
        <v>0.83230829766076209</v>
      </c>
      <c r="W214" s="12">
        <f>+China!W101</f>
        <v>1.9050334301075327</v>
      </c>
      <c r="X214" s="12">
        <f>+China!X101</f>
        <v>4.1415495227479191</v>
      </c>
      <c r="Y214" s="12">
        <f>+China!Y101</f>
        <v>8.5372060943088126</v>
      </c>
      <c r="Z214" s="12">
        <f>+China!Z101</f>
        <v>16.632319403133174</v>
      </c>
      <c r="AA214" s="12">
        <f>+China!AA101</f>
        <v>30.481939669251933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1.0000000000000623E-3</v>
      </c>
      <c r="E215" s="213">
        <f>+India!E101</f>
        <v>1.0000000000250566E-3</v>
      </c>
      <c r="F215" s="213">
        <f>+India!F101</f>
        <v>1.0000000020683449E-3</v>
      </c>
      <c r="G215" s="213">
        <f>+India!G101</f>
        <v>1.0000000690716605E-3</v>
      </c>
      <c r="H215" s="213">
        <f>+India!H101</f>
        <v>1.00000127539764E-3</v>
      </c>
      <c r="I215" s="12">
        <f>+India!I101</f>
        <v>1.0000154944071746E-3</v>
      </c>
      <c r="J215" s="12">
        <f>+India!J101</f>
        <v>1.0001382816321597E-3</v>
      </c>
      <c r="K215" s="12">
        <f>+India!K101</f>
        <v>1.0009718906366229E-3</v>
      </c>
      <c r="L215" s="12">
        <f>+India!L101</f>
        <v>1.0056428878457767E-3</v>
      </c>
      <c r="M215" s="12">
        <f>+India!M101</f>
        <v>1.0280495158972263E-3</v>
      </c>
      <c r="N215" s="12">
        <f>+India!N101</f>
        <v>1.1227565420541125E-3</v>
      </c>
      <c r="O215" s="12">
        <f>+India!O101</f>
        <v>1.4835304407365942E-3</v>
      </c>
      <c r="P215" s="12">
        <f>+India!P101</f>
        <v>2.7342584752025573E-3</v>
      </c>
      <c r="Q215" s="12">
        <f>+India!Q101</f>
        <v>6.7233412241040971E-3</v>
      </c>
      <c r="R215" s="12">
        <f>+India!R101</f>
        <v>1.853376455156602E-2</v>
      </c>
      <c r="S215" s="12">
        <f>+India!S101</f>
        <v>5.1229475125919084E-2</v>
      </c>
      <c r="T215" s="12">
        <f>+India!T101</f>
        <v>0.13634418472310189</v>
      </c>
      <c r="U215" s="12">
        <f>+India!U101</f>
        <v>0.34555532904845054</v>
      </c>
      <c r="V215" s="12">
        <f>+India!V101</f>
        <v>0.83230829766076186</v>
      </c>
      <c r="W215" s="12">
        <f>+India!W101</f>
        <v>1.9050334301075325</v>
      </c>
      <c r="X215" s="12">
        <f>+India!X101</f>
        <v>4.1415495227479218</v>
      </c>
      <c r="Y215" s="12">
        <f>+India!Y101</f>
        <v>8.5372060943088144</v>
      </c>
      <c r="Z215" s="12">
        <f>+India!Z101</f>
        <v>16.632319403133188</v>
      </c>
      <c r="AA215" s="12">
        <f>+India!AA101</f>
        <v>30.481939669251929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1.0000000000000631E-3</v>
      </c>
      <c r="E216" s="213">
        <f>+MidEast!E101</f>
        <v>1.0000000000250557E-3</v>
      </c>
      <c r="F216" s="213">
        <f>+MidEast!F101</f>
        <v>1.0000000020683457E-3</v>
      </c>
      <c r="G216" s="213">
        <f>+MidEast!G101</f>
        <v>1.0000000690716631E-3</v>
      </c>
      <c r="H216" s="213">
        <f>+MidEast!H101</f>
        <v>1.0000012753976391E-3</v>
      </c>
      <c r="I216" s="12">
        <f>+MidEast!I101</f>
        <v>1.0000154944071775E-3</v>
      </c>
      <c r="J216" s="12">
        <f>+MidEast!J101</f>
        <v>1.000138281632159E-3</v>
      </c>
      <c r="K216" s="12">
        <f>+MidEast!K101</f>
        <v>1.000971890636622E-3</v>
      </c>
      <c r="L216" s="12">
        <f>+MidEast!L101</f>
        <v>1.0056428878457775E-3</v>
      </c>
      <c r="M216" s="12">
        <f>+MidEast!M101</f>
        <v>1.0280495158972273E-3</v>
      </c>
      <c r="N216" s="12">
        <f>+MidEast!N101</f>
        <v>1.1227565420541135E-3</v>
      </c>
      <c r="O216" s="12">
        <f>+MidEast!O101</f>
        <v>1.4835304407365907E-3</v>
      </c>
      <c r="P216" s="12">
        <f>+MidEast!P101</f>
        <v>2.7342584752025646E-3</v>
      </c>
      <c r="Q216" s="12">
        <f>+MidEast!Q101</f>
        <v>6.7233412241040798E-3</v>
      </c>
      <c r="R216" s="12">
        <f>+MidEast!R101</f>
        <v>1.8533764551566009E-2</v>
      </c>
      <c r="S216" s="12">
        <f>+MidEast!S101</f>
        <v>5.1229475125919216E-2</v>
      </c>
      <c r="T216" s="12">
        <f>+MidEast!T101</f>
        <v>0.13634418472310175</v>
      </c>
      <c r="U216" s="12">
        <f>+MidEast!U101</f>
        <v>0.34555532904845054</v>
      </c>
      <c r="V216" s="12">
        <f>+MidEast!V101</f>
        <v>0.83230829766076275</v>
      </c>
      <c r="W216" s="12">
        <f>+MidEast!W101</f>
        <v>1.905033430107534</v>
      </c>
      <c r="X216" s="12">
        <f>+MidEast!X101</f>
        <v>4.1415495227479173</v>
      </c>
      <c r="Y216" s="12">
        <f>+MidEast!Y101</f>
        <v>8.5372060943088144</v>
      </c>
      <c r="Z216" s="12">
        <f>+MidEast!Z101</f>
        <v>16.632319403133184</v>
      </c>
      <c r="AA216" s="12">
        <f>+MidEast!AA101</f>
        <v>30.481939669251933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1.0000000000000623E-3</v>
      </c>
      <c r="E217" s="213">
        <f>+Africa!E101</f>
        <v>1.0000000000250566E-3</v>
      </c>
      <c r="F217" s="213">
        <f>+Africa!F101</f>
        <v>1.0000000020683449E-3</v>
      </c>
      <c r="G217" s="213">
        <f>+Africa!G101</f>
        <v>1.0000000690716605E-3</v>
      </c>
      <c r="H217" s="213">
        <f>+Africa!H101</f>
        <v>1.00000127539764E-3</v>
      </c>
      <c r="I217" s="12">
        <f>+Africa!I101</f>
        <v>1.0000154944071746E-3</v>
      </c>
      <c r="J217" s="12">
        <f>+Africa!J101</f>
        <v>1.0001382816321597E-3</v>
      </c>
      <c r="K217" s="12">
        <f>+Africa!K101</f>
        <v>1.0009718906366229E-3</v>
      </c>
      <c r="L217" s="12">
        <f>+Africa!L101</f>
        <v>1.0056428878457767E-3</v>
      </c>
      <c r="M217" s="12">
        <f>+Africa!M101</f>
        <v>1.0280495158972263E-3</v>
      </c>
      <c r="N217" s="12">
        <f>+Africa!N101</f>
        <v>1.1227565420541125E-3</v>
      </c>
      <c r="O217" s="12">
        <f>+Africa!O101</f>
        <v>1.4835304407365942E-3</v>
      </c>
      <c r="P217" s="12">
        <f>+Africa!P101</f>
        <v>2.7342584752025573E-3</v>
      </c>
      <c r="Q217" s="12">
        <f>+Africa!Q101</f>
        <v>6.7233412241040971E-3</v>
      </c>
      <c r="R217" s="12">
        <f>+Africa!R101</f>
        <v>1.853376455156602E-2</v>
      </c>
      <c r="S217" s="12">
        <f>+Africa!S101</f>
        <v>5.1229475125919084E-2</v>
      </c>
      <c r="T217" s="12">
        <f>+Africa!T101</f>
        <v>0.13634418472310189</v>
      </c>
      <c r="U217" s="12">
        <f>+Africa!U101</f>
        <v>0.34555532904845054</v>
      </c>
      <c r="V217" s="12">
        <f>+Africa!V101</f>
        <v>0.83230829766076186</v>
      </c>
      <c r="W217" s="12">
        <f>+Africa!W101</f>
        <v>1.9050334301075325</v>
      </c>
      <c r="X217" s="12">
        <f>+Africa!X101</f>
        <v>4.1415495227479218</v>
      </c>
      <c r="Y217" s="12">
        <f>+Africa!Y101</f>
        <v>8.5372060943088144</v>
      </c>
      <c r="Z217" s="12">
        <f>+Africa!Z101</f>
        <v>16.632319403133188</v>
      </c>
      <c r="AA217" s="12">
        <f>+Africa!AA101</f>
        <v>30.481939669251929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1.0000000000000627E-3</v>
      </c>
      <c r="E218" s="213">
        <f>+LatAm!E101</f>
        <v>1.0000000000250553E-3</v>
      </c>
      <c r="F218" s="213">
        <f>+LatAm!F101</f>
        <v>1.0000000020683453E-3</v>
      </c>
      <c r="G218" s="213">
        <f>+LatAm!G101</f>
        <v>1.0000000690716627E-3</v>
      </c>
      <c r="H218" s="213">
        <f>+LatAm!H101</f>
        <v>1.0000012753976386E-3</v>
      </c>
      <c r="I218" s="12">
        <f>+LatAm!I101</f>
        <v>1.000015494407177E-3</v>
      </c>
      <c r="J218" s="12">
        <f>+LatAm!J101</f>
        <v>1.0001382816321603E-3</v>
      </c>
      <c r="K218" s="12">
        <f>+LatAm!K101</f>
        <v>1.0009718906366216E-3</v>
      </c>
      <c r="L218" s="12">
        <f>+LatAm!L101</f>
        <v>1.0056428878457769E-3</v>
      </c>
      <c r="M218" s="12">
        <f>+LatAm!M101</f>
        <v>1.0280495158972284E-3</v>
      </c>
      <c r="N218" s="12">
        <f>+LatAm!N101</f>
        <v>1.1227565420541129E-3</v>
      </c>
      <c r="O218" s="12">
        <f>+LatAm!O101</f>
        <v>1.4835304407365894E-3</v>
      </c>
      <c r="P218" s="12">
        <f>+LatAm!P101</f>
        <v>2.7342584752025633E-3</v>
      </c>
      <c r="Q218" s="12">
        <f>+LatAm!Q101</f>
        <v>6.7233412241040876E-3</v>
      </c>
      <c r="R218" s="12">
        <f>+LatAm!R101</f>
        <v>1.8533764551565999E-2</v>
      </c>
      <c r="S218" s="12">
        <f>+LatAm!S101</f>
        <v>5.1229475125919181E-2</v>
      </c>
      <c r="T218" s="12">
        <f>+LatAm!T101</f>
        <v>0.1363441847231017</v>
      </c>
      <c r="U218" s="12">
        <f>+LatAm!U101</f>
        <v>0.34555532904845088</v>
      </c>
      <c r="V218" s="12">
        <f>+LatAm!V101</f>
        <v>0.83230829766076297</v>
      </c>
      <c r="W218" s="12">
        <f>+LatAm!W101</f>
        <v>1.9050334301075333</v>
      </c>
      <c r="X218" s="12">
        <f>+LatAm!X101</f>
        <v>4.1415495227479182</v>
      </c>
      <c r="Y218" s="12">
        <f>+LatAm!Y101</f>
        <v>8.5372060943088162</v>
      </c>
      <c r="Z218" s="12">
        <f>+LatAm!Z101</f>
        <v>16.632319403133177</v>
      </c>
      <c r="AA218" s="12">
        <f>+LatAm!AA101</f>
        <v>30.481939669251936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1.0000000000000623E-3</v>
      </c>
      <c r="E219" s="213">
        <f>+OHI!E101</f>
        <v>1.0000000000250566E-3</v>
      </c>
      <c r="F219" s="213">
        <f>+OHI!F101</f>
        <v>1.0000000020683449E-3</v>
      </c>
      <c r="G219" s="213">
        <f>+OHI!G101</f>
        <v>1.0000000690716605E-3</v>
      </c>
      <c r="H219" s="213">
        <f>+OHI!H101</f>
        <v>1.00000127539764E-3</v>
      </c>
      <c r="I219" s="12">
        <f>+OHI!I101</f>
        <v>1.0000154944071746E-3</v>
      </c>
      <c r="J219" s="12">
        <f>+OHI!J101</f>
        <v>1.0001382816321597E-3</v>
      </c>
      <c r="K219" s="12">
        <f>+OHI!K101</f>
        <v>1.0009718906366229E-3</v>
      </c>
      <c r="L219" s="12">
        <f>+OHI!L101</f>
        <v>1.0056428878457767E-3</v>
      </c>
      <c r="M219" s="12">
        <f>+OHI!M101</f>
        <v>1.0280495158972263E-3</v>
      </c>
      <c r="N219" s="12">
        <f>+OHI!N101</f>
        <v>1.1227565420541125E-3</v>
      </c>
      <c r="O219" s="12">
        <f>+OHI!O101</f>
        <v>1.4835304407365942E-3</v>
      </c>
      <c r="P219" s="12">
        <f>+OHI!P101</f>
        <v>2.7342584752025573E-3</v>
      </c>
      <c r="Q219" s="12">
        <f>+OHI!Q101</f>
        <v>6.7233412241040971E-3</v>
      </c>
      <c r="R219" s="12">
        <f>+OHI!R101</f>
        <v>1.853376455156602E-2</v>
      </c>
      <c r="S219" s="12">
        <f>+OHI!S101</f>
        <v>5.1229475125919084E-2</v>
      </c>
      <c r="T219" s="12">
        <f>+OHI!T101</f>
        <v>0.13634418472310189</v>
      </c>
      <c r="U219" s="12">
        <f>+OHI!U101</f>
        <v>0.34555532904845054</v>
      </c>
      <c r="V219" s="12">
        <f>+OHI!V101</f>
        <v>0.83230829766076186</v>
      </c>
      <c r="W219" s="12">
        <f>+OHI!W101</f>
        <v>1.9050334301075325</v>
      </c>
      <c r="X219" s="12">
        <f>+OHI!X101</f>
        <v>4.1415495227479218</v>
      </c>
      <c r="Y219" s="12">
        <f>+OHI!Y101</f>
        <v>8.5372060943088144</v>
      </c>
      <c r="Z219" s="12">
        <f>+OHI!Z101</f>
        <v>16.632319403133188</v>
      </c>
      <c r="AA219" s="12">
        <f>+OHI!AA101</f>
        <v>30.481939669251929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1.0000000000000627E-3</v>
      </c>
      <c r="E220" s="213">
        <f>+OthAsia!E101</f>
        <v>1.0000000000250553E-3</v>
      </c>
      <c r="F220" s="213">
        <f>+OthAsia!F101</f>
        <v>1.0000000020683453E-3</v>
      </c>
      <c r="G220" s="213">
        <f>+OthAsia!G101</f>
        <v>1.000000069071661E-3</v>
      </c>
      <c r="H220" s="213">
        <f>+OthAsia!H101</f>
        <v>1.0000012753976384E-3</v>
      </c>
      <c r="I220" s="12">
        <f>+OthAsia!I101</f>
        <v>1.0000154944071768E-3</v>
      </c>
      <c r="J220" s="12">
        <f>+OthAsia!J101</f>
        <v>1.0001382816321601E-3</v>
      </c>
      <c r="K220" s="12">
        <f>+OthAsia!K101</f>
        <v>1.0009718906366218E-3</v>
      </c>
      <c r="L220" s="12">
        <f>+OthAsia!L101</f>
        <v>1.0056428878457773E-3</v>
      </c>
      <c r="M220" s="12">
        <f>+OthAsia!M101</f>
        <v>1.0280495158972286E-3</v>
      </c>
      <c r="N220" s="12">
        <f>+OthAsia!N101</f>
        <v>1.1227565420541131E-3</v>
      </c>
      <c r="O220" s="12">
        <f>+OthAsia!O101</f>
        <v>1.4835304407365925E-3</v>
      </c>
      <c r="P220" s="12">
        <f>+OthAsia!P101</f>
        <v>2.7342584752025638E-3</v>
      </c>
      <c r="Q220" s="12">
        <f>+OthAsia!Q101</f>
        <v>6.7233412241040885E-3</v>
      </c>
      <c r="R220" s="12">
        <f>+OthAsia!R101</f>
        <v>1.8533764551565999E-2</v>
      </c>
      <c r="S220" s="12">
        <f>+OthAsia!S101</f>
        <v>5.1229475125919188E-2</v>
      </c>
      <c r="T220" s="12">
        <f>+OthAsia!T101</f>
        <v>0.13634418472310167</v>
      </c>
      <c r="U220" s="12">
        <f>+OthAsia!U101</f>
        <v>0.3455553290484506</v>
      </c>
      <c r="V220" s="12">
        <f>+OthAsia!V101</f>
        <v>0.83230829766076297</v>
      </c>
      <c r="W220" s="12">
        <f>+OthAsia!W101</f>
        <v>1.9050334301075316</v>
      </c>
      <c r="X220" s="12">
        <f>+OthAsia!X101</f>
        <v>4.1415495227479191</v>
      </c>
      <c r="Y220" s="12">
        <f>+OthAsia!Y101</f>
        <v>8.5372060943088091</v>
      </c>
      <c r="Z220" s="12">
        <f>+OthAsia!Z101</f>
        <v>16.632319403133181</v>
      </c>
      <c r="AA220" s="12">
        <f>+OthAsia!AA101</f>
        <v>30.481939669251929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1.4936893855218103E-3</v>
      </c>
      <c r="D224" s="430">
        <f t="shared" si="92"/>
        <v>1.447065204347265E-3</v>
      </c>
      <c r="E224" s="430">
        <f t="shared" si="92"/>
        <v>1.3259856351872659E-3</v>
      </c>
      <c r="F224" s="430">
        <f t="shared" si="92"/>
        <v>1.0632773059170827E-3</v>
      </c>
      <c r="G224" s="430">
        <f t="shared" si="92"/>
        <v>8.5673560599742158E-4</v>
      </c>
      <c r="H224" s="430">
        <f t="shared" si="92"/>
        <v>7.449461680042466E-4</v>
      </c>
      <c r="I224" s="430">
        <f t="shared" si="92"/>
        <v>7.7960807153048335E-4</v>
      </c>
      <c r="J224" s="430">
        <f t="shared" si="92"/>
        <v>7.0583021169330293E-4</v>
      </c>
      <c r="K224" s="430">
        <f t="shared" si="92"/>
        <v>6.513143922468723E-4</v>
      </c>
      <c r="L224" s="430">
        <f t="shared" si="92"/>
        <v>6.1151924147302185E-4</v>
      </c>
      <c r="M224" s="430">
        <f t="shared" si="92"/>
        <v>5.8625523348028528E-4</v>
      </c>
      <c r="N224" s="430">
        <f t="shared" si="92"/>
        <v>6.1011379940007187E-4</v>
      </c>
      <c r="O224" s="430">
        <f t="shared" si="92"/>
        <v>7.6484111500926127E-4</v>
      </c>
      <c r="P224" s="430">
        <f t="shared" si="92"/>
        <v>1.3414663278775883E-3</v>
      </c>
      <c r="Q224" s="430">
        <f t="shared" si="92"/>
        <v>3.1495189878453485E-3</v>
      </c>
      <c r="R224" s="430">
        <f t="shared" si="92"/>
        <v>8.3319595749491073E-3</v>
      </c>
      <c r="S224" s="430">
        <f t="shared" si="92"/>
        <v>2.2246489881779782E-2</v>
      </c>
      <c r="T224" s="430">
        <f t="shared" si="92"/>
        <v>5.7256291527554667E-2</v>
      </c>
      <c r="U224" s="430">
        <f t="shared" si="92"/>
        <v>0.14056009225575236</v>
      </c>
      <c r="V224" s="430">
        <f t="shared" si="92"/>
        <v>0.32863964111008959</v>
      </c>
      <c r="W224" s="430">
        <f t="shared" si="92"/>
        <v>0.90716640395282133</v>
      </c>
      <c r="X224" s="430">
        <f t="shared" si="92"/>
        <v>2.3031546549208604</v>
      </c>
      <c r="Y224" s="430">
        <f t="shared" si="92"/>
        <v>5.4181232903506276</v>
      </c>
      <c r="Z224" s="430">
        <f t="shared" si="92"/>
        <v>11.839838214993346</v>
      </c>
      <c r="AA224" s="430">
        <f t="shared" si="92"/>
        <v>3.0481939669251935E-2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9.419046782566283E-4</v>
      </c>
      <c r="D225" s="430">
        <f t="shared" si="94"/>
        <v>9.4348508707875673E-4</v>
      </c>
      <c r="E225" s="430">
        <f t="shared" si="94"/>
        <v>8.9988483210378387E-4</v>
      </c>
      <c r="F225" s="430">
        <f t="shared" si="94"/>
        <v>7.8294999770979685E-4</v>
      </c>
      <c r="G225" s="430">
        <f t="shared" si="94"/>
        <v>6.8782588057382619E-4</v>
      </c>
      <c r="H225" s="430">
        <f t="shared" si="94"/>
        <v>6.3474015976708407E-4</v>
      </c>
      <c r="I225" s="430">
        <f t="shared" si="94"/>
        <v>6.5167377512605023E-4</v>
      </c>
      <c r="J225" s="430">
        <f t="shared" si="94"/>
        <v>6.2036398917806679E-4</v>
      </c>
      <c r="K225" s="430">
        <f t="shared" si="94"/>
        <v>6.0036744940509406E-4</v>
      </c>
      <c r="L225" s="430">
        <f t="shared" si="94"/>
        <v>5.9518798829531674E-4</v>
      </c>
      <c r="M225" s="430">
        <f t="shared" si="94"/>
        <v>6.0739486347938113E-4</v>
      </c>
      <c r="N225" s="430">
        <f t="shared" si="94"/>
        <v>6.6728368218995824E-4</v>
      </c>
      <c r="O225" s="430">
        <f t="shared" si="94"/>
        <v>8.8201327664225052E-4</v>
      </c>
      <c r="P225" s="430">
        <f t="shared" si="94"/>
        <v>1.624543613653627E-3</v>
      </c>
      <c r="Q225" s="430">
        <f t="shared" si="94"/>
        <v>3.9909965606329057E-3</v>
      </c>
      <c r="R225" s="430">
        <f t="shared" si="94"/>
        <v>1.1000174204463538E-2</v>
      </c>
      <c r="S225" s="430">
        <f t="shared" si="94"/>
        <v>3.0446087640343945E-2</v>
      </c>
      <c r="T225" s="430">
        <f t="shared" si="94"/>
        <v>8.1095931157928874E-2</v>
      </c>
      <c r="U225" s="430">
        <f t="shared" si="94"/>
        <v>0.20565762406147989</v>
      </c>
      <c r="V225" s="430">
        <f t="shared" si="94"/>
        <v>0.49568436687974338</v>
      </c>
      <c r="W225" s="430">
        <f t="shared" si="94"/>
        <v>1.2302343881359814</v>
      </c>
      <c r="X225" s="430">
        <f t="shared" si="94"/>
        <v>2.8798505132543437</v>
      </c>
      <c r="Y225" s="430">
        <f t="shared" si="94"/>
        <v>6.3536282239792801</v>
      </c>
      <c r="Z225" s="430">
        <f t="shared" si="94"/>
        <v>13.178797560657831</v>
      </c>
      <c r="AA225" s="430">
        <f t="shared" si="94"/>
        <v>11.886315978809229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3.6198940910352743E-4</v>
      </c>
      <c r="D226" s="430">
        <f t="shared" si="96"/>
        <v>3.3344784570317856E-4</v>
      </c>
      <c r="E226" s="430">
        <f t="shared" si="96"/>
        <v>2.9222737469022816E-4</v>
      </c>
      <c r="F226" s="430">
        <f t="shared" si="96"/>
        <v>2.2965726661002152E-4</v>
      </c>
      <c r="G226" s="430">
        <f t="shared" si="96"/>
        <v>1.893016615711397E-4</v>
      </c>
      <c r="H226" s="430">
        <f t="shared" si="96"/>
        <v>1.6539409716166803E-4</v>
      </c>
      <c r="I226" s="430">
        <f t="shared" si="96"/>
        <v>1.5967511135023621E-4</v>
      </c>
      <c r="J226" s="430">
        <f t="shared" si="96"/>
        <v>1.4363672177640849E-4</v>
      </c>
      <c r="K226" s="430">
        <f t="shared" si="96"/>
        <v>1.3230553229517429E-4</v>
      </c>
      <c r="L226" s="430">
        <f t="shared" si="96"/>
        <v>1.2701040203802249E-4</v>
      </c>
      <c r="M226" s="430">
        <f t="shared" si="96"/>
        <v>1.2729370581957388E-4</v>
      </c>
      <c r="N226" s="430">
        <f t="shared" si="96"/>
        <v>1.3823484449723895E-4</v>
      </c>
      <c r="O226" s="430">
        <f t="shared" si="96"/>
        <v>1.8075881803235314E-4</v>
      </c>
      <c r="P226" s="430">
        <f t="shared" si="96"/>
        <v>3.2968383303551844E-4</v>
      </c>
      <c r="Q226" s="430">
        <f t="shared" si="96"/>
        <v>8.0283474805139469E-4</v>
      </c>
      <c r="R226" s="430">
        <f t="shared" si="96"/>
        <v>2.1955608752933843E-3</v>
      </c>
      <c r="S226" s="430">
        <f t="shared" si="96"/>
        <v>6.0349808410624121E-3</v>
      </c>
      <c r="T226" s="430">
        <f t="shared" si="96"/>
        <v>1.5977547076044998E-2</v>
      </c>
      <c r="U226" s="430">
        <f t="shared" si="96"/>
        <v>4.0305184585746584E-2</v>
      </c>
      <c r="V226" s="430">
        <f t="shared" si="96"/>
        <v>9.6702165046200744E-2</v>
      </c>
      <c r="W226" s="430">
        <f t="shared" si="96"/>
        <v>0.23906542484945731</v>
      </c>
      <c r="X226" s="430">
        <f t="shared" si="96"/>
        <v>0.55777001107452062</v>
      </c>
      <c r="Y226" s="430">
        <f t="shared" si="96"/>
        <v>1.2271539922607893</v>
      </c>
      <c r="Z226" s="430">
        <f t="shared" si="96"/>
        <v>2.539569468866874</v>
      </c>
      <c r="AA226" s="430">
        <f t="shared" si="96"/>
        <v>2.2863068256769825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3.9581266328381107E-4</v>
      </c>
      <c r="D227" s="430">
        <f t="shared" si="98"/>
        <v>3.610817517828124E-4</v>
      </c>
      <c r="E227" s="430">
        <f t="shared" si="98"/>
        <v>3.0277595432045494E-4</v>
      </c>
      <c r="F227" s="430">
        <f t="shared" si="98"/>
        <v>2.0752998059434875E-4</v>
      </c>
      <c r="G227" s="430">
        <f t="shared" si="98"/>
        <v>1.3611424153968672E-4</v>
      </c>
      <c r="H227" s="430">
        <f t="shared" si="98"/>
        <v>9.5295530736848894E-5</v>
      </c>
      <c r="I227" s="430">
        <f t="shared" si="98"/>
        <v>9.9075203365391892E-5</v>
      </c>
      <c r="J227" s="430">
        <f t="shared" si="98"/>
        <v>7.2628742163980062E-5</v>
      </c>
      <c r="K227" s="430">
        <f t="shared" si="98"/>
        <v>5.255522645046446E-5</v>
      </c>
      <c r="L227" s="430">
        <f t="shared" si="98"/>
        <v>3.8199824084508706E-5</v>
      </c>
      <c r="M227" s="430">
        <f t="shared" si="98"/>
        <v>2.7111369015626119E-5</v>
      </c>
      <c r="N227" s="430">
        <f t="shared" si="98"/>
        <v>1.7635361618061067E-5</v>
      </c>
      <c r="O227" s="430">
        <f t="shared" si="98"/>
        <v>7.9310937037047762E-6</v>
      </c>
      <c r="P227" s="430">
        <f t="shared" si="98"/>
        <v>-1.0769609860639168E-5</v>
      </c>
      <c r="Q227" s="430">
        <f t="shared" si="98"/>
        <v>-8.3208562307612887E-5</v>
      </c>
      <c r="R227" s="430">
        <f t="shared" si="98"/>
        <v>-3.6801664277826728E-4</v>
      </c>
      <c r="S227" s="430">
        <f t="shared" si="98"/>
        <v>-1.3457482651469284E-3</v>
      </c>
      <c r="T227" s="430">
        <f t="shared" si="98"/>
        <v>-4.4283203135860247E-3</v>
      </c>
      <c r="U227" s="430">
        <f t="shared" si="98"/>
        <v>-1.3276835078912081E-2</v>
      </c>
      <c r="V227" s="430">
        <f t="shared" si="98"/>
        <v>-3.6648892220209596E-2</v>
      </c>
      <c r="W227" s="430">
        <f t="shared" si="98"/>
        <v>-3.0862222108329406E-2</v>
      </c>
      <c r="X227" s="430">
        <f t="shared" si="98"/>
        <v>4.8230119203081151E-2</v>
      </c>
      <c r="Y227" s="430">
        <f t="shared" si="98"/>
        <v>0.33674158769633528</v>
      </c>
      <c r="Z227" s="430">
        <f t="shared" si="98"/>
        <v>1.1167557215761517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2.1780915153871153E-4</v>
      </c>
      <c r="E228" s="430">
        <f t="shared" si="100"/>
        <v>1.9550581280801434E-4</v>
      </c>
      <c r="F228" s="430">
        <f t="shared" si="100"/>
        <v>1.4177198886258563E-4</v>
      </c>
      <c r="G228" s="430">
        <f t="shared" si="100"/>
        <v>9.6680243346365549E-5</v>
      </c>
      <c r="H228" s="430">
        <f t="shared" si="100"/>
        <v>6.9635919340659704E-5</v>
      </c>
      <c r="I228" s="430">
        <f t="shared" si="100"/>
        <v>7.3743708073842345E-5</v>
      </c>
      <c r="J228" s="430">
        <f t="shared" si="100"/>
        <v>5.4300054495178645E-5</v>
      </c>
      <c r="K228" s="430">
        <f t="shared" si="100"/>
        <v>3.9172617818410733E-5</v>
      </c>
      <c r="L228" s="430">
        <f t="shared" si="100"/>
        <v>2.8388310575832748E-5</v>
      </c>
      <c r="M228" s="430">
        <f t="shared" si="100"/>
        <v>2.0181871902835259E-5</v>
      </c>
      <c r="N228" s="430">
        <f t="shared" si="100"/>
        <v>1.3148667897823116E-5</v>
      </c>
      <c r="O228" s="430">
        <f t="shared" si="100"/>
        <v>5.941597933784732E-6</v>
      </c>
      <c r="P228" s="430">
        <f t="shared" si="100"/>
        <v>-8.1164380509201832E-6</v>
      </c>
      <c r="Q228" s="430">
        <f t="shared" si="100"/>
        <v>-6.3101954515792799E-5</v>
      </c>
      <c r="R228" s="430">
        <f t="shared" si="100"/>
        <v>-2.8078449777409241E-4</v>
      </c>
      <c r="S228" s="430">
        <f t="shared" si="100"/>
        <v>-1.0326098370870224E-3</v>
      </c>
      <c r="T228" s="430">
        <f t="shared" si="100"/>
        <v>-3.4157156401555932E-3</v>
      </c>
      <c r="U228" s="430">
        <f t="shared" si="100"/>
        <v>-1.0289756043820536E-2</v>
      </c>
      <c r="V228" s="430">
        <f t="shared" si="100"/>
        <v>-2.852618604559045E-2</v>
      </c>
      <c r="W228" s="430">
        <f t="shared" si="100"/>
        <v>-2.4115687577503375E-2</v>
      </c>
      <c r="X228" s="430">
        <f t="shared" si="100"/>
        <v>3.7819230748466715E-2</v>
      </c>
      <c r="Y228" s="430">
        <f t="shared" si="100"/>
        <v>0.26488716081947267</v>
      </c>
      <c r="Z228" s="430">
        <f t="shared" si="100"/>
        <v>0.88095842736507668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2.2041625375072262E-3</v>
      </c>
      <c r="F229" s="430">
        <f t="shared" si="102"/>
        <v>1.6111810732659531E-3</v>
      </c>
      <c r="G229" s="430">
        <f t="shared" si="102"/>
        <v>1.1379524086980936E-3</v>
      </c>
      <c r="H229" s="430">
        <f t="shared" si="102"/>
        <v>8.5935157776356958E-4</v>
      </c>
      <c r="I229" s="430">
        <f t="shared" si="102"/>
        <v>8.5287015863330293E-4</v>
      </c>
      <c r="J229" s="430">
        <f t="shared" si="102"/>
        <v>6.6733757379614748E-4</v>
      </c>
      <c r="K229" s="430">
        <f t="shared" si="102"/>
        <v>5.3327632950087012E-4</v>
      </c>
      <c r="L229" s="430">
        <f t="shared" si="102"/>
        <v>4.515664062548622E-4</v>
      </c>
      <c r="M229" s="430">
        <f t="shared" si="102"/>
        <v>4.0534878780510054E-4</v>
      </c>
      <c r="N229" s="430">
        <f t="shared" si="102"/>
        <v>3.8598397361503696E-4</v>
      </c>
      <c r="O229" s="430">
        <f t="shared" si="102"/>
        <v>4.4181732130443591E-4</v>
      </c>
      <c r="P229" s="430">
        <f t="shared" si="102"/>
        <v>7.0610582525347109E-4</v>
      </c>
      <c r="Q229" s="430">
        <f t="shared" si="102"/>
        <v>1.5003568661040665E-3</v>
      </c>
      <c r="R229" s="430">
        <f t="shared" si="102"/>
        <v>3.5721182013064914E-3</v>
      </c>
      <c r="S229" s="430">
        <f t="shared" si="102"/>
        <v>8.5733789886904225E-3</v>
      </c>
      <c r="T229" s="430">
        <f t="shared" si="102"/>
        <v>1.9483021859775532E-2</v>
      </c>
      <c r="U229" s="430">
        <f t="shared" si="102"/>
        <v>4.1354216790638908E-2</v>
      </c>
      <c r="V229" s="430">
        <f t="shared" si="102"/>
        <v>8.1564430670989618E-2</v>
      </c>
      <c r="W229" s="430">
        <f t="shared" si="102"/>
        <v>0.43666300515982404</v>
      </c>
      <c r="X229" s="430">
        <f t="shared" si="102"/>
        <v>1.4850433452017613</v>
      </c>
      <c r="Y229" s="430">
        <f t="shared" si="102"/>
        <v>4.1464526133251223</v>
      </c>
      <c r="Z229" s="430">
        <f t="shared" si="102"/>
        <v>10.1497763743702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8.7941592374174481E-4</v>
      </c>
      <c r="G230" s="430">
        <f t="shared" si="104"/>
        <v>8.2777076688234834E-4</v>
      </c>
      <c r="H230" s="430">
        <f t="shared" si="104"/>
        <v>8.1201977961195136E-4</v>
      </c>
      <c r="I230" s="430">
        <f t="shared" si="104"/>
        <v>8.9891201974623392E-4</v>
      </c>
      <c r="J230" s="430">
        <f t="shared" si="104"/>
        <v>8.792040389268437E-4</v>
      </c>
      <c r="K230" s="430">
        <f t="shared" si="104"/>
        <v>8.6282905005977161E-4</v>
      </c>
      <c r="L230" s="430">
        <f t="shared" si="104"/>
        <v>8.6330327402506972E-4</v>
      </c>
      <c r="M230" s="430">
        <f t="shared" si="104"/>
        <v>8.9296339485183047E-4</v>
      </c>
      <c r="N230" s="430">
        <f t="shared" si="104"/>
        <v>9.9009413027041334E-4</v>
      </c>
      <c r="O230" s="430">
        <f t="shared" si="104"/>
        <v>1.3250995349979552E-3</v>
      </c>
      <c r="P230" s="430">
        <f t="shared" si="104"/>
        <v>2.4745592191262769E-3</v>
      </c>
      <c r="Q230" s="430">
        <f t="shared" si="104"/>
        <v>6.1626596015560238E-3</v>
      </c>
      <c r="R230" s="430">
        <f t="shared" si="104"/>
        <v>1.7210630168029671E-2</v>
      </c>
      <c r="S230" s="430">
        <f t="shared" si="104"/>
        <v>4.8245528207753033E-2</v>
      </c>
      <c r="T230" s="430">
        <f t="shared" si="104"/>
        <v>0.12994612681539788</v>
      </c>
      <c r="U230" s="430">
        <f t="shared" si="104"/>
        <v>0.33276555267637548</v>
      </c>
      <c r="V230" s="430">
        <f t="shared" si="104"/>
        <v>0.80894011956479828</v>
      </c>
      <c r="W230" s="430">
        <f t="shared" si="104"/>
        <v>2.1165465897687743</v>
      </c>
      <c r="X230" s="430">
        <f t="shared" si="104"/>
        <v>5.1806382270676279</v>
      </c>
      <c r="Y230" s="430">
        <f t="shared" si="104"/>
        <v>11.874950348444917</v>
      </c>
      <c r="Z230" s="430">
        <f t="shared" si="104"/>
        <v>25.460124293127951</v>
      </c>
      <c r="AA230" s="430">
        <f t="shared" si="104"/>
        <v>13.135839899557487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8.2043459110799197E-4</v>
      </c>
      <c r="H231" s="430">
        <f t="shared" si="106"/>
        <v>7.8147599075748507E-4</v>
      </c>
      <c r="I231" s="430">
        <f t="shared" si="106"/>
        <v>8.5919121143411407E-4</v>
      </c>
      <c r="J231" s="430">
        <f t="shared" si="106"/>
        <v>8.260480576398765E-4</v>
      </c>
      <c r="K231" s="430">
        <f t="shared" si="106"/>
        <v>8.0027095796055719E-4</v>
      </c>
      <c r="L231" s="430">
        <f t="shared" si="106"/>
        <v>7.7959607858184786E-4</v>
      </c>
      <c r="M231" s="430">
        <f t="shared" si="106"/>
        <v>7.7381676060204389E-4</v>
      </c>
      <c r="N231" s="430">
        <f t="shared" si="106"/>
        <v>8.3235729555482458E-4</v>
      </c>
      <c r="O231" s="430">
        <f t="shared" si="106"/>
        <v>1.0807246294797172E-3</v>
      </c>
      <c r="P231" s="430">
        <f t="shared" si="106"/>
        <v>1.9612249088950214E-3</v>
      </c>
      <c r="Q231" s="430">
        <f t="shared" si="106"/>
        <v>4.7558379038660044E-3</v>
      </c>
      <c r="R231" s="430">
        <f t="shared" si="106"/>
        <v>1.296243935025234E-2</v>
      </c>
      <c r="S231" s="430">
        <f t="shared" si="106"/>
        <v>3.5551760187844436E-2</v>
      </c>
      <c r="T231" s="430">
        <f t="shared" si="106"/>
        <v>9.3839732409977922E-2</v>
      </c>
      <c r="U231" s="430">
        <f t="shared" si="106"/>
        <v>0.23587045731326564</v>
      </c>
      <c r="V231" s="430">
        <f t="shared" si="106"/>
        <v>0.56369404841091508</v>
      </c>
      <c r="W231" s="430">
        <f t="shared" si="106"/>
        <v>1.4993067324866152</v>
      </c>
      <c r="X231" s="430">
        <f t="shared" si="106"/>
        <v>3.7121512631367328</v>
      </c>
      <c r="Y231" s="430">
        <f t="shared" si="106"/>
        <v>8.5793353471196472</v>
      </c>
      <c r="Z231" s="430">
        <f t="shared" si="106"/>
        <v>18.506666896525587</v>
      </c>
      <c r="AA231" s="430">
        <f t="shared" si="106"/>
        <v>5.1569997695543037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7.4663407592928655E-4</v>
      </c>
      <c r="J232" s="430">
        <f t="shared" si="108"/>
        <v>8.3423136575975457E-4</v>
      </c>
      <c r="K232" s="430">
        <f t="shared" si="108"/>
        <v>9.2388505252323039E-4</v>
      </c>
      <c r="L232" s="430">
        <f t="shared" si="108"/>
        <v>9.8829726878250207E-4</v>
      </c>
      <c r="M232" s="430">
        <f t="shared" si="108"/>
        <v>1.0398667388939605E-3</v>
      </c>
      <c r="N232" s="430">
        <f t="shared" si="108"/>
        <v>1.1605818856239218E-3</v>
      </c>
      <c r="O232" s="430">
        <f t="shared" si="108"/>
        <v>1.5601652559464965E-3</v>
      </c>
      <c r="P232" s="430">
        <f t="shared" si="108"/>
        <v>2.9224930324622464E-3</v>
      </c>
      <c r="Q232" s="430">
        <f t="shared" si="108"/>
        <v>7.2936642672384849E-3</v>
      </c>
      <c r="R232" s="430">
        <f t="shared" si="108"/>
        <v>2.0397740604308174E-2</v>
      </c>
      <c r="S232" s="430">
        <f t="shared" si="108"/>
        <v>5.7225918722197303E-2</v>
      </c>
      <c r="T232" s="430">
        <f t="shared" si="108"/>
        <v>0.1541801272470327</v>
      </c>
      <c r="U232" s="430">
        <f t="shared" si="108"/>
        <v>0.3947634897606514</v>
      </c>
      <c r="V232" s="430">
        <f t="shared" si="108"/>
        <v>0.95911799952059551</v>
      </c>
      <c r="W232" s="430">
        <f t="shared" si="108"/>
        <v>2.5071479611122651</v>
      </c>
      <c r="X232" s="430">
        <f t="shared" si="108"/>
        <v>6.1289390665116006</v>
      </c>
      <c r="Y232" s="430">
        <f t="shared" si="108"/>
        <v>14.026529664162556</v>
      </c>
      <c r="Z232" s="430">
        <f t="shared" si="108"/>
        <v>30.017505955056475</v>
      </c>
      <c r="AA232" s="430">
        <f t="shared" si="108"/>
        <v>15.454677907615054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6.4562834176052242E-4</v>
      </c>
      <c r="F233" s="430">
        <f t="shared" si="110"/>
        <v>6.1951829517778011E-4</v>
      </c>
      <c r="G233" s="430">
        <f t="shared" si="110"/>
        <v>5.8884088927148911E-4</v>
      </c>
      <c r="H233" s="430">
        <f t="shared" si="110"/>
        <v>5.8072543202053115E-4</v>
      </c>
      <c r="I233" s="430">
        <f t="shared" si="110"/>
        <v>6.298786721848276E-4</v>
      </c>
      <c r="J233" s="430">
        <f t="shared" si="110"/>
        <v>6.1620944004824626E-4</v>
      </c>
      <c r="K233" s="430">
        <f t="shared" si="110"/>
        <v>6.0391130202155897E-4</v>
      </c>
      <c r="L233" s="430">
        <f t="shared" si="110"/>
        <v>6.0510815293865689E-4</v>
      </c>
      <c r="M233" s="430">
        <f t="shared" si="110"/>
        <v>6.2765637705082457E-4</v>
      </c>
      <c r="N233" s="430">
        <f t="shared" si="110"/>
        <v>7.022154661679936E-4</v>
      </c>
      <c r="O233" s="430">
        <f t="shared" si="110"/>
        <v>9.4620105878123252E-4</v>
      </c>
      <c r="P233" s="430">
        <f t="shared" si="110"/>
        <v>1.7761423803037426E-3</v>
      </c>
      <c r="Q233" s="430">
        <f t="shared" si="110"/>
        <v>4.4427106721045325E-3</v>
      </c>
      <c r="R233" s="430">
        <f t="shared" si="110"/>
        <v>1.2453356882405738E-2</v>
      </c>
      <c r="S233" s="430">
        <f t="shared" si="110"/>
        <v>3.5014120307912899E-2</v>
      </c>
      <c r="T233" s="430">
        <f t="shared" si="110"/>
        <v>9.4611322759243222E-2</v>
      </c>
      <c r="U233" s="430">
        <f t="shared" si="110"/>
        <v>0.24309720873950033</v>
      </c>
      <c r="V233" s="430">
        <f t="shared" si="110"/>
        <v>0.59299139191959493</v>
      </c>
      <c r="W233" s="430">
        <f t="shared" si="110"/>
        <v>1.5037535228770678</v>
      </c>
      <c r="X233" s="430">
        <f t="shared" si="110"/>
        <v>3.5880926346450632</v>
      </c>
      <c r="Y233" s="430">
        <f t="shared" si="110"/>
        <v>8.0529019914326128</v>
      </c>
      <c r="Z233" s="430">
        <f t="shared" si="110"/>
        <v>16.963264032812802</v>
      </c>
      <c r="AA233" s="430">
        <f t="shared" si="110"/>
        <v>13.757189321719714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4.9671834725963874E-4</v>
      </c>
      <c r="D234" s="430">
        <f t="shared" si="112"/>
        <v>4.8816512497679019E-4</v>
      </c>
      <c r="E234" s="430">
        <f t="shared" si="112"/>
        <v>4.5485716267298053E-4</v>
      </c>
      <c r="F234" s="430">
        <f t="shared" si="112"/>
        <v>3.7607091118477325E-4</v>
      </c>
      <c r="G234" s="430">
        <f t="shared" si="112"/>
        <v>3.1255577402290421E-4</v>
      </c>
      <c r="H234" s="430">
        <f t="shared" si="112"/>
        <v>2.7608710507819392E-4</v>
      </c>
      <c r="I234" s="430">
        <f t="shared" si="112"/>
        <v>2.8055885124552647E-4</v>
      </c>
      <c r="J234" s="430">
        <f t="shared" si="112"/>
        <v>2.5653519838203829E-4</v>
      </c>
      <c r="K234" s="430">
        <f t="shared" si="112"/>
        <v>2.3939215561435815E-4</v>
      </c>
      <c r="L234" s="430">
        <f t="shared" si="112"/>
        <v>2.2965680358989611E-4</v>
      </c>
      <c r="M234" s="430">
        <f t="shared" si="112"/>
        <v>2.2692179799988925E-4</v>
      </c>
      <c r="N234" s="430">
        <f t="shared" si="112"/>
        <v>2.4165957940967353E-4</v>
      </c>
      <c r="O234" s="430">
        <f t="shared" si="112"/>
        <v>3.1014969785781159E-4</v>
      </c>
      <c r="P234" s="430">
        <f t="shared" si="112"/>
        <v>5.5610025185117177E-4</v>
      </c>
      <c r="Q234" s="430">
        <f t="shared" si="112"/>
        <v>1.3329779463022973E-3</v>
      </c>
      <c r="R234" s="430">
        <f t="shared" si="112"/>
        <v>3.5934364809170655E-3</v>
      </c>
      <c r="S234" s="430">
        <f t="shared" si="112"/>
        <v>9.7525085265940219E-3</v>
      </c>
      <c r="T234" s="430">
        <f t="shared" si="112"/>
        <v>2.5504014180331869E-2</v>
      </c>
      <c r="U234" s="430">
        <f t="shared" si="112"/>
        <v>6.3581113574998266E-2</v>
      </c>
      <c r="V234" s="430">
        <f t="shared" si="112"/>
        <v>0.150839927716542</v>
      </c>
      <c r="W234" s="430">
        <f t="shared" si="112"/>
        <v>0.38601960527198592</v>
      </c>
      <c r="X234" s="430">
        <f t="shared" si="112"/>
        <v>0.9260351703115749</v>
      </c>
      <c r="Y234" s="430">
        <f t="shared" si="112"/>
        <v>2.0841813991887528</v>
      </c>
      <c r="Z234" s="430">
        <f t="shared" si="112"/>
        <v>4.3948392435206163</v>
      </c>
      <c r="AA234" s="430">
        <f t="shared" si="112"/>
        <v>2.2334052095691805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8.6570053445834451E-4</v>
      </c>
      <c r="G235" s="430">
        <f t="shared" si="114"/>
        <v>8.5440820145116724E-4</v>
      </c>
      <c r="H235" s="430">
        <f t="shared" si="114"/>
        <v>8.7237022697660095E-4</v>
      </c>
      <c r="I235" s="430">
        <f t="shared" si="114"/>
        <v>9.9036402276968206E-4</v>
      </c>
      <c r="J235" s="430">
        <f t="shared" si="114"/>
        <v>1.0035576628978564E-3</v>
      </c>
      <c r="K235" s="430">
        <f t="shared" si="114"/>
        <v>1.0173599377838228E-3</v>
      </c>
      <c r="L235" s="430">
        <f t="shared" si="114"/>
        <v>1.0447633852184485E-3</v>
      </c>
      <c r="M235" s="430">
        <f t="shared" si="114"/>
        <v>1.1045822434687118E-3</v>
      </c>
      <c r="N235" s="430">
        <f t="shared" si="114"/>
        <v>1.2402140878517249E-3</v>
      </c>
      <c r="O235" s="430">
        <f t="shared" si="114"/>
        <v>1.68449306794616E-3</v>
      </c>
      <c r="P235" s="430">
        <f t="shared" si="114"/>
        <v>3.1924483527154238E-3</v>
      </c>
      <c r="Q235" s="430">
        <f t="shared" si="114"/>
        <v>8.0626694054468651E-3</v>
      </c>
      <c r="R235" s="430">
        <f t="shared" si="114"/>
        <v>2.2806409205388217E-2</v>
      </c>
      <c r="S235" s="430">
        <f t="shared" si="114"/>
        <v>6.4656240460238587E-2</v>
      </c>
      <c r="T235" s="430">
        <f t="shared" si="114"/>
        <v>0.1759364749837854</v>
      </c>
      <c r="U235" s="430">
        <f t="shared" si="114"/>
        <v>0.45466615368065005</v>
      </c>
      <c r="V235" s="430">
        <f t="shared" si="114"/>
        <v>1.1141374180739065</v>
      </c>
      <c r="W235" s="430">
        <f t="shared" si="114"/>
        <v>2.8756400263490534</v>
      </c>
      <c r="X235" s="430">
        <f t="shared" si="114"/>
        <v>6.9604091945072923</v>
      </c>
      <c r="Y235" s="430">
        <f t="shared" si="114"/>
        <v>15.801952919711194</v>
      </c>
      <c r="Z235" s="430">
        <f t="shared" si="114"/>
        <v>33.588707687783383</v>
      </c>
      <c r="AA235" s="430">
        <f t="shared" si="114"/>
        <v>22.994309302483916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3.6901144834254156E-3</v>
      </c>
      <c r="D236" s="430">
        <f t="shared" si="116"/>
        <v>3.7910541654275144E-3</v>
      </c>
      <c r="E236" s="430">
        <f t="shared" si="116"/>
        <v>6.3210276510504764E-3</v>
      </c>
      <c r="F236" s="430">
        <f t="shared" si="116"/>
        <v>6.7770732775224319E-3</v>
      </c>
      <c r="G236" s="430">
        <f t="shared" si="116"/>
        <v>6.5086202644624343E-3</v>
      </c>
      <c r="H236" s="430">
        <f t="shared" si="116"/>
        <v>5.8920419872188386E-3</v>
      </c>
      <c r="I236" s="430">
        <f t="shared" si="116"/>
        <v>7.0221848813889765E-3</v>
      </c>
      <c r="J236" s="430">
        <f t="shared" si="116"/>
        <v>6.6798830567577003E-3</v>
      </c>
      <c r="K236" s="430">
        <f t="shared" si="116"/>
        <v>6.4566400036801851E-3</v>
      </c>
      <c r="L236" s="430">
        <f t="shared" si="116"/>
        <v>6.3625971358579857E-3</v>
      </c>
      <c r="M236" s="430">
        <f t="shared" si="116"/>
        <v>6.4393931443700626E-3</v>
      </c>
      <c r="N236" s="430">
        <f t="shared" si="116"/>
        <v>6.9995227740967426E-3</v>
      </c>
      <c r="O236" s="430">
        <f t="shared" si="116"/>
        <v>9.190136467635163E-3</v>
      </c>
      <c r="P236" s="430">
        <f t="shared" si="116"/>
        <v>1.6865881697262528E-2</v>
      </c>
      <c r="Q236" s="430">
        <f t="shared" si="116"/>
        <v>4.1347916442324523E-2</v>
      </c>
      <c r="R236" s="430">
        <f t="shared" si="116"/>
        <v>0.11387502440676138</v>
      </c>
      <c r="S236" s="430">
        <f t="shared" si="116"/>
        <v>0.31536865566218292</v>
      </c>
      <c r="T236" s="430">
        <f t="shared" si="116"/>
        <v>0.83998655406333134</v>
      </c>
      <c r="U236" s="430">
        <f t="shared" si="116"/>
        <v>2.1290545023163263</v>
      </c>
      <c r="V236" s="430">
        <f t="shared" si="116"/>
        <v>5.1271364306475755</v>
      </c>
      <c r="W236" s="430">
        <f t="shared" si="116"/>
        <v>13.646565750278013</v>
      </c>
      <c r="X236" s="430">
        <f t="shared" si="116"/>
        <v>33.808133430582927</v>
      </c>
      <c r="Y236" s="430">
        <f t="shared" si="116"/>
        <v>78.166838538491305</v>
      </c>
      <c r="Z236" s="430">
        <f t="shared" si="116"/>
        <v>168.6368038766563</v>
      </c>
      <c r="AA236" s="430">
        <f t="shared" si="116"/>
        <v>86.935526154655108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1.4936893855218083</v>
      </c>
      <c r="D239" s="430">
        <f t="shared" si="118"/>
        <v>1.4470652043471752</v>
      </c>
      <c r="E239" s="430">
        <f t="shared" si="118"/>
        <v>1.3259856351540418</v>
      </c>
      <c r="F239" s="430">
        <f t="shared" si="118"/>
        <v>1.0632773037178553</v>
      </c>
      <c r="G239" s="430">
        <f t="shared" si="118"/>
        <v>0.85673554682127362</v>
      </c>
      <c r="H239" s="430">
        <f t="shared" si="118"/>
        <v>0.74494521790287538</v>
      </c>
      <c r="I239" s="430">
        <f t="shared" si="118"/>
        <v>0.779595992152748</v>
      </c>
      <c r="J239" s="430">
        <f t="shared" si="118"/>
        <v>0.70573262183448759</v>
      </c>
      <c r="K239" s="430">
        <f t="shared" si="118"/>
        <v>0.65068200050316449</v>
      </c>
      <c r="L239" s="430">
        <f t="shared" si="118"/>
        <v>0.60808786982323026</v>
      </c>
      <c r="M239" s="430">
        <f t="shared" si="118"/>
        <v>0.57025972427858451</v>
      </c>
      <c r="N239" s="430">
        <f t="shared" si="118"/>
        <v>0.54340703130872259</v>
      </c>
      <c r="O239" s="430">
        <f t="shared" si="118"/>
        <v>0.5155547159716577</v>
      </c>
      <c r="P239" s="430">
        <f t="shared" si="118"/>
        <v>0.49061430733179273</v>
      </c>
      <c r="Q239" s="430">
        <f t="shared" si="118"/>
        <v>0.4684455069086631</v>
      </c>
      <c r="R239" s="430">
        <f t="shared" si="118"/>
        <v>0.44955570422659202</v>
      </c>
      <c r="S239" s="430">
        <f t="shared" si="118"/>
        <v>0.43425176282011807</v>
      </c>
      <c r="T239" s="430">
        <f t="shared" si="118"/>
        <v>0.41993937360683997</v>
      </c>
      <c r="U239" s="430">
        <f t="shared" si="118"/>
        <v>0.40676580691957515</v>
      </c>
      <c r="V239" s="430">
        <f t="shared" si="118"/>
        <v>0.39485325573918362</v>
      </c>
      <c r="W239" s="430">
        <f t="shared" si="118"/>
        <v>0.47619448016805421</v>
      </c>
      <c r="X239" s="430">
        <f t="shared" si="118"/>
        <v>0.55610940839184175</v>
      </c>
      <c r="Y239" s="430">
        <f t="shared" si="118"/>
        <v>0.63464829482827301</v>
      </c>
      <c r="Z239" s="430">
        <f t="shared" si="118"/>
        <v>0.71185731394521956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0.94190467825662871</v>
      </c>
      <c r="D240" s="430">
        <f t="shared" si="120"/>
        <v>0.94348508707869672</v>
      </c>
      <c r="E240" s="430">
        <f t="shared" si="120"/>
        <v>0.89988483208123637</v>
      </c>
      <c r="F240" s="430">
        <f t="shared" si="120"/>
        <v>0.78294999609038518</v>
      </c>
      <c r="G240" s="430">
        <f t="shared" si="120"/>
        <v>0.68782583306455314</v>
      </c>
      <c r="H240" s="430">
        <f t="shared" si="120"/>
        <v>0.63473935022201555</v>
      </c>
      <c r="I240" s="430">
        <f t="shared" si="120"/>
        <v>0.65166367798368219</v>
      </c>
      <c r="J240" s="430">
        <f t="shared" si="120"/>
        <v>0.62027821609395195</v>
      </c>
      <c r="K240" s="430">
        <f t="shared" si="120"/>
        <v>0.59978452444179875</v>
      </c>
      <c r="L240" s="430">
        <f t="shared" si="120"/>
        <v>0.59184825497079785</v>
      </c>
      <c r="M240" s="430">
        <f t="shared" si="120"/>
        <v>0.59082257623484091</v>
      </c>
      <c r="N240" s="430">
        <f t="shared" si="120"/>
        <v>0.59432624722822391</v>
      </c>
      <c r="O240" s="430">
        <f t="shared" si="120"/>
        <v>0.59453668925345382</v>
      </c>
      <c r="P240" s="430">
        <f t="shared" si="120"/>
        <v>0.59414412660210303</v>
      </c>
      <c r="Q240" s="430">
        <f t="shared" si="120"/>
        <v>0.59360315468217573</v>
      </c>
      <c r="R240" s="430">
        <f t="shared" si="120"/>
        <v>0.59352076982838708</v>
      </c>
      <c r="S240" s="430">
        <f t="shared" si="120"/>
        <v>0.59430801439033243</v>
      </c>
      <c r="T240" s="430">
        <f t="shared" si="120"/>
        <v>0.59478833895721084</v>
      </c>
      <c r="U240" s="430">
        <f t="shared" si="120"/>
        <v>0.59515107067743844</v>
      </c>
      <c r="V240" s="430">
        <f t="shared" si="120"/>
        <v>0.59555379691982535</v>
      </c>
      <c r="W240" s="430">
        <f t="shared" si="120"/>
        <v>0.6457809971694507</v>
      </c>
      <c r="X240" s="430">
        <f t="shared" si="120"/>
        <v>0.69535580763587312</v>
      </c>
      <c r="Y240" s="430">
        <f t="shared" si="120"/>
        <v>0.7442280476530635</v>
      </c>
      <c r="Z240" s="430">
        <f t="shared" si="120"/>
        <v>0.79236077910908964</v>
      </c>
      <c r="AA240" s="430">
        <f t="shared" si="120"/>
        <v>0.3899461815023314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0.36198940910352756</v>
      </c>
      <c r="D241" s="430">
        <f t="shared" si="122"/>
        <v>0.33344784570315739</v>
      </c>
      <c r="E241" s="430">
        <f t="shared" si="122"/>
        <v>0.29222737468290616</v>
      </c>
      <c r="F241" s="430">
        <f t="shared" si="122"/>
        <v>0.22965726613501081</v>
      </c>
      <c r="G241" s="430">
        <f t="shared" si="122"/>
        <v>0.18930164849576034</v>
      </c>
      <c r="H241" s="430">
        <f t="shared" si="122"/>
        <v>0.16539388621869605</v>
      </c>
      <c r="I241" s="430">
        <f t="shared" si="122"/>
        <v>0.15967263731737885</v>
      </c>
      <c r="J241" s="430">
        <f t="shared" si="122"/>
        <v>0.14361686220229744</v>
      </c>
      <c r="K241" s="430">
        <f t="shared" si="122"/>
        <v>0.13217707063784534</v>
      </c>
      <c r="L241" s="430">
        <f t="shared" si="122"/>
        <v>0.12629771817916</v>
      </c>
      <c r="M241" s="430">
        <f t="shared" si="122"/>
        <v>0.1238205979879078</v>
      </c>
      <c r="N241" s="430">
        <f t="shared" si="122"/>
        <v>0.12312094324949083</v>
      </c>
      <c r="O241" s="430">
        <f t="shared" si="122"/>
        <v>0.12184368656608359</v>
      </c>
      <c r="P241" s="430">
        <f t="shared" si="122"/>
        <v>0.12057522579722238</v>
      </c>
      <c r="Q241" s="430">
        <f t="shared" si="122"/>
        <v>0.1194100851483075</v>
      </c>
      <c r="R241" s="430">
        <f t="shared" si="122"/>
        <v>0.11846275856071932</v>
      </c>
      <c r="S241" s="430">
        <f t="shared" si="122"/>
        <v>0.11780290206426611</v>
      </c>
      <c r="T241" s="430">
        <f t="shared" si="122"/>
        <v>0.11718539451090941</v>
      </c>
      <c r="U241" s="430">
        <f t="shared" si="122"/>
        <v>0.11663887429180803</v>
      </c>
      <c r="V241" s="430">
        <f t="shared" si="122"/>
        <v>0.11618551120778951</v>
      </c>
      <c r="W241" s="430">
        <f t="shared" si="122"/>
        <v>0.1254914591372619</v>
      </c>
      <c r="X241" s="430">
        <f t="shared" si="122"/>
        <v>0.13467664892352663</v>
      </c>
      <c r="Y241" s="430">
        <f t="shared" si="122"/>
        <v>0.14374187277484746</v>
      </c>
      <c r="Z241" s="430">
        <f t="shared" si="122"/>
        <v>0.15268883475076081</v>
      </c>
      <c r="AA241" s="430">
        <f t="shared" si="122"/>
        <v>7.5005293314166957E-2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0.39581266328381098</v>
      </c>
      <c r="D242" s="430">
        <f t="shared" si="124"/>
        <v>0.36108175178278967</v>
      </c>
      <c r="E242" s="430">
        <f t="shared" si="124"/>
        <v>0.3027759543128683</v>
      </c>
      <c r="F242" s="430">
        <f t="shared" si="124"/>
        <v>0.2075299801651051</v>
      </c>
      <c r="G242" s="430">
        <f t="shared" si="124"/>
        <v>0.13611423213805063</v>
      </c>
      <c r="H242" s="430">
        <f t="shared" si="124"/>
        <v>9.5295409197309056E-2</v>
      </c>
      <c r="I242" s="430">
        <f t="shared" si="124"/>
        <v>9.9073668277635252E-2</v>
      </c>
      <c r="J242" s="430">
        <f t="shared" si="124"/>
        <v>7.2618700331572847E-2</v>
      </c>
      <c r="K242" s="430">
        <f t="shared" si="124"/>
        <v>5.2504198111936046E-2</v>
      </c>
      <c r="L242" s="430">
        <f t="shared" si="124"/>
        <v>3.7985476301968267E-2</v>
      </c>
      <c r="M242" s="430">
        <f t="shared" si="124"/>
        <v>2.6371656808733341E-2</v>
      </c>
      <c r="N242" s="430">
        <f t="shared" si="124"/>
        <v>1.5707200054071117E-2</v>
      </c>
      <c r="O242" s="430">
        <f t="shared" si="124"/>
        <v>5.3460943475934905E-3</v>
      </c>
      <c r="P242" s="430">
        <f t="shared" si="124"/>
        <v>-3.9387680273501998E-3</v>
      </c>
      <c r="Q242" s="430">
        <f t="shared" si="124"/>
        <v>-1.2376073076478519E-2</v>
      </c>
      <c r="R242" s="430">
        <f t="shared" si="124"/>
        <v>-1.9856551093780456E-2</v>
      </c>
      <c r="S242" s="430">
        <f t="shared" si="124"/>
        <v>-2.6269023093427303E-2</v>
      </c>
      <c r="T242" s="430">
        <f t="shared" si="124"/>
        <v>-3.2478981942496453E-2</v>
      </c>
      <c r="U242" s="430">
        <f t="shared" si="124"/>
        <v>-3.8421734416518055E-2</v>
      </c>
      <c r="V242" s="430">
        <f t="shared" si="124"/>
        <v>-4.4032832933677171E-2</v>
      </c>
      <c r="W242" s="430">
        <f t="shared" si="124"/>
        <v>-1.6200357232884547E-2</v>
      </c>
      <c r="X242" s="430">
        <f t="shared" si="124"/>
        <v>1.1645428586129884E-2</v>
      </c>
      <c r="Y242" s="430">
        <f t="shared" si="124"/>
        <v>3.9444003574051992E-2</v>
      </c>
      <c r="Z242" s="430">
        <f t="shared" si="124"/>
        <v>6.7143715467956847E-2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0.21780915153869781</v>
      </c>
      <c r="E243" s="430">
        <f t="shared" si="126"/>
        <v>0.19550581280311555</v>
      </c>
      <c r="F243" s="430">
        <f t="shared" si="126"/>
        <v>0.14177198856935219</v>
      </c>
      <c r="G243" s="430">
        <f t="shared" si="126"/>
        <v>9.6680236668501021E-2</v>
      </c>
      <c r="H243" s="430">
        <f t="shared" si="126"/>
        <v>6.9635830527285905E-2</v>
      </c>
      <c r="I243" s="430">
        <f t="shared" si="126"/>
        <v>7.3742565476506705E-2</v>
      </c>
      <c r="J243" s="430">
        <f t="shared" si="126"/>
        <v>5.4292546833188411E-2</v>
      </c>
      <c r="K243" s="430">
        <f t="shared" si="126"/>
        <v>3.9134583283349483E-2</v>
      </c>
      <c r="L243" s="430">
        <f t="shared" si="126"/>
        <v>2.8229017396666861E-2</v>
      </c>
      <c r="M243" s="430">
        <f t="shared" si="126"/>
        <v>1.9631225530242671E-2</v>
      </c>
      <c r="N243" s="430">
        <f t="shared" si="126"/>
        <v>1.1711058814021494E-2</v>
      </c>
      <c r="O243" s="430">
        <f t="shared" si="126"/>
        <v>4.0050394455233762E-3</v>
      </c>
      <c r="P243" s="430">
        <f t="shared" si="126"/>
        <v>-2.9684238430746335E-3</v>
      </c>
      <c r="Q243" s="430">
        <f t="shared" si="126"/>
        <v>-9.3855052737117726E-3</v>
      </c>
      <c r="R243" s="430">
        <f t="shared" si="126"/>
        <v>-1.5149890190569389E-2</v>
      </c>
      <c r="S243" s="430">
        <f t="shared" si="126"/>
        <v>-2.0156557031844009E-2</v>
      </c>
      <c r="T243" s="430">
        <f t="shared" si="126"/>
        <v>-2.5052154934898686E-2</v>
      </c>
      <c r="U243" s="430">
        <f t="shared" si="126"/>
        <v>-2.9777448584443037E-2</v>
      </c>
      <c r="V243" s="430">
        <f t="shared" si="126"/>
        <v>-3.427358122676958E-2</v>
      </c>
      <c r="W243" s="430">
        <f t="shared" si="126"/>
        <v>-1.2658931437304037E-2</v>
      </c>
      <c r="X243" s="430">
        <f t="shared" si="126"/>
        <v>9.1316620846232637E-3</v>
      </c>
      <c r="Y243" s="430">
        <f t="shared" si="126"/>
        <v>3.1027382716701111E-2</v>
      </c>
      <c r="Z243" s="430">
        <f t="shared" si="126"/>
        <v>5.2966661234218657E-2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2.2041625374519951</v>
      </c>
      <c r="F244" s="430">
        <f t="shared" si="128"/>
        <v>1.611181069933473</v>
      </c>
      <c r="G244" s="430">
        <f t="shared" si="128"/>
        <v>1.1379523300978354</v>
      </c>
      <c r="H244" s="430">
        <f t="shared" si="128"/>
        <v>0.85935048174999418</v>
      </c>
      <c r="I244" s="430">
        <f t="shared" si="128"/>
        <v>0.85285694412054824</v>
      </c>
      <c r="J244" s="430">
        <f t="shared" si="128"/>
        <v>0.66724530602617882</v>
      </c>
      <c r="K244" s="430">
        <f t="shared" si="128"/>
        <v>0.5327585464579867</v>
      </c>
      <c r="L244" s="430">
        <f t="shared" si="128"/>
        <v>0.44903256584668799</v>
      </c>
      <c r="M244" s="430">
        <f t="shared" si="128"/>
        <v>0.3942891675322992</v>
      </c>
      <c r="N244" s="430">
        <f t="shared" si="128"/>
        <v>0.34378243114831392</v>
      </c>
      <c r="O244" s="430">
        <f t="shared" si="128"/>
        <v>0.29781479986690884</v>
      </c>
      <c r="P244" s="430">
        <f t="shared" si="128"/>
        <v>0.25824399253298852</v>
      </c>
      <c r="Q244" s="430">
        <f t="shared" si="128"/>
        <v>0.22315643607750893</v>
      </c>
      <c r="R244" s="430">
        <f t="shared" si="128"/>
        <v>0.19273570630337283</v>
      </c>
      <c r="S244" s="430">
        <f t="shared" si="128"/>
        <v>0.16735246589229255</v>
      </c>
      <c r="T244" s="430">
        <f t="shared" si="128"/>
        <v>0.14289587707274165</v>
      </c>
      <c r="U244" s="430">
        <f t="shared" si="128"/>
        <v>0.11967466079749146</v>
      </c>
      <c r="V244" s="430">
        <f t="shared" si="128"/>
        <v>9.7997858365980406E-2</v>
      </c>
      <c r="W244" s="430">
        <f t="shared" si="128"/>
        <v>0.22921540286837691</v>
      </c>
      <c r="X244" s="430">
        <f t="shared" si="128"/>
        <v>0.35857191542561456</v>
      </c>
      <c r="Y244" s="430">
        <f t="shared" si="128"/>
        <v>0.4856919895713056</v>
      </c>
      <c r="Z244" s="430">
        <f t="shared" si="128"/>
        <v>0.61024419555448162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0.87941592192280937</v>
      </c>
      <c r="G245" s="430">
        <f t="shared" si="130"/>
        <v>0.82777070970685085</v>
      </c>
      <c r="H245" s="430">
        <f t="shared" si="130"/>
        <v>0.81201874396516172</v>
      </c>
      <c r="I245" s="430">
        <f t="shared" si="130"/>
        <v>0.89889809185319025</v>
      </c>
      <c r="J245" s="430">
        <f t="shared" si="130"/>
        <v>0.87908247796698746</v>
      </c>
      <c r="K245" s="430">
        <f t="shared" si="130"/>
        <v>0.86199128879733899</v>
      </c>
      <c r="L245" s="430">
        <f t="shared" si="130"/>
        <v>0.85845908568436491</v>
      </c>
      <c r="M245" s="430">
        <f t="shared" si="130"/>
        <v>0.86859959665707354</v>
      </c>
      <c r="N245" s="430">
        <f t="shared" si="130"/>
        <v>0.8818422277540332</v>
      </c>
      <c r="O245" s="430">
        <f t="shared" si="130"/>
        <v>0.89320683864095451</v>
      </c>
      <c r="P245" s="430">
        <f t="shared" si="130"/>
        <v>0.90502022452100417</v>
      </c>
      <c r="Q245" s="430">
        <f t="shared" si="130"/>
        <v>0.91660669838711251</v>
      </c>
      <c r="R245" s="430">
        <f t="shared" si="130"/>
        <v>0.92860951805797332</v>
      </c>
      <c r="S245" s="430">
        <f t="shared" si="130"/>
        <v>0.94175331855671596</v>
      </c>
      <c r="T245" s="430">
        <f t="shared" si="130"/>
        <v>0.95307421493114897</v>
      </c>
      <c r="U245" s="430">
        <f t="shared" si="130"/>
        <v>0.96298776115739826</v>
      </c>
      <c r="V245" s="430">
        <f t="shared" si="130"/>
        <v>0.97192365117392099</v>
      </c>
      <c r="W245" s="430">
        <f t="shared" si="130"/>
        <v>1.1110285816083043</v>
      </c>
      <c r="X245" s="430">
        <f t="shared" si="130"/>
        <v>1.2508937050281292</v>
      </c>
      <c r="Y245" s="430">
        <f t="shared" si="130"/>
        <v>1.3909644697884422</v>
      </c>
      <c r="Z245" s="430">
        <f t="shared" si="130"/>
        <v>1.5307621069573607</v>
      </c>
      <c r="AA245" s="430">
        <f t="shared" si="130"/>
        <v>0.43093845214870014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0.82043453443921421</v>
      </c>
      <c r="H246" s="430">
        <f t="shared" si="132"/>
        <v>0.78147499406612264</v>
      </c>
      <c r="I246" s="430">
        <f t="shared" si="132"/>
        <v>0.85917789898190933</v>
      </c>
      <c r="J246" s="430">
        <f t="shared" si="132"/>
        <v>0.82593384615957421</v>
      </c>
      <c r="K246" s="430">
        <f t="shared" si="132"/>
        <v>0.79949393728887008</v>
      </c>
      <c r="L246" s="430">
        <f t="shared" si="132"/>
        <v>0.77522159009332592</v>
      </c>
      <c r="M246" s="430">
        <f t="shared" si="132"/>
        <v>0.75270378385101178</v>
      </c>
      <c r="N246" s="430">
        <f t="shared" si="132"/>
        <v>0.74135154361425881</v>
      </c>
      <c r="O246" s="430">
        <f t="shared" si="132"/>
        <v>0.7284816002448351</v>
      </c>
      <c r="P246" s="430">
        <f t="shared" si="132"/>
        <v>0.71727853335070169</v>
      </c>
      <c r="Q246" s="430">
        <f t="shared" si="132"/>
        <v>0.70736226904796795</v>
      </c>
      <c r="R246" s="430">
        <f t="shared" si="132"/>
        <v>0.69939592219310243</v>
      </c>
      <c r="S246" s="430">
        <f t="shared" si="132"/>
        <v>0.69397080685406554</v>
      </c>
      <c r="T246" s="430">
        <f t="shared" si="132"/>
        <v>0.688256214231321</v>
      </c>
      <c r="U246" s="430">
        <f t="shared" si="132"/>
        <v>0.68258376440837376</v>
      </c>
      <c r="V246" s="430">
        <f t="shared" si="132"/>
        <v>0.67726592417160891</v>
      </c>
      <c r="W246" s="430">
        <f t="shared" si="132"/>
        <v>0.78702384367185796</v>
      </c>
      <c r="X246" s="430">
        <f t="shared" si="132"/>
        <v>0.89631941927709247</v>
      </c>
      <c r="Y246" s="430">
        <f t="shared" si="132"/>
        <v>1.0049347822162706</v>
      </c>
      <c r="Z246" s="430">
        <f t="shared" si="132"/>
        <v>1.112693091562402</v>
      </c>
      <c r="AA246" s="430">
        <f t="shared" si="132"/>
        <v>0.1691821395065724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0.74662250745615022</v>
      </c>
      <c r="J247" s="430">
        <f t="shared" si="134"/>
        <v>0.83411602283470643</v>
      </c>
      <c r="K247" s="430">
        <f t="shared" si="134"/>
        <v>0.922988009119452</v>
      </c>
      <c r="L247" s="430">
        <f t="shared" si="134"/>
        <v>0.98275171109653925</v>
      </c>
      <c r="M247" s="430">
        <f t="shared" si="134"/>
        <v>1.0114947994371855</v>
      </c>
      <c r="N247" s="430">
        <f t="shared" si="134"/>
        <v>1.0336897111288319</v>
      </c>
      <c r="O247" s="430">
        <f t="shared" si="134"/>
        <v>1.051657056104526</v>
      </c>
      <c r="P247" s="430">
        <f t="shared" si="134"/>
        <v>1.0688430003844989</v>
      </c>
      <c r="Q247" s="430">
        <f t="shared" si="134"/>
        <v>1.0848273238147874</v>
      </c>
      <c r="R247" s="430">
        <f t="shared" si="134"/>
        <v>1.1005719074263656</v>
      </c>
      <c r="S247" s="430">
        <f t="shared" si="134"/>
        <v>1.1170506545604715</v>
      </c>
      <c r="T247" s="430">
        <f t="shared" si="134"/>
        <v>1.1308155720770445</v>
      </c>
      <c r="U247" s="430">
        <f t="shared" si="134"/>
        <v>1.1424031307741787</v>
      </c>
      <c r="V247" s="430">
        <f t="shared" si="134"/>
        <v>1.1523590503858219</v>
      </c>
      <c r="W247" s="430">
        <f t="shared" si="134"/>
        <v>1.3160650734463728</v>
      </c>
      <c r="X247" s="430">
        <f t="shared" si="134"/>
        <v>1.4798661787931595</v>
      </c>
      <c r="Y247" s="430">
        <f t="shared" si="134"/>
        <v>1.6429882925648365</v>
      </c>
      <c r="Z247" s="430">
        <f t="shared" si="134"/>
        <v>1.8047696913156797</v>
      </c>
      <c r="AA247" s="430">
        <f t="shared" si="134"/>
        <v>0.50701097355706215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0.64562834174434602</v>
      </c>
      <c r="F248" s="430">
        <f t="shared" si="136"/>
        <v>0.61951829389640234</v>
      </c>
      <c r="G248" s="430">
        <f t="shared" si="136"/>
        <v>0.58884084859927266</v>
      </c>
      <c r="H248" s="430">
        <f t="shared" si="136"/>
        <v>0.5807246913656311</v>
      </c>
      <c r="I248" s="430">
        <f t="shared" si="136"/>
        <v>0.62986891273942547</v>
      </c>
      <c r="J248" s="430">
        <f t="shared" si="136"/>
        <v>0.6161242413825343</v>
      </c>
      <c r="K248" s="430">
        <f t="shared" si="136"/>
        <v>0.60332493616525962</v>
      </c>
      <c r="L248" s="430">
        <f t="shared" si="136"/>
        <v>0.60171275534487234</v>
      </c>
      <c r="M248" s="430">
        <f t="shared" si="136"/>
        <v>0.61053127047391154</v>
      </c>
      <c r="N248" s="430">
        <f t="shared" si="136"/>
        <v>0.62543876598863701</v>
      </c>
      <c r="O248" s="430">
        <f t="shared" si="136"/>
        <v>0.63780360200187947</v>
      </c>
      <c r="P248" s="430">
        <f t="shared" si="136"/>
        <v>0.64958832400516187</v>
      </c>
      <c r="Q248" s="430">
        <f t="shared" si="136"/>
        <v>0.66078911124974793</v>
      </c>
      <c r="R248" s="430">
        <f t="shared" si="136"/>
        <v>0.67192808281108218</v>
      </c>
      <c r="S248" s="430">
        <f t="shared" si="136"/>
        <v>0.68347606962300811</v>
      </c>
      <c r="T248" s="430">
        <f t="shared" si="136"/>
        <v>0.69391535070884913</v>
      </c>
      <c r="U248" s="430">
        <f t="shared" si="136"/>
        <v>0.70349720668152471</v>
      </c>
      <c r="V248" s="430">
        <f t="shared" si="136"/>
        <v>0.71246603402395703</v>
      </c>
      <c r="W248" s="430">
        <f t="shared" si="136"/>
        <v>0.78935807588016205</v>
      </c>
      <c r="X248" s="430">
        <f t="shared" si="136"/>
        <v>0.86636477843306425</v>
      </c>
      <c r="Y248" s="430">
        <f t="shared" si="136"/>
        <v>0.94327135862409872</v>
      </c>
      <c r="Z248" s="430">
        <f t="shared" si="136"/>
        <v>1.0198976836397984</v>
      </c>
      <c r="AA248" s="430">
        <f t="shared" si="136"/>
        <v>0.45132263468118505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0.49671834725963881</v>
      </c>
      <c r="D249" s="430">
        <f t="shared" si="138"/>
        <v>0.48816512497675979</v>
      </c>
      <c r="E249" s="430">
        <f t="shared" si="138"/>
        <v>0.45485716266158338</v>
      </c>
      <c r="F249" s="430">
        <f t="shared" si="138"/>
        <v>0.37607091040692892</v>
      </c>
      <c r="G249" s="430">
        <f t="shared" si="138"/>
        <v>0.3125557524341594</v>
      </c>
      <c r="H249" s="430">
        <f t="shared" si="138"/>
        <v>0.27608675295780077</v>
      </c>
      <c r="I249" s="430">
        <f t="shared" si="138"/>
        <v>0.28055450421980338</v>
      </c>
      <c r="J249" s="430">
        <f t="shared" si="138"/>
        <v>0.25649972918083863</v>
      </c>
      <c r="K249" s="430">
        <f t="shared" si="138"/>
        <v>0.23915971852326803</v>
      </c>
      <c r="L249" s="430">
        <f t="shared" si="138"/>
        <v>0.22836814774462544</v>
      </c>
      <c r="M249" s="430">
        <f t="shared" si="138"/>
        <v>0.22073041666854357</v>
      </c>
      <c r="N249" s="430">
        <f t="shared" si="138"/>
        <v>0.21523773886683484</v>
      </c>
      <c r="O249" s="430">
        <f t="shared" si="138"/>
        <v>0.209061903511611</v>
      </c>
      <c r="P249" s="430">
        <f t="shared" si="138"/>
        <v>0.2033824734912727</v>
      </c>
      <c r="Q249" s="430">
        <f t="shared" si="138"/>
        <v>0.19826123676772334</v>
      </c>
      <c r="R249" s="430">
        <f t="shared" si="138"/>
        <v>0.19388594642600207</v>
      </c>
      <c r="S249" s="430">
        <f t="shared" si="138"/>
        <v>0.19036908933036928</v>
      </c>
      <c r="T249" s="430">
        <f t="shared" si="138"/>
        <v>0.18705612001074601</v>
      </c>
      <c r="U249" s="430">
        <f t="shared" si="138"/>
        <v>0.18399691230368354</v>
      </c>
      <c r="V249" s="430">
        <f t="shared" si="138"/>
        <v>0.18123083494479639</v>
      </c>
      <c r="W249" s="430">
        <f t="shared" si="138"/>
        <v>0.20263140749724085</v>
      </c>
      <c r="X249" s="430">
        <f t="shared" si="138"/>
        <v>0.22359630501222397</v>
      </c>
      <c r="Y249" s="430">
        <f t="shared" si="138"/>
        <v>0.24412921231667789</v>
      </c>
      <c r="Z249" s="430">
        <f t="shared" si="138"/>
        <v>0.26423489935460948</v>
      </c>
      <c r="AA249" s="430">
        <f t="shared" si="138"/>
        <v>7.3269786431015255E-2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0.86570053266777691</v>
      </c>
      <c r="G250" s="430">
        <f t="shared" si="140"/>
        <v>0.85440814243577767</v>
      </c>
      <c r="H250" s="430">
        <f t="shared" si="140"/>
        <v>0.8723691143590927</v>
      </c>
      <c r="I250" s="430">
        <f t="shared" si="140"/>
        <v>0.99034867790401959</v>
      </c>
      <c r="J250" s="430">
        <f t="shared" si="140"/>
        <v>1.0034189084934495</v>
      </c>
      <c r="K250" s="430">
        <f t="shared" si="140"/>
        <v>1.016372135222277</v>
      </c>
      <c r="L250" s="430">
        <f t="shared" si="140"/>
        <v>1.0389009834857705</v>
      </c>
      <c r="M250" s="430">
        <f t="shared" si="140"/>
        <v>1.0744445927827604</v>
      </c>
      <c r="N250" s="430">
        <f t="shared" si="140"/>
        <v>1.1046153296802173</v>
      </c>
      <c r="O250" s="430">
        <f t="shared" si="140"/>
        <v>1.1354624224021901</v>
      </c>
      <c r="P250" s="430">
        <f t="shared" si="140"/>
        <v>1.167573724894065</v>
      </c>
      <c r="Q250" s="430">
        <f t="shared" si="140"/>
        <v>1.1992057426062364</v>
      </c>
      <c r="R250" s="430">
        <f t="shared" si="140"/>
        <v>1.2305330167508362</v>
      </c>
      <c r="S250" s="430">
        <f t="shared" si="140"/>
        <v>1.2620906285164382</v>
      </c>
      <c r="T250" s="430">
        <f t="shared" si="140"/>
        <v>1.2903848839691316</v>
      </c>
      <c r="U250" s="430">
        <f t="shared" si="140"/>
        <v>1.3157550049442326</v>
      </c>
      <c r="V250" s="430">
        <f t="shared" si="140"/>
        <v>1.3386114510755642</v>
      </c>
      <c r="W250" s="430">
        <f t="shared" si="140"/>
        <v>1.5094958339847795</v>
      </c>
      <c r="X250" s="430">
        <f t="shared" si="140"/>
        <v>1.6806292321935243</v>
      </c>
      <c r="Y250" s="430">
        <f t="shared" si="140"/>
        <v>1.8509513235536521</v>
      </c>
      <c r="Z250" s="430">
        <f t="shared" si="140"/>
        <v>2.0194842868070446</v>
      </c>
      <c r="AA250" s="430">
        <f t="shared" si="140"/>
        <v>0.75435846773487925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3.6901144834254138</v>
      </c>
      <c r="D251" s="430">
        <f t="shared" si="142"/>
        <v>3.7910541654272771</v>
      </c>
      <c r="E251" s="430">
        <f t="shared" si="142"/>
        <v>6.3210276508920931</v>
      </c>
      <c r="F251" s="430">
        <f t="shared" si="142"/>
        <v>6.7770732635050983</v>
      </c>
      <c r="G251" s="430">
        <f t="shared" si="142"/>
        <v>6.5086198149012482</v>
      </c>
      <c r="H251" s="430">
        <f t="shared" si="142"/>
        <v>5.8920344725319849</v>
      </c>
      <c r="I251" s="430">
        <f t="shared" si="142"/>
        <v>7.0220760784829981</v>
      </c>
      <c r="J251" s="430">
        <f t="shared" si="142"/>
        <v>6.6789594793397686</v>
      </c>
      <c r="K251" s="430">
        <f t="shared" si="142"/>
        <v>6.4503709485525462</v>
      </c>
      <c r="L251" s="430">
        <f t="shared" si="142"/>
        <v>6.3268951759680085</v>
      </c>
      <c r="M251" s="430">
        <f t="shared" si="142"/>
        <v>6.2636994082430952</v>
      </c>
      <c r="N251" s="430">
        <f t="shared" si="142"/>
        <v>6.2342302288356564</v>
      </c>
      <c r="O251" s="430">
        <f t="shared" si="142"/>
        <v>6.1947744483572169</v>
      </c>
      <c r="P251" s="430">
        <f t="shared" si="142"/>
        <v>6.1683567410403857</v>
      </c>
      <c r="Q251" s="430">
        <f t="shared" si="142"/>
        <v>6.1499059863400394</v>
      </c>
      <c r="R251" s="430">
        <f t="shared" si="142"/>
        <v>6.1441928913000829</v>
      </c>
      <c r="S251" s="430">
        <f t="shared" si="142"/>
        <v>6.1560001324828058</v>
      </c>
      <c r="T251" s="430">
        <f t="shared" si="142"/>
        <v>6.1607802031985486</v>
      </c>
      <c r="U251" s="430">
        <f t="shared" si="142"/>
        <v>6.1612550099547434</v>
      </c>
      <c r="V251" s="430">
        <f t="shared" si="142"/>
        <v>6.1601409538480016</v>
      </c>
      <c r="W251" s="430">
        <f t="shared" si="142"/>
        <v>7.1634258667616715</v>
      </c>
      <c r="X251" s="430">
        <f t="shared" si="142"/>
        <v>8.1631604897848025</v>
      </c>
      <c r="Y251" s="430">
        <f t="shared" si="142"/>
        <v>9.1560210301822202</v>
      </c>
      <c r="Z251" s="430">
        <f t="shared" si="142"/>
        <v>10.139103259698622</v>
      </c>
      <c r="AA251" s="430">
        <f t="shared" si="142"/>
        <v>2.8520339288759127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0.1881074110188819</v>
      </c>
      <c r="C254" s="213">
        <f>+US!C115</f>
        <v>32.213345077664727</v>
      </c>
      <c r="D254" s="213">
        <f>+US!D115</f>
        <v>76.345387407047568</v>
      </c>
      <c r="E254" s="213">
        <f>+US!E115</f>
        <v>220.62635026303542</v>
      </c>
      <c r="F254" s="213">
        <f>+US!F115</f>
        <v>389.76493855771821</v>
      </c>
      <c r="G254" s="213">
        <f>+US!G115</f>
        <v>520.51063514849375</v>
      </c>
      <c r="H254" s="213">
        <f>+US!H115</f>
        <v>569.12834085555733</v>
      </c>
      <c r="I254" s="12">
        <f>+US!I115</f>
        <v>596.44871408265931</v>
      </c>
      <c r="J254" s="12">
        <f>+US!J115</f>
        <v>607.75638250653594</v>
      </c>
      <c r="K254" s="12">
        <f>+US!K115</f>
        <v>608.06548817347266</v>
      </c>
      <c r="L254" s="12">
        <f>+US!L115</f>
        <v>599.50198455565294</v>
      </c>
      <c r="M254" s="12">
        <f>+US!M115</f>
        <v>586.37362373283509</v>
      </c>
      <c r="N254" s="12">
        <f>+US!N115</f>
        <v>573.24320134278594</v>
      </c>
      <c r="O254" s="12">
        <f>+US!O115</f>
        <v>558.64526471903946</v>
      </c>
      <c r="P254" s="12">
        <f>+US!P115</f>
        <v>543.34847210102714</v>
      </c>
      <c r="Q254" s="12">
        <f>+US!Q115</f>
        <v>527.75032308661423</v>
      </c>
      <c r="R254" s="12">
        <f>+US!R115</f>
        <v>512.08104583445822</v>
      </c>
      <c r="S254" s="12">
        <f>+US!S115</f>
        <v>496.48866750095993</v>
      </c>
      <c r="T254" s="12">
        <f>+US!T115</f>
        <v>481.07667472929188</v>
      </c>
      <c r="U254" s="12">
        <f>+US!U115</f>
        <v>465.92158148107785</v>
      </c>
      <c r="V254" s="12">
        <f>+US!V115</f>
        <v>451.08165440565722</v>
      </c>
      <c r="W254" s="12">
        <f>+US!W115</f>
        <v>435.33503216545984</v>
      </c>
      <c r="X254" s="12">
        <f>+US!X115</f>
        <v>420.26529655497393</v>
      </c>
      <c r="Y254" s="12">
        <f>+US!Y115</f>
        <v>405.84907264694857</v>
      </c>
      <c r="Z254" s="12">
        <f>+US!Z115</f>
        <v>392.06322437170832</v>
      </c>
      <c r="AA254" s="12">
        <f>+US!AA115</f>
        <v>196.56153276698825</v>
      </c>
      <c r="AB254" s="12">
        <f>+US!AB115</f>
        <v>98.531857188361087</v>
      </c>
      <c r="AC254" s="12">
        <f>+US!AC115</f>
        <v>49.385046654243176</v>
      </c>
      <c r="AD254" s="12">
        <f>+US!AD115</f>
        <v>24.749394320554401</v>
      </c>
      <c r="AE254" s="12">
        <f>+US!AE115</f>
        <v>12.401773205453306</v>
      </c>
      <c r="AF254" s="12">
        <f>+US!AF115</f>
        <v>6.2137407494082897</v>
      </c>
      <c r="AG254" s="12">
        <f>+US!AG115</f>
        <v>3.1129579558428988</v>
      </c>
      <c r="AH254" s="12">
        <f>+US!AH115</f>
        <v>1.5593565685899042</v>
      </c>
      <c r="AI254" s="12">
        <f>+US!AI115</f>
        <v>0.7810366765057305</v>
      </c>
      <c r="AJ254" s="12">
        <f>+US!AJ115</f>
        <v>0.39115899311178398</v>
      </c>
      <c r="AK254" s="12">
        <f>+US!AK115</f>
        <v>0.19588147249918003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2.014015451422956</v>
      </c>
      <c r="C255" s="213">
        <f>+EU!C115</f>
        <v>0</v>
      </c>
      <c r="D255" s="213">
        <f>+EU!D115</f>
        <v>70.495571442029402</v>
      </c>
      <c r="E255" s="213">
        <f>+EU!E115</f>
        <v>185.17408270565281</v>
      </c>
      <c r="F255" s="213">
        <f>+EU!F115</f>
        <v>459.56243476790468</v>
      </c>
      <c r="G255" s="213">
        <f>+EU!G115</f>
        <v>692.14708762686246</v>
      </c>
      <c r="H255" s="213">
        <f>+EU!H115</f>
        <v>783.9748524560631</v>
      </c>
      <c r="I255" s="12">
        <f>+EU!I115</f>
        <v>840.66787122726157</v>
      </c>
      <c r="J255" s="12">
        <f>+EU!J115</f>
        <v>871.51933762518547</v>
      </c>
      <c r="K255" s="12">
        <f>+EU!K115</f>
        <v>883.32689150869487</v>
      </c>
      <c r="L255" s="12">
        <f>+EU!L115</f>
        <v>881.72309579623879</v>
      </c>
      <c r="M255" s="12">
        <f>+EU!M115</f>
        <v>872.82728962795863</v>
      </c>
      <c r="N255" s="12">
        <f>+EU!N115</f>
        <v>860.92763524897316</v>
      </c>
      <c r="O255" s="12">
        <f>+EU!O115</f>
        <v>844.86640362736978</v>
      </c>
      <c r="P255" s="12">
        <f>+EU!P115</f>
        <v>826.25340420666305</v>
      </c>
      <c r="Q255" s="12">
        <f>+EU!Q115</f>
        <v>806.03038861805896</v>
      </c>
      <c r="R255" s="12">
        <f>+EU!R115</f>
        <v>784.80743777330133</v>
      </c>
      <c r="S255" s="12">
        <f>+EU!S115</f>
        <v>763.01170660767195</v>
      </c>
      <c r="T255" s="12">
        <f>+EU!T115</f>
        <v>740.95799329145871</v>
      </c>
      <c r="U255" s="12">
        <f>+EU!U115</f>
        <v>718.88527018905609</v>
      </c>
      <c r="V255" s="12">
        <f>+EU!V115</f>
        <v>696.97751937795022</v>
      </c>
      <c r="W255" s="12">
        <f>+EU!W115</f>
        <v>673.21297174004383</v>
      </c>
      <c r="X255" s="12">
        <f>+EU!X115</f>
        <v>650.37054533357548</v>
      </c>
      <c r="Y255" s="12">
        <f>+EU!Y115</f>
        <v>628.43862500383625</v>
      </c>
      <c r="Z255" s="12">
        <f>+EU!Z115</f>
        <v>607.40125773703824</v>
      </c>
      <c r="AA255" s="12">
        <f>+EU!AA115</f>
        <v>304.65353318451037</v>
      </c>
      <c r="AB255" s="12">
        <f>+EU!AB115</f>
        <v>152.7724256495174</v>
      </c>
      <c r="AC255" s="12">
        <f>+EU!AC115</f>
        <v>76.595176021230316</v>
      </c>
      <c r="AD255" s="12">
        <f>+EU!AD115</f>
        <v>38.396487520638019</v>
      </c>
      <c r="AE255" s="12">
        <f>+EU!AE115</f>
        <v>19.244968055770613</v>
      </c>
      <c r="AF255" s="12">
        <f>+EU!AF115</f>
        <v>9.6445139273957636</v>
      </c>
      <c r="AG255" s="12">
        <f>+EU!AG115</f>
        <v>4.8326257842603084</v>
      </c>
      <c r="AH255" s="12">
        <f>+EU!AH115</f>
        <v>2.4211869849600109</v>
      </c>
      <c r="AI255" s="12">
        <f>+EU!AI115</f>
        <v>1.212882820655921</v>
      </c>
      <c r="AJ255" s="12">
        <f>+EU!AJ115</f>
        <v>0.60751624921987035</v>
      </c>
      <c r="AK255" s="12">
        <f>+EU!AK115</f>
        <v>0.30426270525205523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0.83876325931667173</v>
      </c>
      <c r="C256" s="213">
        <f>+Japan!C115</f>
        <v>189.37004676446927</v>
      </c>
      <c r="D256" s="213">
        <f>+Japan!D115</f>
        <v>207.89618313523323</v>
      </c>
      <c r="E256" s="213">
        <f>+Japan!E115</f>
        <v>370.47344873264922</v>
      </c>
      <c r="F256" s="213">
        <f>+Japan!F115</f>
        <v>557.68863755729456</v>
      </c>
      <c r="G256" s="213">
        <f>+Japan!G115</f>
        <v>733.20539739373748</v>
      </c>
      <c r="H256" s="213">
        <f>+Japan!H115</f>
        <v>791.42462439515339</v>
      </c>
      <c r="I256" s="12">
        <f>+Japan!I115</f>
        <v>821.69821422311657</v>
      </c>
      <c r="J256" s="12">
        <f>+Japan!J115</f>
        <v>836.0082454313947</v>
      </c>
      <c r="K256" s="12">
        <f>+Japan!K115</f>
        <v>838.61730929323198</v>
      </c>
      <c r="L256" s="12">
        <f>+Japan!L115</f>
        <v>835.30916344056493</v>
      </c>
      <c r="M256" s="12">
        <f>+Japan!M115</f>
        <v>829.12894010113212</v>
      </c>
      <c r="N256" s="12">
        <f>+Japan!N115</f>
        <v>821.62870256340557</v>
      </c>
      <c r="O256" s="12">
        <f>+Japan!O115</f>
        <v>809.55937594746058</v>
      </c>
      <c r="P256" s="12">
        <f>+Japan!P115</f>
        <v>794.64577747647888</v>
      </c>
      <c r="Q256" s="12">
        <f>+Japan!Q115</f>
        <v>777.85478155271085</v>
      </c>
      <c r="R256" s="12">
        <f>+Japan!R115</f>
        <v>759.79621238667607</v>
      </c>
      <c r="S256" s="12">
        <f>+Japan!S115</f>
        <v>740.8942056270198</v>
      </c>
      <c r="T256" s="12">
        <f>+Japan!T115</f>
        <v>721.46513979194583</v>
      </c>
      <c r="U256" s="12">
        <f>+Japan!U115</f>
        <v>701.75547335982003</v>
      </c>
      <c r="V256" s="12">
        <f>+Japan!V115</f>
        <v>681.96167709572592</v>
      </c>
      <c r="W256" s="12">
        <f>+Japan!W115</f>
        <v>659.409653840278</v>
      </c>
      <c r="X256" s="12">
        <f>+Japan!X115</f>
        <v>637.70091010271528</v>
      </c>
      <c r="Y256" s="12">
        <f>+Japan!Y115</f>
        <v>616.82430471433838</v>
      </c>
      <c r="Z256" s="12">
        <f>+Japan!Z115</f>
        <v>596.76572867584423</v>
      </c>
      <c r="AA256" s="12">
        <f>+Japan!AA115</f>
        <v>299.60548027449511</v>
      </c>
      <c r="AB256" s="12">
        <f>+Japan!AB115</f>
        <v>150.37957308624652</v>
      </c>
      <c r="AC256" s="12">
        <f>+Japan!AC115</f>
        <v>75.462308568437606</v>
      </c>
      <c r="AD256" s="12">
        <f>+Japan!AD115</f>
        <v>37.86100556735915</v>
      </c>
      <c r="AE256" s="12">
        <f>+Japan!AE115</f>
        <v>18.992184478107145</v>
      </c>
      <c r="AF256" s="12">
        <f>+Japan!AF115</f>
        <v>9.5253047040930046</v>
      </c>
      <c r="AG256" s="12">
        <f>+Japan!AG115</f>
        <v>4.7764529306588015</v>
      </c>
      <c r="AH256" s="12">
        <f>+Japan!AH115</f>
        <v>2.3947339104508418</v>
      </c>
      <c r="AI256" s="12">
        <f>+Japan!AI115</f>
        <v>1.2004314498055972</v>
      </c>
      <c r="AJ256" s="12">
        <f>+Japan!AJ115</f>
        <v>0.6016576721081085</v>
      </c>
      <c r="AK256" s="12">
        <f>+Japan!AK115</f>
        <v>0.30150700736449271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0.28355061995008574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62.201714158057044</v>
      </c>
      <c r="G257" s="213">
        <f>+Russia!G115</f>
        <v>172.95055534040679</v>
      </c>
      <c r="H257" s="213">
        <f>+Russia!H115</f>
        <v>229.2536296893156</v>
      </c>
      <c r="I257" s="12">
        <f>+Russia!I115</f>
        <v>269.87394188239244</v>
      </c>
      <c r="J257" s="12">
        <f>+Russia!J115</f>
        <v>298.64679134541257</v>
      </c>
      <c r="K257" s="12">
        <f>+Russia!K115</f>
        <v>316.48061483321817</v>
      </c>
      <c r="L257" s="12">
        <f>+Russia!L115</f>
        <v>326.19130070675482</v>
      </c>
      <c r="M257" s="12">
        <f>+Russia!M115</f>
        <v>331.10247325600625</v>
      </c>
      <c r="N257" s="12">
        <f>+Russia!N115</f>
        <v>333.2136566273885</v>
      </c>
      <c r="O257" s="12">
        <f>+Russia!O115</f>
        <v>332.04214855219965</v>
      </c>
      <c r="P257" s="12">
        <f>+Russia!P115</f>
        <v>328.73342595629316</v>
      </c>
      <c r="Q257" s="12">
        <f>+Russia!Q115</f>
        <v>323.94512598817539</v>
      </c>
      <c r="R257" s="12">
        <f>+Russia!R115</f>
        <v>318.10087622444627</v>
      </c>
      <c r="S257" s="12">
        <f>+Russia!S115</f>
        <v>311.49862001424282</v>
      </c>
      <c r="T257" s="12">
        <f>+Russia!T115</f>
        <v>304.36072248009521</v>
      </c>
      <c r="U257" s="12">
        <f>+Russia!U115</f>
        <v>296.85920233919336</v>
      </c>
      <c r="V257" s="12">
        <f>+Russia!V115</f>
        <v>289.1297358595383</v>
      </c>
      <c r="W257" s="12">
        <f>+Russia!W115</f>
        <v>279.93829455697602</v>
      </c>
      <c r="X257" s="12">
        <f>+Russia!X115</f>
        <v>271.03069903909892</v>
      </c>
      <c r="Y257" s="12">
        <f>+Russia!Y115</f>
        <v>262.41569224112442</v>
      </c>
      <c r="Z257" s="12">
        <f>+Russia!Z115</f>
        <v>254.09822295303681</v>
      </c>
      <c r="AA257" s="12">
        <f>+Russia!AA115</f>
        <v>127.66382898186146</v>
      </c>
      <c r="AB257" s="12">
        <f>+Russia!AB115</f>
        <v>64.118712173023937</v>
      </c>
      <c r="AC257" s="12">
        <f>+Russia!AC115</f>
        <v>32.19343250323135</v>
      </c>
      <c r="AD257" s="12">
        <f>+Russia!AD115</f>
        <v>16.159835477551351</v>
      </c>
      <c r="AE257" s="12">
        <f>+Russia!AE115</f>
        <v>8.1095849973408818</v>
      </c>
      <c r="AF257" s="12">
        <f>+Russia!AF115</f>
        <v>4.0687179159109119</v>
      </c>
      <c r="AG257" s="12">
        <f>+Russia!AG115</f>
        <v>2.040888834749425</v>
      </c>
      <c r="AH257" s="12">
        <f>+Russia!AH115</f>
        <v>1.0235044603410217</v>
      </c>
      <c r="AI257" s="12">
        <f>+Russia!AI115</f>
        <v>0.51318579987083113</v>
      </c>
      <c r="AJ257" s="12">
        <f>+Russia!AJ115</f>
        <v>0.25726447269634961</v>
      </c>
      <c r="AK257" s="12">
        <f>+Russia!AK115</f>
        <v>0.12894689072719351</v>
      </c>
    </row>
    <row r="258" spans="1:37">
      <c r="A258" s="12" t="s">
        <v>53</v>
      </c>
      <c r="B258" s="12">
        <f>+Eurasia!B115</f>
        <v>0.95043059819113296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33.796034404741938</v>
      </c>
      <c r="G258" s="213">
        <f>+Eurasia!G115</f>
        <v>152.55625757500783</v>
      </c>
      <c r="H258" s="213">
        <f>+Eurasia!H115</f>
        <v>219.02541289975264</v>
      </c>
      <c r="I258" s="12">
        <f>+Eurasia!I115</f>
        <v>265.50755634211527</v>
      </c>
      <c r="J258" s="12">
        <f>+Eurasia!J115</f>
        <v>295.85482199794046</v>
      </c>
      <c r="K258" s="12">
        <f>+Eurasia!K115</f>
        <v>313.6021457675302</v>
      </c>
      <c r="L258" s="12">
        <f>+Eurasia!L115</f>
        <v>323.31423415261543</v>
      </c>
      <c r="M258" s="12">
        <f>+Eurasia!M115</f>
        <v>328.86259271657832</v>
      </c>
      <c r="N258" s="12">
        <f>+Eurasia!N115</f>
        <v>331.48221409635482</v>
      </c>
      <c r="O258" s="12">
        <f>+Eurasia!O115</f>
        <v>330.99176238848594</v>
      </c>
      <c r="P258" s="12">
        <f>+Eurasia!P115</f>
        <v>328.28769253715143</v>
      </c>
      <c r="Q258" s="12">
        <f>+Eurasia!Q115</f>
        <v>323.96463871220976</v>
      </c>
      <c r="R258" s="12">
        <f>+Eurasia!R115</f>
        <v>318.44896157018792</v>
      </c>
      <c r="S258" s="12">
        <f>+Eurasia!S115</f>
        <v>312.06169895122736</v>
      </c>
      <c r="T258" s="12">
        <f>+Eurasia!T115</f>
        <v>305.0514504066648</v>
      </c>
      <c r="U258" s="12">
        <f>+Eurasia!U115</f>
        <v>297.61356454304894</v>
      </c>
      <c r="V258" s="12">
        <f>+Eurasia!V115</f>
        <v>289.90256185413466</v>
      </c>
      <c r="W258" s="12">
        <f>+Eurasia!W115</f>
        <v>280.73724677529248</v>
      </c>
      <c r="X258" s="12">
        <f>+Eurasia!X115</f>
        <v>271.83477826274515</v>
      </c>
      <c r="Y258" s="12">
        <f>+Eurasia!Y115</f>
        <v>263.20959537731773</v>
      </c>
      <c r="Z258" s="12">
        <f>+Eurasia!Z115</f>
        <v>254.87108477298733</v>
      </c>
      <c r="AA258" s="12">
        <f>+Eurasia!AA115</f>
        <v>128.05000799953299</v>
      </c>
      <c r="AB258" s="12">
        <f>+Eurasia!AB115</f>
        <v>64.310021743188898</v>
      </c>
      <c r="AC258" s="12">
        <f>+Eurasia!AC115</f>
        <v>32.287657149263275</v>
      </c>
      <c r="AD258" s="12">
        <f>+Eurasia!AD115</f>
        <v>16.20594872210863</v>
      </c>
      <c r="AE258" s="12">
        <f>+Eurasia!AE115</f>
        <v>8.132049606671325</v>
      </c>
      <c r="AF258" s="12">
        <f>+Eurasia!AF115</f>
        <v>4.0796212927673459</v>
      </c>
      <c r="AG258" s="12">
        <f>+Eurasia!AG115</f>
        <v>2.0461640090109121</v>
      </c>
      <c r="AH258" s="12">
        <f>+Eurasia!AH115</f>
        <v>1.0260494899408819</v>
      </c>
      <c r="AI258" s="12">
        <f>+Eurasia!AI115</f>
        <v>0.51441061536784349</v>
      </c>
      <c r="AJ258" s="12">
        <f>+Eurasia!AJ115</f>
        <v>0.25785263488674282</v>
      </c>
      <c r="AK258" s="12">
        <f>+Eurasia!AK115</f>
        <v>0.1292287853186776</v>
      </c>
    </row>
    <row r="259" spans="1:37">
      <c r="A259" s="12" t="s">
        <v>54</v>
      </c>
      <c r="B259" s="12">
        <f>+China!B115</f>
        <v>0.62184217112233608</v>
      </c>
      <c r="C259" s="213">
        <f>+China!C115</f>
        <v>0</v>
      </c>
      <c r="D259" s="213">
        <f>+China!D115</f>
        <v>0</v>
      </c>
      <c r="E259" s="213">
        <f>+China!E115</f>
        <v>60.879369416313992</v>
      </c>
      <c r="F259" s="213">
        <f>+China!F115</f>
        <v>188.6279209361019</v>
      </c>
      <c r="G259" s="213">
        <f>+China!G115</f>
        <v>303.1672134796583</v>
      </c>
      <c r="H259" s="213">
        <f>+China!H115</f>
        <v>346.49356437120213</v>
      </c>
      <c r="I259" s="12">
        <f>+China!I115</f>
        <v>372.48766891081743</v>
      </c>
      <c r="J259" s="12">
        <f>+China!J115</f>
        <v>385.86935152060386</v>
      </c>
      <c r="K259" s="12">
        <f>+China!K115</f>
        <v>391.17909735760327</v>
      </c>
      <c r="L259" s="12">
        <f>+China!L115</f>
        <v>393.56982692837789</v>
      </c>
      <c r="M259" s="12">
        <f>+China!M115</f>
        <v>395.13957926739818</v>
      </c>
      <c r="N259" s="12">
        <f>+China!N115</f>
        <v>393.39678867044847</v>
      </c>
      <c r="O259" s="12">
        <f>+China!O115</f>
        <v>389.88841869721836</v>
      </c>
      <c r="P259" s="12">
        <f>+China!P115</f>
        <v>384.84127652560602</v>
      </c>
      <c r="Q259" s="12">
        <f>+China!Q115</f>
        <v>378.53597857648123</v>
      </c>
      <c r="R259" s="12">
        <f>+China!R115</f>
        <v>371.24657065993551</v>
      </c>
      <c r="S259" s="12">
        <f>+China!S115</f>
        <v>363.21679381790176</v>
      </c>
      <c r="T259" s="12">
        <f>+China!T115</f>
        <v>354.65418962447768</v>
      </c>
      <c r="U259" s="12">
        <f>+China!U115</f>
        <v>345.73141326315164</v>
      </c>
      <c r="V259" s="12">
        <f>+China!V115</f>
        <v>336.59009069975724</v>
      </c>
      <c r="W259" s="12">
        <f>+China!W115</f>
        <v>325.73854808686445</v>
      </c>
      <c r="X259" s="12">
        <f>+China!X115</f>
        <v>315.23837557087313</v>
      </c>
      <c r="Y259" s="12">
        <f>+China!Y115</f>
        <v>305.09690896660345</v>
      </c>
      <c r="Z259" s="12">
        <f>+China!Z115</f>
        <v>295.31770508438711</v>
      </c>
      <c r="AA259" s="12">
        <f>+China!AA115</f>
        <v>148.32255705473608</v>
      </c>
      <c r="AB259" s="12">
        <f>+China!AB115</f>
        <v>74.470980384197958</v>
      </c>
      <c r="AC259" s="12">
        <f>+China!AC115</f>
        <v>37.380517541468798</v>
      </c>
      <c r="AD259" s="12">
        <f>+China!AD115</f>
        <v>18.758884406921958</v>
      </c>
      <c r="AE259" s="12">
        <f>+China!AE115</f>
        <v>9.411907563464684</v>
      </c>
      <c r="AF259" s="12">
        <f>+China!AF115</f>
        <v>4.7213005040098874</v>
      </c>
      <c r="AG259" s="12">
        <f>+China!AG115</f>
        <v>2.3678991368388647</v>
      </c>
      <c r="AH259" s="12">
        <f>+China!AH115</f>
        <v>1.1873714016980783</v>
      </c>
      <c r="AI259" s="12">
        <f>+China!AI115</f>
        <v>0.59530033431635043</v>
      </c>
      <c r="AJ259" s="12">
        <f>+China!AJ115</f>
        <v>0.2984119085484232</v>
      </c>
      <c r="AK259" s="12">
        <f>+China!AK115</f>
        <v>0.14956531793655561</v>
      </c>
    </row>
    <row r="260" spans="1:37">
      <c r="A260" s="12" t="s">
        <v>55</v>
      </c>
      <c r="B260" s="12">
        <f>+India!B115</f>
        <v>6.0773051785248695</v>
      </c>
      <c r="C260" s="213">
        <f>+India!C115</f>
        <v>4.630402895705009</v>
      </c>
      <c r="D260" s="213">
        <f>+India!D115</f>
        <v>5.60096926632938</v>
      </c>
      <c r="E260" s="213">
        <f>+India!E115</f>
        <v>7.9365510205363501</v>
      </c>
      <c r="F260" s="213">
        <f>+India!F115</f>
        <v>258.87268826842842</v>
      </c>
      <c r="G260" s="213">
        <f>+India!G115</f>
        <v>515.71778296343086</v>
      </c>
      <c r="H260" s="213">
        <f>+India!H115</f>
        <v>629.33171245664289</v>
      </c>
      <c r="I260" s="12">
        <f>+India!I115</f>
        <v>693.3245835853877</v>
      </c>
      <c r="J260" s="12">
        <f>+India!J115</f>
        <v>723.83658065915324</v>
      </c>
      <c r="K260" s="12">
        <f>+India!K115</f>
        <v>733.10892863083416</v>
      </c>
      <c r="L260" s="12">
        <f>+India!L115</f>
        <v>729.75222591020747</v>
      </c>
      <c r="M260" s="12">
        <f>+India!M115</f>
        <v>720.6877928850414</v>
      </c>
      <c r="N260" s="12">
        <f>+India!N115</f>
        <v>708.24925659339908</v>
      </c>
      <c r="O260" s="12">
        <f>+India!O115</f>
        <v>693.00757570834935</v>
      </c>
      <c r="P260" s="12">
        <f>+India!P115</f>
        <v>675.87461269802725</v>
      </c>
      <c r="Q260" s="12">
        <f>+India!Q115</f>
        <v>657.52531465755123</v>
      </c>
      <c r="R260" s="12">
        <f>+India!R115</f>
        <v>638.46249444182274</v>
      </c>
      <c r="S260" s="12">
        <f>+India!S115</f>
        <v>619.06156610795722</v>
      </c>
      <c r="T260" s="12">
        <f>+India!T115</f>
        <v>599.60254400362624</v>
      </c>
      <c r="U260" s="12">
        <f>+India!U115</f>
        <v>580.29344278366136</v>
      </c>
      <c r="V260" s="12">
        <f>+India!V115</f>
        <v>561.28763267477711</v>
      </c>
      <c r="W260" s="12">
        <f>+India!W115</f>
        <v>541.61588990526809</v>
      </c>
      <c r="X260" s="12">
        <f>+India!X115</f>
        <v>522.71769374042378</v>
      </c>
      <c r="Y260" s="12">
        <f>+India!Y115</f>
        <v>504.58861300968113</v>
      </c>
      <c r="Z260" s="12">
        <f>+India!Z115</f>
        <v>487.21824190972728</v>
      </c>
      <c r="AA260" s="12">
        <f>+India!AA115</f>
        <v>244.13804908484968</v>
      </c>
      <c r="AB260" s="12">
        <f>+India!AB115</f>
        <v>122.31107777862515</v>
      </c>
      <c r="AC260" s="12">
        <f>+India!AC115</f>
        <v>61.266848552800354</v>
      </c>
      <c r="AD260" s="12">
        <f>+India!AD115</f>
        <v>30.685172952361697</v>
      </c>
      <c r="AE260" s="12">
        <f>+India!AE115</f>
        <v>15.366634076758354</v>
      </c>
      <c r="AF260" s="12">
        <f>+India!AF115</f>
        <v>7.6944814352981625</v>
      </c>
      <c r="AG260" s="12">
        <f>+India!AG115</f>
        <v>3.8524200192675448</v>
      </c>
      <c r="AH260" s="12">
        <f>+India!AH115</f>
        <v>1.9286119773832127</v>
      </c>
      <c r="AI260" s="12">
        <f>+India!AI115</f>
        <v>0.96542007949529096</v>
      </c>
      <c r="AJ260" s="12">
        <f>+India!AJ115</f>
        <v>0.4832270468620754</v>
      </c>
      <c r="AK260" s="12">
        <f>+India!AK115</f>
        <v>0.24185363622569758</v>
      </c>
    </row>
    <row r="261" spans="1:37">
      <c r="A261" s="12" t="s">
        <v>56</v>
      </c>
      <c r="B261" s="12">
        <f>+MidEast!B115</f>
        <v>11.415320951071074</v>
      </c>
      <c r="C261" s="213">
        <f>+MidEast!C115</f>
        <v>8.8240190356672095</v>
      </c>
      <c r="D261" s="213">
        <f>+MidEast!D115</f>
        <v>8.2066411159113333</v>
      </c>
      <c r="E261" s="213">
        <f>+MidEast!E115</f>
        <v>7.4277352937460046</v>
      </c>
      <c r="F261" s="213">
        <f>+MidEast!F115</f>
        <v>7.5764720303047728</v>
      </c>
      <c r="G261" s="213">
        <f>+MidEast!G115</f>
        <v>210.72838604882978</v>
      </c>
      <c r="H261" s="213">
        <f>+MidEast!H115</f>
        <v>354.33213997748322</v>
      </c>
      <c r="I261" s="12">
        <f>+MidEast!I115</f>
        <v>454.39524387931306</v>
      </c>
      <c r="J261" s="12">
        <f>+MidEast!J115</f>
        <v>517.00262329765667</v>
      </c>
      <c r="K261" s="12">
        <f>+MidEast!K115</f>
        <v>552.11889487168401</v>
      </c>
      <c r="L261" s="12">
        <f>+MidEast!L115</f>
        <v>565.46116552861815</v>
      </c>
      <c r="M261" s="12">
        <f>+MidEast!M115</f>
        <v>568.00550770498296</v>
      </c>
      <c r="N261" s="12">
        <f>+MidEast!N115</f>
        <v>568.24751422461964</v>
      </c>
      <c r="O261" s="12">
        <f>+MidEast!O115</f>
        <v>564.26609624815273</v>
      </c>
      <c r="P261" s="12">
        <f>+MidEast!P115</f>
        <v>557.27969344257849</v>
      </c>
      <c r="Q261" s="12">
        <f>+MidEast!Q115</f>
        <v>548.10906749620142</v>
      </c>
      <c r="R261" s="12">
        <f>+MidEast!R115</f>
        <v>537.34788852939505</v>
      </c>
      <c r="S261" s="12">
        <f>+MidEast!S115</f>
        <v>525.44562351580191</v>
      </c>
      <c r="T261" s="12">
        <f>+MidEast!T115</f>
        <v>512.75158620295701</v>
      </c>
      <c r="U261" s="12">
        <f>+MidEast!U115</f>
        <v>499.54095421240748</v>
      </c>
      <c r="V261" s="12">
        <f>+MidEast!V115</f>
        <v>486.03174963489573</v>
      </c>
      <c r="W261" s="12">
        <f>+MidEast!W115</f>
        <v>470.34181061306356</v>
      </c>
      <c r="X261" s="12">
        <f>+MidEast!X115</f>
        <v>455.15273390523203</v>
      </c>
      <c r="Y261" s="12">
        <f>+MidEast!Y115</f>
        <v>440.47833736709595</v>
      </c>
      <c r="Z261" s="12">
        <f>+MidEast!Z115</f>
        <v>426.32589297498299</v>
      </c>
      <c r="AA261" s="12">
        <f>+MidEast!AA115</f>
        <v>214.10310468291274</v>
      </c>
      <c r="AB261" s="12">
        <f>+MidEast!AB115</f>
        <v>107.48932702394158</v>
      </c>
      <c r="AC261" s="12">
        <f>+MidEast!AC115</f>
        <v>53.949098141130776</v>
      </c>
      <c r="AD261" s="12">
        <f>+MidEast!AD115</f>
        <v>27.071022895875132</v>
      </c>
      <c r="AE261" s="12">
        <f>+MidEast!AE115</f>
        <v>13.580938714084343</v>
      </c>
      <c r="AF261" s="12">
        <f>+MidEast!AF115</f>
        <v>6.8118128560759441</v>
      </c>
      <c r="AG261" s="12">
        <f>+MidEast!AG115</f>
        <v>3.4159164881395565</v>
      </c>
      <c r="AH261" s="12">
        <f>+MidEast!AH115</f>
        <v>1.7126471160286838</v>
      </c>
      <c r="AI261" s="12">
        <f>+MidEast!AI115</f>
        <v>0.85851832994169319</v>
      </c>
      <c r="AJ261" s="12">
        <f>+MidEast!AJ115</f>
        <v>0.43028620790695887</v>
      </c>
      <c r="AK261" s="12">
        <f>+MidEast!AK115</f>
        <v>0.21562373026566553</v>
      </c>
    </row>
    <row r="262" spans="1:37">
      <c r="A262" s="12" t="s">
        <v>57</v>
      </c>
      <c r="B262" s="12">
        <f>+Africa!B115</f>
        <v>0.63090554222317596</v>
      </c>
      <c r="C262" s="213">
        <f>+Africa!C115</f>
        <v>4.6322811283029344</v>
      </c>
      <c r="D262" s="213">
        <f>+Africa!D115</f>
        <v>18.469219218684174</v>
      </c>
      <c r="E262" s="213">
        <f>+Africa!E115</f>
        <v>42.986306675859872</v>
      </c>
      <c r="F262" s="213">
        <f>+Africa!F115</f>
        <v>75.367444701244125</v>
      </c>
      <c r="G262" s="213">
        <f>+Africa!G115</f>
        <v>122.22722604243785</v>
      </c>
      <c r="H262" s="213">
        <f>+Africa!H115</f>
        <v>176.39539205392217</v>
      </c>
      <c r="I262" s="12">
        <f>+Africa!I115</f>
        <v>387.45651157451812</v>
      </c>
      <c r="J262" s="12">
        <f>+Africa!J115</f>
        <v>529.46155120182641</v>
      </c>
      <c r="K262" s="12">
        <f>+Africa!K115</f>
        <v>611.11631721090873</v>
      </c>
      <c r="L262" s="12">
        <f>+Africa!L115</f>
        <v>644.42109536671603</v>
      </c>
      <c r="M262" s="12">
        <f>+Africa!M115</f>
        <v>653.19325321762676</v>
      </c>
      <c r="N262" s="12">
        <f>+Africa!N115</f>
        <v>653.4345940658518</v>
      </c>
      <c r="O262" s="12">
        <f>+Africa!O115</f>
        <v>648.10301230255925</v>
      </c>
      <c r="P262" s="12">
        <f>+Africa!P115</f>
        <v>638.8417261818164</v>
      </c>
      <c r="Q262" s="12">
        <f>+Africa!Q115</f>
        <v>626.8127609468329</v>
      </c>
      <c r="R262" s="12">
        <f>+Africa!R115</f>
        <v>612.86535396821841</v>
      </c>
      <c r="S262" s="12">
        <f>+Africa!S115</f>
        <v>597.63156895873442</v>
      </c>
      <c r="T262" s="12">
        <f>+Africa!T115</f>
        <v>581.58640636364134</v>
      </c>
      <c r="U262" s="12">
        <f>+Africa!U115</f>
        <v>565.08840281453888</v>
      </c>
      <c r="V262" s="12">
        <f>+Africa!V115</f>
        <v>548.40839657740582</v>
      </c>
      <c r="W262" s="12">
        <f>+Africa!W115</f>
        <v>530.10647773872142</v>
      </c>
      <c r="X262" s="12">
        <f>+Africa!X115</f>
        <v>512.39744577398073</v>
      </c>
      <c r="Y262" s="12">
        <f>+Africa!Y115</f>
        <v>495.30558307650222</v>
      </c>
      <c r="Z262" s="12">
        <f>+Africa!Z115</f>
        <v>478.84400460198179</v>
      </c>
      <c r="AA262" s="12">
        <f>+Africa!AA115</f>
        <v>240.20849594849386</v>
      </c>
      <c r="AB262" s="12">
        <f>+Africa!AB115</f>
        <v>120.46380933273019</v>
      </c>
      <c r="AC262" s="12">
        <f>+Africa!AC115</f>
        <v>60.397454514348127</v>
      </c>
      <c r="AD262" s="12">
        <f>+Africa!AD115</f>
        <v>30.275837654983629</v>
      </c>
      <c r="AE262" s="12">
        <f>+Africa!AE115</f>
        <v>15.173863122184816</v>
      </c>
      <c r="AF262" s="12">
        <f>+Africa!AF115</f>
        <v>7.6036737818308158</v>
      </c>
      <c r="AG262" s="12">
        <f>+Africa!AG115</f>
        <v>3.8096276956906796</v>
      </c>
      <c r="AH262" s="12">
        <f>+Africa!AH115</f>
        <v>1.9084369796742693</v>
      </c>
      <c r="AI262" s="12">
        <f>+Africa!AI115</f>
        <v>0.95590319553734382</v>
      </c>
      <c r="AJ262" s="12">
        <f>+Africa!AJ115</f>
        <v>0.47873519253544666</v>
      </c>
      <c r="AK262" s="12">
        <f>+Africa!AK115</f>
        <v>0.2397322941609738</v>
      </c>
    </row>
    <row r="263" spans="1:37">
      <c r="A263" s="12" t="s">
        <v>58</v>
      </c>
      <c r="B263" s="12">
        <f>+LatAm!B115</f>
        <v>2.6773540081598606</v>
      </c>
      <c r="C263" s="213">
        <f>+LatAm!C115</f>
        <v>2.1564247580924696</v>
      </c>
      <c r="D263" s="213">
        <f>+LatAm!D115</f>
        <v>3.5958986746634709</v>
      </c>
      <c r="E263" s="213">
        <f>+LatAm!E115</f>
        <v>243.96685817835029</v>
      </c>
      <c r="F263" s="213">
        <f>+LatAm!F115</f>
        <v>567.57992814050681</v>
      </c>
      <c r="G263" s="213">
        <f>+LatAm!G115</f>
        <v>794.41500118140266</v>
      </c>
      <c r="H263" s="213">
        <f>+LatAm!H115</f>
        <v>877.16224047045239</v>
      </c>
      <c r="I263" s="12">
        <f>+LatAm!I115</f>
        <v>915.90137952809914</v>
      </c>
      <c r="J263" s="12">
        <f>+LatAm!J115</f>
        <v>926.68097011894133</v>
      </c>
      <c r="K263" s="12">
        <f>+LatAm!K115</f>
        <v>920.36486864392953</v>
      </c>
      <c r="L263" s="12">
        <f>+LatAm!L115</f>
        <v>904.9450404756119</v>
      </c>
      <c r="M263" s="12">
        <f>+LatAm!M115</f>
        <v>885.7315572778582</v>
      </c>
      <c r="N263" s="12">
        <f>+LatAm!N115</f>
        <v>864.86042279134551</v>
      </c>
      <c r="O263" s="12">
        <f>+LatAm!O115</f>
        <v>841.74658639719689</v>
      </c>
      <c r="P263" s="12">
        <f>+LatAm!P115</f>
        <v>817.36036050811424</v>
      </c>
      <c r="Q263" s="12">
        <f>+LatAm!Q115</f>
        <v>792.33902625470341</v>
      </c>
      <c r="R263" s="12">
        <f>+LatAm!R115</f>
        <v>767.1227988665305</v>
      </c>
      <c r="S263" s="12">
        <f>+LatAm!S115</f>
        <v>742.02445058784099</v>
      </c>
      <c r="T263" s="12">
        <f>+LatAm!T115</f>
        <v>717.26890271376476</v>
      </c>
      <c r="U263" s="12">
        <f>+LatAm!U115</f>
        <v>693.01789559177553</v>
      </c>
      <c r="V263" s="12">
        <f>+LatAm!V115</f>
        <v>669.38650188786255</v>
      </c>
      <c r="W263" s="12">
        <f>+LatAm!W115</f>
        <v>645.44071239117977</v>
      </c>
      <c r="X263" s="12">
        <f>+LatAm!X115</f>
        <v>622.5075215442522</v>
      </c>
      <c r="Y263" s="12">
        <f>+LatAm!Y115</f>
        <v>600.56537850200675</v>
      </c>
      <c r="Z263" s="12">
        <f>+LatAm!Z115</f>
        <v>579.58868145137603</v>
      </c>
      <c r="AA263" s="12">
        <f>+LatAm!AA115</f>
        <v>290.28813385036011</v>
      </c>
      <c r="AB263" s="12">
        <f>+LatAm!AB115</f>
        <v>145.37086799168318</v>
      </c>
      <c r="AC263" s="12">
        <f>+LatAm!AC115</f>
        <v>72.789926838883929</v>
      </c>
      <c r="AD263" s="12">
        <f>+LatAm!AD115</f>
        <v>36.443545863601983</v>
      </c>
      <c r="AE263" s="12">
        <f>+LatAm!AE115</f>
        <v>18.244349786672245</v>
      </c>
      <c r="AF263" s="12">
        <f>+LatAm!AF115</f>
        <v>9.1326616718140752</v>
      </c>
      <c r="AG263" s="12">
        <f>+LatAm!AG115</f>
        <v>4.571200724242221</v>
      </c>
      <c r="AH263" s="12">
        <f>+LatAm!AH115</f>
        <v>2.2878620441888518</v>
      </c>
      <c r="AI263" s="12">
        <f>+LatAm!AI115</f>
        <v>1.1449817964816815</v>
      </c>
      <c r="AJ263" s="12">
        <f>+LatAm!AJ115</f>
        <v>0.57297938835669615</v>
      </c>
      <c r="AK263" s="12">
        <f>+LatAm!AK115</f>
        <v>0.28671696409714426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4.7475259411950823</v>
      </c>
      <c r="E264" s="213">
        <f>+OHI!E115</f>
        <v>131.49984064953551</v>
      </c>
      <c r="F264" s="213">
        <f>+OHI!F115</f>
        <v>340.28519392262621</v>
      </c>
      <c r="G264" s="213">
        <f>+OHI!G115</f>
        <v>521.07782028716827</v>
      </c>
      <c r="H264" s="213">
        <f>+OHI!H115</f>
        <v>592.72150868371898</v>
      </c>
      <c r="I264" s="12">
        <f>+OHI!I115</f>
        <v>637.39999230635942</v>
      </c>
      <c r="J264" s="12">
        <f>+OHI!J115</f>
        <v>661.61909927025886</v>
      </c>
      <c r="K264" s="12">
        <f>+OHI!K115</f>
        <v>671.42589382835934</v>
      </c>
      <c r="L264" s="12">
        <f>+OHI!L115</f>
        <v>670.68437275611393</v>
      </c>
      <c r="M264" s="12">
        <f>+OHI!M115</f>
        <v>664.04644255502865</v>
      </c>
      <c r="N264" s="12">
        <f>+OHI!N115</f>
        <v>655.51290122713579</v>
      </c>
      <c r="O264" s="12">
        <f>+OHI!O115</f>
        <v>643.95877014632526</v>
      </c>
      <c r="P264" s="12">
        <f>+OHI!P115</f>
        <v>630.59532669625276</v>
      </c>
      <c r="Q264" s="12">
        <f>+OHI!Q115</f>
        <v>616.08777015485236</v>
      </c>
      <c r="R264" s="12">
        <f>+OHI!R115</f>
        <v>600.846264812036</v>
      </c>
      <c r="S264" s="12">
        <f>+OHI!S115</f>
        <v>585.15131475506291</v>
      </c>
      <c r="T264" s="12">
        <f>+OHI!T115</f>
        <v>569.21012573165058</v>
      </c>
      <c r="U264" s="12">
        <f>+OHI!U115</f>
        <v>553.1834446588183</v>
      </c>
      <c r="V264" s="12">
        <f>+OHI!V115</f>
        <v>537.19930520842399</v>
      </c>
      <c r="W264" s="12">
        <f>+OHI!W115</f>
        <v>519.18754449572555</v>
      </c>
      <c r="X264" s="12">
        <f>+OHI!X115</f>
        <v>501.88327853865587</v>
      </c>
      <c r="Y264" s="12">
        <f>+OHI!Y115</f>
        <v>485.27085510920227</v>
      </c>
      <c r="Z264" s="12">
        <f>+OHI!Z115</f>
        <v>469.33342998852811</v>
      </c>
      <c r="AA264" s="12">
        <f>+OHI!AA115</f>
        <v>235.55807781036361</v>
      </c>
      <c r="AB264" s="12">
        <f>+OHI!AB115</f>
        <v>118.201149743765</v>
      </c>
      <c r="AC264" s="12">
        <f>+OHI!AC115</f>
        <v>59.300799871547206</v>
      </c>
      <c r="AD264" s="12">
        <f>+OHI!AD115</f>
        <v>29.746255602637099</v>
      </c>
      <c r="AE264" s="12">
        <f>+OHI!AE115</f>
        <v>14.91888552642893</v>
      </c>
      <c r="AF264" s="12">
        <f>+OHI!AF115</f>
        <v>7.4812201915350824</v>
      </c>
      <c r="AG264" s="12">
        <f>+OHI!AG115</f>
        <v>3.7509477147185306</v>
      </c>
      <c r="AH264" s="12">
        <f>+OHI!AH115</f>
        <v>1.8803710607527304</v>
      </c>
      <c r="AI264" s="12">
        <f>+OHI!AI115</f>
        <v>0.94250200241138193</v>
      </c>
      <c r="AJ264" s="12">
        <f>+OHI!AJ115</f>
        <v>0.47234561068246289</v>
      </c>
      <c r="AK264" s="12">
        <f>+OHI!AK115</f>
        <v>0.23668970027148212</v>
      </c>
    </row>
    <row r="265" spans="1:37">
      <c r="A265" s="213" t="s">
        <v>1012</v>
      </c>
      <c r="B265" s="12">
        <f>+OthAsia!B115</f>
        <v>2.4089424188395063</v>
      </c>
      <c r="C265" s="213">
        <f>+OthAsia!C115</f>
        <v>0.55188237580240118</v>
      </c>
      <c r="D265" s="213">
        <f>+OthAsia!D115</f>
        <v>0.15181405476613122</v>
      </c>
      <c r="E265" s="213">
        <f>+OthAsia!E115</f>
        <v>0</v>
      </c>
      <c r="F265" s="213">
        <f>+OthAsia!F115</f>
        <v>263.31979911847554</v>
      </c>
      <c r="G265" s="213">
        <f>+OthAsia!G115</f>
        <v>563.18619709163784</v>
      </c>
      <c r="H265" s="213">
        <f>+OthAsia!H115</f>
        <v>697.86540411616375</v>
      </c>
      <c r="I265" s="12">
        <f>+OthAsia!I115</f>
        <v>773.00637384862648</v>
      </c>
      <c r="J265" s="12">
        <f>+OthAsia!J115</f>
        <v>808.43845041025509</v>
      </c>
      <c r="K265" s="12">
        <f>+OthAsia!K115</f>
        <v>819.03740712254876</v>
      </c>
      <c r="L265" s="12">
        <f>+OthAsia!L115</f>
        <v>814.58826739884432</v>
      </c>
      <c r="M265" s="12">
        <f>+OthAsia!M115</f>
        <v>803.26483312327287</v>
      </c>
      <c r="N265" s="12">
        <f>+OthAsia!N115</f>
        <v>787.30924735209396</v>
      </c>
      <c r="O265" s="12">
        <f>+OthAsia!O115</f>
        <v>768.8401810447458</v>
      </c>
      <c r="P265" s="12">
        <f>+OthAsia!P115</f>
        <v>748.57764491829892</v>
      </c>
      <c r="Q265" s="12">
        <f>+OthAsia!Q115</f>
        <v>727.16395766315577</v>
      </c>
      <c r="R265" s="12">
        <f>+OthAsia!R115</f>
        <v>705.11660188074597</v>
      </c>
      <c r="S265" s="12">
        <f>+OthAsia!S115</f>
        <v>682.83309484104234</v>
      </c>
      <c r="T265" s="12">
        <f>+OthAsia!T115</f>
        <v>660.61087453720256</v>
      </c>
      <c r="U265" s="12">
        <f>+OthAsia!U115</f>
        <v>638.66849256115779</v>
      </c>
      <c r="V265" s="12">
        <f>+OthAsia!V115</f>
        <v>617.16387128598979</v>
      </c>
      <c r="W265" s="12">
        <f>+OthAsia!W115</f>
        <v>595.2459115457591</v>
      </c>
      <c r="X265" s="12">
        <f>+OthAsia!X115</f>
        <v>574.20798556141051</v>
      </c>
      <c r="Y265" s="12">
        <f>+OthAsia!Y115</f>
        <v>554.04346190630963</v>
      </c>
      <c r="Z265" s="12">
        <f>+OthAsia!Z115</f>
        <v>534.73886619115319</v>
      </c>
      <c r="AA265" s="12">
        <f>+OthAsia!AA115</f>
        <v>267.83842582527478</v>
      </c>
      <c r="AB265" s="12">
        <f>+OthAsia!AB115</f>
        <v>134.13110754866648</v>
      </c>
      <c r="AC265" s="12">
        <f>+OthAsia!AC115</f>
        <v>67.161684760020449</v>
      </c>
      <c r="AD265" s="12">
        <f>+OthAsia!AD115</f>
        <v>33.625076468919893</v>
      </c>
      <c r="AE265" s="12">
        <f>+OthAsia!AE115</f>
        <v>16.832898161599356</v>
      </c>
      <c r="AF265" s="12">
        <f>+OthAsia!AF115</f>
        <v>8.4258221845778092</v>
      </c>
      <c r="AG265" s="12">
        <f>+OthAsia!AG115</f>
        <v>4.2172280160909406</v>
      </c>
      <c r="AH265" s="12">
        <f>+OthAsia!AH115</f>
        <v>2.1106036355006439</v>
      </c>
      <c r="AI265" s="12">
        <f>+OthAsia!AI115</f>
        <v>1.0562197021283468</v>
      </c>
      <c r="AJ265" s="12">
        <f>+OthAsia!AJ115</f>
        <v>0.52853379243675425</v>
      </c>
      <c r="AK265" s="12">
        <f>+OthAsia!AK115</f>
        <v>0.26446294893236283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0.31502596702610852</v>
      </c>
      <c r="C269" s="430">
        <f t="shared" si="144"/>
        <v>51.941575589423763</v>
      </c>
      <c r="D269" s="430">
        <f t="shared" si="144"/>
        <v>134.96699149084378</v>
      </c>
      <c r="E269" s="430">
        <f t="shared" si="144"/>
        <v>415.45836644354199</v>
      </c>
      <c r="F269" s="430">
        <f t="shared" si="144"/>
        <v>767.82090643133267</v>
      </c>
      <c r="G269" s="430">
        <f t="shared" si="144"/>
        <v>1063.6214900053346</v>
      </c>
      <c r="H269" s="430">
        <f t="shared" si="144"/>
        <v>1204.7078883285717</v>
      </c>
      <c r="I269" s="430">
        <f t="shared" si="144"/>
        <v>1307.4665502772132</v>
      </c>
      <c r="J269" s="430">
        <f t="shared" si="144"/>
        <v>1375.3805748621442</v>
      </c>
      <c r="K269" s="430">
        <f t="shared" si="144"/>
        <v>1417.0339478716232</v>
      </c>
      <c r="L269" s="430">
        <f t="shared" si="144"/>
        <v>1425.1269668201883</v>
      </c>
      <c r="M269" s="430">
        <f t="shared" si="144"/>
        <v>1406.3947122243442</v>
      </c>
      <c r="N269" s="430">
        <f t="shared" si="144"/>
        <v>1401.0781053887529</v>
      </c>
      <c r="O269" s="430">
        <f t="shared" si="144"/>
        <v>1380.7186180038887</v>
      </c>
      <c r="P269" s="430">
        <f t="shared" si="144"/>
        <v>1352.7464026183243</v>
      </c>
      <c r="Q269" s="430">
        <f t="shared" si="144"/>
        <v>1320.7415150551221</v>
      </c>
      <c r="R269" s="430">
        <f t="shared" si="144"/>
        <v>1286.3389345466082</v>
      </c>
      <c r="S269" s="430">
        <f t="shared" si="144"/>
        <v>1250.0860140789418</v>
      </c>
      <c r="T269" s="430">
        <f t="shared" si="144"/>
        <v>1211.8126994792642</v>
      </c>
      <c r="U269" s="430">
        <f t="shared" si="144"/>
        <v>1170.7794361976291</v>
      </c>
      <c r="V269" s="430">
        <f t="shared" si="144"/>
        <v>1125.7196009617269</v>
      </c>
      <c r="W269" s="430">
        <f t="shared" si="144"/>
        <v>1071.7367166068111</v>
      </c>
      <c r="X269" s="430">
        <f t="shared" si="144"/>
        <v>1010.5496189309189</v>
      </c>
      <c r="Y269" s="430">
        <f t="shared" si="144"/>
        <v>939.62581830339377</v>
      </c>
      <c r="Z269" s="430">
        <f t="shared" si="144"/>
        <v>856.6568211792661</v>
      </c>
      <c r="AA269" s="430">
        <f t="shared" ref="AA269:AB280" si="145">+AA254*AA155</f>
        <v>0.19656153276698826</v>
      </c>
      <c r="AB269" s="430">
        <f t="shared" si="145"/>
        <v>9.8531857188361091E-2</v>
      </c>
    </row>
    <row r="270" spans="1:37">
      <c r="A270" s="12" t="s">
        <v>105</v>
      </c>
      <c r="B270" s="430">
        <f t="shared" ref="B270:Z270" si="146">+B255*B285</f>
        <v>2.3621621897786875</v>
      </c>
      <c r="C270" s="430">
        <f t="shared" si="146"/>
        <v>0</v>
      </c>
      <c r="D270" s="430">
        <f t="shared" si="146"/>
        <v>77.514261786716602</v>
      </c>
      <c r="E270" s="430">
        <f t="shared" si="146"/>
        <v>216.81164161652134</v>
      </c>
      <c r="F270" s="430">
        <f t="shared" si="146"/>
        <v>562.24406202683849</v>
      </c>
      <c r="G270" s="430">
        <f t="shared" si="146"/>
        <v>872.3899349069161</v>
      </c>
      <c r="H270" s="430">
        <f t="shared" si="146"/>
        <v>1009.287315272556</v>
      </c>
      <c r="I270" s="430">
        <f t="shared" si="146"/>
        <v>1104.6185784321578</v>
      </c>
      <c r="J270" s="430">
        <f t="shared" si="146"/>
        <v>1170.8727085291471</v>
      </c>
      <c r="K270" s="430">
        <f t="shared" si="146"/>
        <v>1214.6887001800226</v>
      </c>
      <c r="L270" s="430">
        <f t="shared" si="146"/>
        <v>1248.8763705641086</v>
      </c>
      <c r="M270" s="430">
        <f t="shared" si="146"/>
        <v>1277.2641220245523</v>
      </c>
      <c r="N270" s="430">
        <f t="shared" si="146"/>
        <v>1306.3536007180935</v>
      </c>
      <c r="O270" s="430">
        <f t="shared" si="146"/>
        <v>1318.5530297206521</v>
      </c>
      <c r="P270" s="430">
        <f t="shared" si="146"/>
        <v>1319.7550919705939</v>
      </c>
      <c r="Q270" s="430">
        <f t="shared" si="146"/>
        <v>1313.1962663289694</v>
      </c>
      <c r="R270" s="430">
        <f t="shared" si="146"/>
        <v>1300.6711935552523</v>
      </c>
      <c r="S270" s="430">
        <f t="shared" si="146"/>
        <v>1283.1052734557884</v>
      </c>
      <c r="T270" s="430">
        <f t="shared" si="146"/>
        <v>1260.8024416925575</v>
      </c>
      <c r="U270" s="430">
        <f t="shared" si="146"/>
        <v>1233.5411689160881</v>
      </c>
      <c r="V270" s="430">
        <f t="shared" si="146"/>
        <v>1200.5973967443117</v>
      </c>
      <c r="W270" s="430">
        <f t="shared" si="146"/>
        <v>1157.0331444235189</v>
      </c>
      <c r="X270" s="430">
        <f t="shared" si="146"/>
        <v>1105.8471636587353</v>
      </c>
      <c r="Y270" s="430">
        <f t="shared" si="146"/>
        <v>1045.0276837812271</v>
      </c>
      <c r="Z270" s="430">
        <f t="shared" si="146"/>
        <v>972.71242829407959</v>
      </c>
      <c r="AA270" s="430">
        <f t="shared" si="145"/>
        <v>118.79848194649362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0.31469471687629336</v>
      </c>
      <c r="C271" s="430">
        <f t="shared" si="147"/>
        <v>72.740079564646805</v>
      </c>
      <c r="D271" s="430">
        <f t="shared" si="147"/>
        <v>80.790290911722948</v>
      </c>
      <c r="E271" s="430">
        <f t="shared" si="147"/>
        <v>140.86186975931486</v>
      </c>
      <c r="F271" s="430">
        <f t="shared" si="147"/>
        <v>200.13282065956625</v>
      </c>
      <c r="G271" s="430">
        <f t="shared" si="147"/>
        <v>254.33950217086624</v>
      </c>
      <c r="H271" s="430">
        <f t="shared" si="147"/>
        <v>265.48884046189841</v>
      </c>
      <c r="I271" s="430">
        <f t="shared" si="147"/>
        <v>264.54966747627805</v>
      </c>
      <c r="J271" s="430">
        <f t="shared" si="147"/>
        <v>260.05315133988228</v>
      </c>
      <c r="K271" s="430">
        <f t="shared" si="147"/>
        <v>254.1371926564718</v>
      </c>
      <c r="L271" s="430">
        <f t="shared" si="147"/>
        <v>252.47571468345313</v>
      </c>
      <c r="M271" s="430">
        <f t="shared" si="147"/>
        <v>254.27887773442905</v>
      </c>
      <c r="N271" s="430">
        <f t="shared" si="147"/>
        <v>258.27164223068809</v>
      </c>
      <c r="O271" s="430">
        <f t="shared" si="147"/>
        <v>258.93015882501419</v>
      </c>
      <c r="P271" s="430">
        <f t="shared" si="147"/>
        <v>257.58462696252116</v>
      </c>
      <c r="Q271" s="430">
        <f t="shared" si="147"/>
        <v>254.93035866533967</v>
      </c>
      <c r="R271" s="430">
        <f t="shared" si="147"/>
        <v>251.33180833227314</v>
      </c>
      <c r="S271" s="430">
        <f t="shared" si="147"/>
        <v>246.96288475459815</v>
      </c>
      <c r="T271" s="430">
        <f t="shared" si="147"/>
        <v>241.86879791250351</v>
      </c>
      <c r="U271" s="430">
        <f t="shared" si="147"/>
        <v>235.99128891338327</v>
      </c>
      <c r="V271" s="430">
        <f t="shared" si="147"/>
        <v>229.17623081262377</v>
      </c>
      <c r="W271" s="430">
        <f t="shared" si="147"/>
        <v>220.23053466615485</v>
      </c>
      <c r="X271" s="430">
        <f t="shared" si="147"/>
        <v>210.00831783266773</v>
      </c>
      <c r="Y271" s="430">
        <f t="shared" si="147"/>
        <v>198.10875526436328</v>
      </c>
      <c r="Z271" s="430">
        <f t="shared" si="147"/>
        <v>184.16070241607071</v>
      </c>
      <c r="AA271" s="430">
        <f t="shared" si="145"/>
        <v>22.471996926520369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0.12375730365099728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30.4886279214005</v>
      </c>
      <c r="G272" s="430">
        <f t="shared" si="148"/>
        <v>86.40340393900766</v>
      </c>
      <c r="H272" s="430">
        <f t="shared" si="148"/>
        <v>116.15051224660527</v>
      </c>
      <c r="I272" s="430">
        <f t="shared" si="148"/>
        <v>138.72189456611918</v>
      </c>
      <c r="J272" s="430">
        <f t="shared" si="148"/>
        <v>157.29471630510099</v>
      </c>
      <c r="K272" s="430">
        <f t="shared" si="148"/>
        <v>171.32657255104104</v>
      </c>
      <c r="L272" s="430">
        <f t="shared" si="148"/>
        <v>183.15251119561938</v>
      </c>
      <c r="M272" s="430">
        <f t="shared" si="148"/>
        <v>193.84779099200185</v>
      </c>
      <c r="N272" s="430">
        <f t="shared" si="148"/>
        <v>203.62044063370664</v>
      </c>
      <c r="O272" s="430">
        <f t="shared" si="148"/>
        <v>209.7160447856289</v>
      </c>
      <c r="P272" s="430">
        <f t="shared" si="148"/>
        <v>213.33992876799223</v>
      </c>
      <c r="Q272" s="430">
        <f t="shared" si="148"/>
        <v>215.14734738276087</v>
      </c>
      <c r="R272" s="430">
        <f t="shared" si="148"/>
        <v>215.49422592999252</v>
      </c>
      <c r="S272" s="430">
        <f t="shared" si="148"/>
        <v>214.54873103420132</v>
      </c>
      <c r="T272" s="430">
        <f t="shared" si="148"/>
        <v>212.33505803965093</v>
      </c>
      <c r="U272" s="430">
        <f t="shared" si="148"/>
        <v>208.7458850915603</v>
      </c>
      <c r="V272" s="430">
        <f t="shared" si="148"/>
        <v>203.53990136614368</v>
      </c>
      <c r="W272" s="430">
        <f t="shared" si="148"/>
        <v>195.40101416051593</v>
      </c>
      <c r="X272" s="430">
        <f t="shared" si="148"/>
        <v>185.01719144606463</v>
      </c>
      <c r="Y272" s="430">
        <f t="shared" si="148"/>
        <v>171.78588185688648</v>
      </c>
      <c r="Z272" s="430">
        <f t="shared" si="148"/>
        <v>155.13774530169027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0.24992580345229151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11.316466891253336</v>
      </c>
      <c r="G273" s="430">
        <f t="shared" si="149"/>
        <v>54.134369759343976</v>
      </c>
      <c r="H273" s="430">
        <f t="shared" si="149"/>
        <v>81.088673719573677</v>
      </c>
      <c r="I273" s="430">
        <f t="shared" si="149"/>
        <v>101.58297874304473</v>
      </c>
      <c r="J273" s="430">
        <f t="shared" si="149"/>
        <v>116.50020137865853</v>
      </c>
      <c r="K273" s="430">
        <f t="shared" si="149"/>
        <v>126.53868661245653</v>
      </c>
      <c r="L273" s="430">
        <f t="shared" si="149"/>
        <v>134.90980458862583</v>
      </c>
      <c r="M273" s="430">
        <f t="shared" si="149"/>
        <v>143.32531500191544</v>
      </c>
      <c r="N273" s="430">
        <f t="shared" si="149"/>
        <v>151.02755733921583</v>
      </c>
      <c r="O273" s="430">
        <f t="shared" si="149"/>
        <v>156.61227821654472</v>
      </c>
      <c r="P273" s="430">
        <f t="shared" si="149"/>
        <v>160.56407757903233</v>
      </c>
      <c r="Q273" s="430">
        <f t="shared" si="149"/>
        <v>163.16873541703859</v>
      </c>
      <c r="R273" s="430">
        <f t="shared" si="149"/>
        <v>164.59486306440948</v>
      </c>
      <c r="S273" s="430">
        <f t="shared" si="149"/>
        <v>164.92356773208749</v>
      </c>
      <c r="T273" s="430">
        <f t="shared" si="149"/>
        <v>164.1530189486806</v>
      </c>
      <c r="U273" s="430">
        <f t="shared" si="149"/>
        <v>162.19245453885736</v>
      </c>
      <c r="V273" s="430">
        <f t="shared" si="149"/>
        <v>158.85164332234106</v>
      </c>
      <c r="W273" s="430">
        <f t="shared" si="149"/>
        <v>153.12178874413135</v>
      </c>
      <c r="X273" s="430">
        <f t="shared" si="149"/>
        <v>145.51004454536886</v>
      </c>
      <c r="Y273" s="430">
        <f t="shared" si="149"/>
        <v>135.53876916608067</v>
      </c>
      <c r="Z273" s="430">
        <f t="shared" si="149"/>
        <v>122.75343198518812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1.0128836721833749</v>
      </c>
      <c r="C274" s="430">
        <f t="shared" si="150"/>
        <v>0</v>
      </c>
      <c r="D274" s="430">
        <f t="shared" si="150"/>
        <v>0</v>
      </c>
      <c r="E274" s="430">
        <f t="shared" si="150"/>
        <v>203.37564787237218</v>
      </c>
      <c r="F274" s="430">
        <f t="shared" si="150"/>
        <v>645.60107046474479</v>
      </c>
      <c r="G274" s="430">
        <f t="shared" si="150"/>
        <v>1038.4950816171877</v>
      </c>
      <c r="H274" s="430">
        <f t="shared" si="150"/>
        <v>1168.7545522534483</v>
      </c>
      <c r="I274" s="430">
        <f t="shared" si="150"/>
        <v>1226.3885995228561</v>
      </c>
      <c r="J274" s="430">
        <f t="shared" si="150"/>
        <v>1233.8085560326786</v>
      </c>
      <c r="K274" s="430">
        <f t="shared" si="150"/>
        <v>1217.6804695040282</v>
      </c>
      <c r="L274" s="430">
        <f t="shared" si="150"/>
        <v>1225.3664622742829</v>
      </c>
      <c r="M274" s="430">
        <f t="shared" si="150"/>
        <v>1261.7981092344842</v>
      </c>
      <c r="N274" s="430">
        <f t="shared" si="150"/>
        <v>1279.1810475689736</v>
      </c>
      <c r="O274" s="430">
        <f t="shared" si="150"/>
        <v>1291.3965085292659</v>
      </c>
      <c r="P274" s="430">
        <f t="shared" si="150"/>
        <v>1297.3419124566381</v>
      </c>
      <c r="Q274" s="430">
        <f t="shared" si="150"/>
        <v>1296.7278060499896</v>
      </c>
      <c r="R274" s="430">
        <f t="shared" si="150"/>
        <v>1289.5901501202707</v>
      </c>
      <c r="S274" s="430">
        <f t="shared" si="150"/>
        <v>1275.9359508717491</v>
      </c>
      <c r="T274" s="430">
        <f t="shared" si="150"/>
        <v>1255.5006893262725</v>
      </c>
      <c r="U274" s="430">
        <f t="shared" si="150"/>
        <v>1227.5809710441099</v>
      </c>
      <c r="V274" s="430">
        <f t="shared" si="150"/>
        <v>1190.9134454200789</v>
      </c>
      <c r="W274" s="430">
        <f t="shared" si="150"/>
        <v>1137.9992200421812</v>
      </c>
      <c r="X274" s="430">
        <f t="shared" si="150"/>
        <v>1073.5112568777927</v>
      </c>
      <c r="Y274" s="430">
        <f t="shared" si="150"/>
        <v>994.58066153189748</v>
      </c>
      <c r="Z274" s="430">
        <f t="shared" si="150"/>
        <v>898.63858303500672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2.5880240088493798</v>
      </c>
      <c r="C275" s="430">
        <f t="shared" si="151"/>
        <v>3.4979952273676362</v>
      </c>
      <c r="D275" s="430">
        <f t="shared" si="151"/>
        <v>5.604711406853502</v>
      </c>
      <c r="E275" s="430">
        <f t="shared" si="151"/>
        <v>9.9189889370634479</v>
      </c>
      <c r="F275" s="430">
        <f t="shared" si="151"/>
        <v>386.96024070873466</v>
      </c>
      <c r="G275" s="430">
        <f t="shared" si="151"/>
        <v>888.33671763938867</v>
      </c>
      <c r="H275" s="430">
        <f t="shared" si="151"/>
        <v>1215.792950117826</v>
      </c>
      <c r="I275" s="430">
        <f t="shared" si="151"/>
        <v>1471.0967286845571</v>
      </c>
      <c r="J275" s="430">
        <f t="shared" si="151"/>
        <v>1654.9904951840281</v>
      </c>
      <c r="K275" s="430">
        <f t="shared" si="151"/>
        <v>1778.6388681739506</v>
      </c>
      <c r="L275" s="430">
        <f t="shared" si="151"/>
        <v>1873.6764555134305</v>
      </c>
      <c r="M275" s="430">
        <f t="shared" si="151"/>
        <v>1967.1961674799832</v>
      </c>
      <c r="N275" s="430">
        <f t="shared" si="151"/>
        <v>2051.6737651885942</v>
      </c>
      <c r="O275" s="430">
        <f t="shared" si="151"/>
        <v>2118.8458192821349</v>
      </c>
      <c r="P275" s="430">
        <f t="shared" si="151"/>
        <v>2170.2496085074531</v>
      </c>
      <c r="Q275" s="430">
        <f t="shared" si="151"/>
        <v>2207.0979953293245</v>
      </c>
      <c r="R275" s="430">
        <f t="shared" si="151"/>
        <v>2230.3048289494018</v>
      </c>
      <c r="S275" s="430">
        <f t="shared" si="151"/>
        <v>2240.3768494549281</v>
      </c>
      <c r="T275" s="430">
        <f t="shared" si="151"/>
        <v>2237.2499369080851</v>
      </c>
      <c r="U275" s="430">
        <f t="shared" si="151"/>
        <v>2220.1186817914117</v>
      </c>
      <c r="V275" s="430">
        <f t="shared" si="151"/>
        <v>2187.2720213149159</v>
      </c>
      <c r="W275" s="430">
        <f t="shared" si="151"/>
        <v>2131.726197448837</v>
      </c>
      <c r="X275" s="430">
        <f t="shared" si="151"/>
        <v>2055.1289496135705</v>
      </c>
      <c r="Y275" s="430">
        <f t="shared" si="151"/>
        <v>1953.0292645340833</v>
      </c>
      <c r="Z275" s="430">
        <f t="shared" si="151"/>
        <v>1821.2016551756726</v>
      </c>
      <c r="AA275" s="430">
        <f t="shared" si="145"/>
        <v>105.2084729832285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7.2607463402678896</v>
      </c>
      <c r="C276" s="430">
        <f t="shared" si="152"/>
        <v>7.6182548653241575</v>
      </c>
      <c r="D276" s="430">
        <f t="shared" si="152"/>
        <v>9.1541563910440296</v>
      </c>
      <c r="E276" s="430">
        <f t="shared" si="152"/>
        <v>10.091579052565862</v>
      </c>
      <c r="F276" s="430">
        <f t="shared" si="152"/>
        <v>12.098272895571535</v>
      </c>
      <c r="G276" s="430">
        <f t="shared" si="152"/>
        <v>382.24566884448512</v>
      </c>
      <c r="H276" s="430">
        <f t="shared" si="152"/>
        <v>712.21431675187785</v>
      </c>
      <c r="I276" s="430">
        <f t="shared" si="152"/>
        <v>995.1904269419116</v>
      </c>
      <c r="J276" s="430">
        <f t="shared" si="152"/>
        <v>1216.5734785769121</v>
      </c>
      <c r="K276" s="430">
        <f t="shared" si="152"/>
        <v>1378.4971181090111</v>
      </c>
      <c r="L276" s="430">
        <f t="shared" si="152"/>
        <v>1470.3369633226566</v>
      </c>
      <c r="M276" s="430">
        <f t="shared" si="152"/>
        <v>1520.8438722111787</v>
      </c>
      <c r="N276" s="430">
        <f t="shared" si="152"/>
        <v>1580.3340884063134</v>
      </c>
      <c r="O276" s="430">
        <f t="shared" si="152"/>
        <v>1620.7519372457334</v>
      </c>
      <c r="P276" s="430">
        <f t="shared" si="152"/>
        <v>1646.6008498924409</v>
      </c>
      <c r="Q276" s="430">
        <f t="shared" si="152"/>
        <v>1660.6173844015739</v>
      </c>
      <c r="R276" s="430">
        <f t="shared" si="152"/>
        <v>1664.4914343527216</v>
      </c>
      <c r="S276" s="430">
        <f t="shared" si="152"/>
        <v>1659.1561720679679</v>
      </c>
      <c r="T276" s="430">
        <f t="shared" si="152"/>
        <v>1644.8631103965658</v>
      </c>
      <c r="U276" s="430">
        <f t="shared" si="152"/>
        <v>1621.1649939477975</v>
      </c>
      <c r="V276" s="430">
        <f t="shared" si="152"/>
        <v>1586.858030093143</v>
      </c>
      <c r="W276" s="430">
        <f t="shared" si="152"/>
        <v>1533.2398700822346</v>
      </c>
      <c r="X276" s="430">
        <f t="shared" si="152"/>
        <v>1465.9993018072159</v>
      </c>
      <c r="Y276" s="430">
        <f t="shared" si="152"/>
        <v>1381.7757632747641</v>
      </c>
      <c r="Z276" s="430">
        <f t="shared" si="152"/>
        <v>1277.4071143308815</v>
      </c>
      <c r="AA276" s="430">
        <f t="shared" si="145"/>
        <v>36.222421325254821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0.12239712124479163</v>
      </c>
      <c r="C277" s="430">
        <f t="shared" si="153"/>
        <v>1.1810340360468845</v>
      </c>
      <c r="D277" s="430">
        <f t="shared" si="153"/>
        <v>7.2238441897561634</v>
      </c>
      <c r="E277" s="430">
        <f t="shared" si="153"/>
        <v>24.559945095728189</v>
      </c>
      <c r="F277" s="430">
        <f t="shared" si="153"/>
        <v>60.429075424671986</v>
      </c>
      <c r="G277" s="430">
        <f t="shared" si="153"/>
        <v>131.37880633918584</v>
      </c>
      <c r="H277" s="430">
        <f t="shared" si="153"/>
        <v>245.67901679373452</v>
      </c>
      <c r="I277" s="430">
        <f t="shared" si="153"/>
        <v>682.8388364518255</v>
      </c>
      <c r="J277" s="430">
        <f t="shared" si="153"/>
        <v>1148.6461052766419</v>
      </c>
      <c r="K277" s="430">
        <f t="shared" si="153"/>
        <v>1587.5826046810337</v>
      </c>
      <c r="L277" s="430">
        <f t="shared" si="153"/>
        <v>1894.1445866514771</v>
      </c>
      <c r="M277" s="430">
        <f t="shared" si="153"/>
        <v>2076.2814543435043</v>
      </c>
      <c r="N277" s="430">
        <f t="shared" si="153"/>
        <v>2218.8278221796327</v>
      </c>
      <c r="O277" s="430">
        <f t="shared" si="153"/>
        <v>2333.0686297905236</v>
      </c>
      <c r="P277" s="430">
        <f t="shared" si="153"/>
        <v>2422.6599524777621</v>
      </c>
      <c r="Q277" s="430">
        <f t="shared" si="153"/>
        <v>2490.1445416471224</v>
      </c>
      <c r="R277" s="430">
        <f t="shared" si="153"/>
        <v>2537.3431052960236</v>
      </c>
      <c r="S277" s="430">
        <f t="shared" si="153"/>
        <v>2565.4081655150185</v>
      </c>
      <c r="T277" s="430">
        <f t="shared" si="153"/>
        <v>2574.7220069930754</v>
      </c>
      <c r="U277" s="430">
        <f t="shared" si="153"/>
        <v>2564.7411486419346</v>
      </c>
      <c r="V277" s="430">
        <f t="shared" si="153"/>
        <v>2533.8277408367776</v>
      </c>
      <c r="W277" s="430">
        <f t="shared" si="153"/>
        <v>2471.469576257221</v>
      </c>
      <c r="X277" s="430">
        <f t="shared" si="153"/>
        <v>2383.31183719921</v>
      </c>
      <c r="Y277" s="430">
        <f t="shared" si="153"/>
        <v>2264.4511732059423</v>
      </c>
      <c r="Z277" s="430">
        <f t="shared" si="153"/>
        <v>2110.2924062572629</v>
      </c>
      <c r="AA277" s="430">
        <f t="shared" si="145"/>
        <v>121.7883433875235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1.1355530721580487</v>
      </c>
      <c r="C278" s="430">
        <f t="shared" si="154"/>
        <v>1.1792623671649995</v>
      </c>
      <c r="D278" s="430">
        <f t="shared" si="154"/>
        <v>2.5185130732273779</v>
      </c>
      <c r="E278" s="430">
        <f t="shared" si="154"/>
        <v>207.56899929160974</v>
      </c>
      <c r="F278" s="430">
        <f t="shared" si="154"/>
        <v>562.76142657101445</v>
      </c>
      <c r="G278" s="430">
        <f t="shared" si="154"/>
        <v>888.28625660951536</v>
      </c>
      <c r="H278" s="430">
        <f t="shared" si="154"/>
        <v>1079.8465455664921</v>
      </c>
      <c r="I278" s="430">
        <f t="shared" si="154"/>
        <v>1215.1536638423429</v>
      </c>
      <c r="J278" s="430">
        <f t="shared" si="154"/>
        <v>1300.3971636312831</v>
      </c>
      <c r="K278" s="430">
        <f t="shared" si="154"/>
        <v>1346.2705563621312</v>
      </c>
      <c r="L278" s="430">
        <f t="shared" si="154"/>
        <v>1384.2233313021602</v>
      </c>
      <c r="M278" s="430">
        <f t="shared" si="154"/>
        <v>1428.0688758266854</v>
      </c>
      <c r="N278" s="430">
        <f t="shared" si="154"/>
        <v>1477.5179733507266</v>
      </c>
      <c r="O278" s="430">
        <f t="shared" si="154"/>
        <v>1512.6634132511319</v>
      </c>
      <c r="P278" s="430">
        <f t="shared" si="154"/>
        <v>1536.5112909319682</v>
      </c>
      <c r="Q278" s="430">
        <f t="shared" si="154"/>
        <v>1550.8862223587848</v>
      </c>
      <c r="R278" s="430">
        <f t="shared" si="154"/>
        <v>1556.9127591359779</v>
      </c>
      <c r="S278" s="430">
        <f t="shared" si="154"/>
        <v>1555.1902647827317</v>
      </c>
      <c r="T278" s="430">
        <f t="shared" si="154"/>
        <v>1545.8194947927279</v>
      </c>
      <c r="U278" s="430">
        <f t="shared" si="154"/>
        <v>1528.3662828899667</v>
      </c>
      <c r="V278" s="430">
        <f t="shared" si="154"/>
        <v>1501.7976717937524</v>
      </c>
      <c r="W278" s="430">
        <f t="shared" si="154"/>
        <v>1462.1357327080746</v>
      </c>
      <c r="X278" s="430">
        <f t="shared" si="154"/>
        <v>1409.9700759324437</v>
      </c>
      <c r="Y278" s="430">
        <f t="shared" si="154"/>
        <v>1342.5470194741579</v>
      </c>
      <c r="Z278" s="430">
        <f t="shared" si="154"/>
        <v>1257.2432092512329</v>
      </c>
      <c r="AA278" s="430">
        <f t="shared" si="145"/>
        <v>131.01360538602901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2.7666064020906416</v>
      </c>
      <c r="E279" s="430">
        <f t="shared" si="155"/>
        <v>81.337216879650384</v>
      </c>
      <c r="F279" s="430">
        <f t="shared" si="155"/>
        <v>217.51969269635808</v>
      </c>
      <c r="G279" s="430">
        <f t="shared" si="155"/>
        <v>338.91089880378951</v>
      </c>
      <c r="H279" s="430">
        <f t="shared" si="155"/>
        <v>389.32312983451396</v>
      </c>
      <c r="I279" s="430">
        <f t="shared" si="155"/>
        <v>422.10789112773347</v>
      </c>
      <c r="J279" s="430">
        <f t="shared" si="155"/>
        <v>441.38777197889186</v>
      </c>
      <c r="K279" s="430">
        <f t="shared" si="155"/>
        <v>451.96261467469645</v>
      </c>
      <c r="L279" s="430">
        <f t="shared" si="155"/>
        <v>458.09261062321212</v>
      </c>
      <c r="M279" s="430">
        <f t="shared" si="155"/>
        <v>460.6186496602806</v>
      </c>
      <c r="N279" s="430">
        <f t="shared" si="155"/>
        <v>463.47994930773808</v>
      </c>
      <c r="O279" s="430">
        <f t="shared" si="155"/>
        <v>460.83164777315642</v>
      </c>
      <c r="P279" s="430">
        <f t="shared" si="155"/>
        <v>455.03996471763577</v>
      </c>
      <c r="Q279" s="430">
        <f t="shared" si="155"/>
        <v>447.30784051259974</v>
      </c>
      <c r="R279" s="430">
        <f t="shared" si="155"/>
        <v>438.23332526523774</v>
      </c>
      <c r="S279" s="430">
        <f t="shared" si="155"/>
        <v>428.06990130605027</v>
      </c>
      <c r="T279" s="430">
        <f t="shared" si="155"/>
        <v>416.83949075121933</v>
      </c>
      <c r="U279" s="430">
        <f t="shared" si="155"/>
        <v>404.37795345580111</v>
      </c>
      <c r="V279" s="430">
        <f t="shared" si="155"/>
        <v>390.34867322636512</v>
      </c>
      <c r="W279" s="430">
        <f t="shared" si="155"/>
        <v>372.68835230965055</v>
      </c>
      <c r="X279" s="430">
        <f t="shared" si="155"/>
        <v>352.71084858479173</v>
      </c>
      <c r="Y279" s="430">
        <f t="shared" si="155"/>
        <v>329.65466601503198</v>
      </c>
      <c r="Z279" s="430">
        <f t="shared" si="155"/>
        <v>302.82969554172803</v>
      </c>
      <c r="AA279" s="430">
        <f t="shared" si="145"/>
        <v>17.259290053265815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0.90157622065834131</v>
      </c>
      <c r="C280" s="430">
        <f t="shared" si="156"/>
        <v>0.35244988350119172</v>
      </c>
      <c r="D280" s="430">
        <f t="shared" si="156"/>
        <v>0.1341892131676076</v>
      </c>
      <c r="E280" s="430">
        <f t="shared" si="156"/>
        <v>0</v>
      </c>
      <c r="F280" s="430">
        <f t="shared" si="156"/>
        <v>375.07839981414821</v>
      </c>
      <c r="G280" s="430">
        <f t="shared" si="156"/>
        <v>952.70352015919389</v>
      </c>
      <c r="H280" s="430">
        <f t="shared" si="156"/>
        <v>1359.8541013947829</v>
      </c>
      <c r="I280" s="430">
        <f t="shared" si="156"/>
        <v>1697.9733222866814</v>
      </c>
      <c r="J280" s="430">
        <f t="shared" si="156"/>
        <v>1961.6048708843691</v>
      </c>
      <c r="K280" s="430">
        <f t="shared" si="156"/>
        <v>2158.1167192269531</v>
      </c>
      <c r="L280" s="430">
        <f t="shared" si="156"/>
        <v>2313.6456816830969</v>
      </c>
      <c r="M280" s="430">
        <f t="shared" si="156"/>
        <v>2463.0588773666877</v>
      </c>
      <c r="N280" s="430">
        <f t="shared" si="156"/>
        <v>2578.6547557473377</v>
      </c>
      <c r="O280" s="430">
        <f t="shared" si="156"/>
        <v>2681.4608454102922</v>
      </c>
      <c r="P280" s="430">
        <f t="shared" si="156"/>
        <v>2767.9149487834893</v>
      </c>
      <c r="Q280" s="430">
        <f t="shared" si="156"/>
        <v>2836.5137236954934</v>
      </c>
      <c r="R280" s="430">
        <f t="shared" si="156"/>
        <v>2886.7328989660386</v>
      </c>
      <c r="S280" s="430">
        <f t="shared" si="156"/>
        <v>2918.2850266864793</v>
      </c>
      <c r="T280" s="430">
        <f t="shared" si="156"/>
        <v>2930.5827038992211</v>
      </c>
      <c r="U280" s="430">
        <f t="shared" si="156"/>
        <v>2922.3406749456435</v>
      </c>
      <c r="V280" s="430">
        <f t="shared" si="156"/>
        <v>2891.2674862561998</v>
      </c>
      <c r="W280" s="430">
        <f t="shared" si="156"/>
        <v>2829.2946681701151</v>
      </c>
      <c r="X280" s="430">
        <f t="shared" si="156"/>
        <v>2737.5170561645259</v>
      </c>
      <c r="Y280" s="430">
        <f t="shared" si="156"/>
        <v>2610.4337165170709</v>
      </c>
      <c r="Z280" s="430">
        <f t="shared" si="156"/>
        <v>2442.9432821175992</v>
      </c>
      <c r="AA280" s="430">
        <f t="shared" si="145"/>
        <v>202.0461845060764</v>
      </c>
      <c r="AB280" s="430">
        <f t="shared" si="145"/>
        <v>0</v>
      </c>
    </row>
    <row r="281" spans="1:29">
      <c r="B281" s="430">
        <f t="shared" ref="B281:AB281" si="157">SUM(B269:B280)</f>
        <v>16.386746416146202</v>
      </c>
      <c r="C281" s="430">
        <f t="shared" si="157"/>
        <v>138.51065153347542</v>
      </c>
      <c r="D281" s="430">
        <f t="shared" si="157"/>
        <v>320.67356486542258</v>
      </c>
      <c r="E281" s="430">
        <f t="shared" si="157"/>
        <v>1309.9842549483678</v>
      </c>
      <c r="F281" s="430">
        <f t="shared" si="157"/>
        <v>3832.451062505635</v>
      </c>
      <c r="G281" s="430">
        <f t="shared" si="157"/>
        <v>6951.2456507942152</v>
      </c>
      <c r="H281" s="430">
        <f t="shared" si="157"/>
        <v>8848.1878427418796</v>
      </c>
      <c r="I281" s="430">
        <f t="shared" si="157"/>
        <v>10627.68913835272</v>
      </c>
      <c r="J281" s="430">
        <f t="shared" si="157"/>
        <v>12037.509793979738</v>
      </c>
      <c r="K281" s="430">
        <f t="shared" si="157"/>
        <v>13102.47405060342</v>
      </c>
      <c r="L281" s="430">
        <f t="shared" si="157"/>
        <v>13864.027459222314</v>
      </c>
      <c r="M281" s="430">
        <f t="shared" si="157"/>
        <v>14452.976824100047</v>
      </c>
      <c r="N281" s="430">
        <f t="shared" si="157"/>
        <v>14970.020748059775</v>
      </c>
      <c r="O281" s="430">
        <f t="shared" si="157"/>
        <v>15343.548930833967</v>
      </c>
      <c r="P281" s="430">
        <f t="shared" si="157"/>
        <v>15600.308655665853</v>
      </c>
      <c r="Q281" s="430">
        <f t="shared" si="157"/>
        <v>15756.479736844121</v>
      </c>
      <c r="R281" s="430">
        <f t="shared" si="157"/>
        <v>15822.039527514205</v>
      </c>
      <c r="S281" s="430">
        <f t="shared" si="157"/>
        <v>15802.048801740542</v>
      </c>
      <c r="T281" s="430">
        <f t="shared" si="157"/>
        <v>15696.549449139824</v>
      </c>
      <c r="U281" s="430">
        <f t="shared" si="157"/>
        <v>15499.940940374185</v>
      </c>
      <c r="V281" s="430">
        <f t="shared" si="157"/>
        <v>15200.16984214838</v>
      </c>
      <c r="W281" s="430">
        <f t="shared" si="157"/>
        <v>14736.076815619446</v>
      </c>
      <c r="X281" s="430">
        <f t="shared" si="157"/>
        <v>14135.081662593306</v>
      </c>
      <c r="Y281" s="430">
        <f t="shared" si="157"/>
        <v>13366.559172924901</v>
      </c>
      <c r="Z281" s="430">
        <f t="shared" si="157"/>
        <v>12401.977074885679</v>
      </c>
      <c r="AA281" s="430">
        <f t="shared" si="157"/>
        <v>755.00535804715901</v>
      </c>
      <c r="AB281" s="430">
        <f t="shared" si="157"/>
        <v>9.8531857188361091E-2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1.6747132147520054</v>
      </c>
      <c r="C284" s="213">
        <f>+US!C116</f>
        <v>1.612424151052779</v>
      </c>
      <c r="D284" s="213">
        <f>+US!D116</f>
        <v>1.7678473588881776</v>
      </c>
      <c r="E284" s="213">
        <f>+US!E116</f>
        <v>1.8830858868318481</v>
      </c>
      <c r="F284" s="213">
        <f>+US!F116</f>
        <v>1.9699588918196913</v>
      </c>
      <c r="G284" s="213">
        <f>+US!G116</f>
        <v>2.0434193236069031</v>
      </c>
      <c r="H284" s="213">
        <f>+US!H116</f>
        <v>2.1167596161483759</v>
      </c>
      <c r="I284" s="12">
        <f>+US!I116</f>
        <v>2.1920854541334744</v>
      </c>
      <c r="J284" s="12">
        <f>+US!J116</f>
        <v>2.2630458757006191</v>
      </c>
      <c r="K284" s="12">
        <f>+US!K116</f>
        <v>2.3303969316333952</v>
      </c>
      <c r="L284" s="12">
        <f>+US!L116</f>
        <v>2.3771847358878775</v>
      </c>
      <c r="M284" s="12">
        <f>+US!M116</f>
        <v>2.3984617576610661</v>
      </c>
      <c r="N284" s="12">
        <f>+US!N116</f>
        <v>2.4441251149718237</v>
      </c>
      <c r="O284" s="12">
        <f>+US!O116</f>
        <v>2.4715480559891545</v>
      </c>
      <c r="P284" s="12">
        <f>+US!P116</f>
        <v>2.4896479369630073</v>
      </c>
      <c r="Q284" s="12">
        <f>+US!Q116</f>
        <v>2.5025877906253076</v>
      </c>
      <c r="R284" s="12">
        <f>+US!R116</f>
        <v>2.5119831030856909</v>
      </c>
      <c r="S284" s="12">
        <f>+US!S116</f>
        <v>2.5178540738324604</v>
      </c>
      <c r="T284" s="12">
        <f>+US!T116</f>
        <v>2.5189595819859005</v>
      </c>
      <c r="U284" s="12">
        <f>+US!U116</f>
        <v>2.5128250820147451</v>
      </c>
      <c r="V284" s="12">
        <f>+US!V116</f>
        <v>2.4956004970873158</v>
      </c>
      <c r="W284" s="12">
        <f>+US!W116</f>
        <v>2.4618664647219823</v>
      </c>
      <c r="X284" s="12">
        <f>+US!X116</f>
        <v>2.4045516658516943</v>
      </c>
      <c r="Y284" s="12">
        <f>+US!Y116</f>
        <v>2.3152099675259872</v>
      </c>
      <c r="Z284" s="12">
        <f>+US!Z116</f>
        <v>2.184996622807664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1.1728619996980443</v>
      </c>
      <c r="C285" s="213">
        <f>+EU!C116</f>
        <v>0.99947877291253961</v>
      </c>
      <c r="D285" s="213">
        <f>+EU!D116</f>
        <v>1.0995621455520632</v>
      </c>
      <c r="E285" s="213">
        <f>+EU!E116</f>
        <v>1.1708530613388195</v>
      </c>
      <c r="F285" s="213">
        <f>+EU!F116</f>
        <v>1.2234334651629908</v>
      </c>
      <c r="G285" s="213">
        <f>+EU!G116</f>
        <v>1.2604111907745581</v>
      </c>
      <c r="H285" s="213">
        <f>+EU!H116</f>
        <v>1.287397563978776</v>
      </c>
      <c r="I285" s="12">
        <f>+EU!I116</f>
        <v>1.3139773937352499</v>
      </c>
      <c r="J285" s="12">
        <f>+EU!J116</f>
        <v>1.3434844850599341</v>
      </c>
      <c r="K285" s="12">
        <f>+EU!K116</f>
        <v>1.3751293115342296</v>
      </c>
      <c r="L285" s="12">
        <f>+EU!L116</f>
        <v>1.4164042844270883</v>
      </c>
      <c r="M285" s="12">
        <f>+EU!M116</f>
        <v>1.4633641010113059</v>
      </c>
      <c r="N285" s="12">
        <f>+EU!N116</f>
        <v>1.5173791004400816</v>
      </c>
      <c r="O285" s="12">
        <f>+EU!O116</f>
        <v>1.5606645311726739</v>
      </c>
      <c r="P285" s="12">
        <f>+EU!P116</f>
        <v>1.597276435112267</v>
      </c>
      <c r="Q285" s="12">
        <f>+EU!Q116</f>
        <v>1.6292143384078206</v>
      </c>
      <c r="R285" s="12">
        <f>+EU!R116</f>
        <v>1.657312521458242</v>
      </c>
      <c r="S285" s="12">
        <f>+EU!S116</f>
        <v>1.6816324865583483</v>
      </c>
      <c r="T285" s="12">
        <f>+EU!T116</f>
        <v>1.7015842370386791</v>
      </c>
      <c r="U285" s="12">
        <f>+EU!U116</f>
        <v>1.7159082541664614</v>
      </c>
      <c r="V285" s="12">
        <f>+EU!V116</f>
        <v>1.7225769316287851</v>
      </c>
      <c r="W285" s="12">
        <f>+EU!W116</f>
        <v>1.7186732772438298</v>
      </c>
      <c r="X285" s="12">
        <f>+EU!X116</f>
        <v>1.7003340197264707</v>
      </c>
      <c r="Y285" s="12">
        <f>+EU!Y116</f>
        <v>1.6628953762586565</v>
      </c>
      <c r="Z285" s="12">
        <f>+EU!Z116</f>
        <v>1.6014330163194941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0.37518896229750287</v>
      </c>
      <c r="C286" s="213">
        <f>+Japan!C116</f>
        <v>0.38411607752897664</v>
      </c>
      <c r="D286" s="213">
        <f>+Japan!D116</f>
        <v>0.38860882241003009</v>
      </c>
      <c r="E286" s="213">
        <f>+Japan!E116</f>
        <v>0.38022122838003247</v>
      </c>
      <c r="F286" s="213">
        <f>+Japan!F116</f>
        <v>0.35886121247898917</v>
      </c>
      <c r="G286" s="213">
        <f>+Japan!G116</f>
        <v>0.34688711113549509</v>
      </c>
      <c r="H286" s="213">
        <f>+Japan!H116</f>
        <v>0.3354568865794369</v>
      </c>
      <c r="I286" s="12">
        <f>+Japan!I116</f>
        <v>0.32195477962234514</v>
      </c>
      <c r="J286" s="12">
        <f>+Japan!J116</f>
        <v>0.3110652948233667</v>
      </c>
      <c r="K286" s="12">
        <f>+Japan!K116</f>
        <v>0.30304310421478536</v>
      </c>
      <c r="L286" s="12">
        <f>+Japan!L116</f>
        <v>0.30225421404875757</v>
      </c>
      <c r="M286" s="12">
        <f>+Japan!M116</f>
        <v>0.30668194708462793</v>
      </c>
      <c r="N286" s="12">
        <f>+Japan!N116</f>
        <v>0.31434106601303541</v>
      </c>
      <c r="O286" s="12">
        <f>+Japan!O116</f>
        <v>0.3198408498721636</v>
      </c>
      <c r="P286" s="12">
        <f>+Japan!P116</f>
        <v>0.32415024941115417</v>
      </c>
      <c r="Q286" s="12">
        <f>+Japan!Q116</f>
        <v>0.32773515662712999</v>
      </c>
      <c r="R286" s="12">
        <f>+Japan!R116</f>
        <v>0.33078844594761569</v>
      </c>
      <c r="S286" s="12">
        <f>+Japan!S116</f>
        <v>0.33333083573732786</v>
      </c>
      <c r="T286" s="12">
        <f>+Japan!T116</f>
        <v>0.33524668701560961</v>
      </c>
      <c r="U286" s="12">
        <f>+Japan!U116</f>
        <v>0.33628706561207033</v>
      </c>
      <c r="V286" s="12">
        <f>+Japan!V116</f>
        <v>0.33605441260074598</v>
      </c>
      <c r="W286" s="12">
        <f>+Japan!W116</f>
        <v>0.3339813625468987</v>
      </c>
      <c r="X286" s="12">
        <f>+Japan!X116</f>
        <v>0.32932102574362238</v>
      </c>
      <c r="Y286" s="12">
        <f>+Japan!Y116</f>
        <v>0.32117533915287394</v>
      </c>
      <c r="Z286" s="12">
        <f>+Japan!Z116</f>
        <v>0.30859798672538136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0.43645576818975973</v>
      </c>
      <c r="C287" s="213">
        <f>+Russia!C116</f>
        <v>0.43603804895954995</v>
      </c>
      <c r="D287" s="213">
        <f>+Russia!D116</f>
        <v>0.46731284028308984</v>
      </c>
      <c r="E287" s="213">
        <f>+Russia!E116</f>
        <v>0.48107940922416709</v>
      </c>
      <c r="F287" s="213">
        <f>+Russia!F116</f>
        <v>0.49015735874943378</v>
      </c>
      <c r="G287" s="213">
        <f>+Russia!G116</f>
        <v>0.49958442613234594</v>
      </c>
      <c r="H287" s="213">
        <f>+Russia!H116</f>
        <v>0.50664633927066882</v>
      </c>
      <c r="I287" s="12">
        <f>+Russia!I116</f>
        <v>0.51402478356570036</v>
      </c>
      <c r="J287" s="12">
        <f>+Russia!J116</f>
        <v>0.52669146584995497</v>
      </c>
      <c r="K287" s="12">
        <f>+Russia!K116</f>
        <v>0.54134934185883166</v>
      </c>
      <c r="L287" s="12">
        <f>+Russia!L116</f>
        <v>0.56148803109949597</v>
      </c>
      <c r="M287" s="12">
        <f>+Russia!M116</f>
        <v>0.58546162185300266</v>
      </c>
      <c r="N287" s="12">
        <f>+Russia!N116</f>
        <v>0.61108071828341159</v>
      </c>
      <c r="O287" s="12">
        <f>+Russia!O116</f>
        <v>0.63159465055882769</v>
      </c>
      <c r="P287" s="12">
        <f>+Russia!P116</f>
        <v>0.64897546742434675</v>
      </c>
      <c r="Q287" s="12">
        <f>+Russia!Q116</f>
        <v>0.66414750561986891</v>
      </c>
      <c r="R287" s="12">
        <f>+Russia!R116</f>
        <v>0.6774399004734073</v>
      </c>
      <c r="S287" s="12">
        <f>+Russia!S116</f>
        <v>0.68876302252764843</v>
      </c>
      <c r="T287" s="12">
        <f>+Russia!T116</f>
        <v>0.69764277173950184</v>
      </c>
      <c r="U287" s="12">
        <f>+Russia!U116</f>
        <v>0.70318145250907804</v>
      </c>
      <c r="V287" s="12">
        <f>+Russia!V116</f>
        <v>0.70397429292788172</v>
      </c>
      <c r="W287" s="12">
        <f>+Russia!W116</f>
        <v>0.69801459092887996</v>
      </c>
      <c r="X287" s="12">
        <f>+Russia!X116</f>
        <v>0.68264293344634741</v>
      </c>
      <c r="Y287" s="12">
        <f>+Russia!Y116</f>
        <v>0.65463265702509343</v>
      </c>
      <c r="Z287" s="12">
        <f>+Russia!Z116</f>
        <v>0.61054242528238101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0.26296060325493759</v>
      </c>
      <c r="C288" s="213">
        <f>+Eurasia!C116</f>
        <v>0.24414455388604731</v>
      </c>
      <c r="D288" s="213">
        <f>+Eurasia!D116</f>
        <v>0.28188910888642205</v>
      </c>
      <c r="E288" s="213">
        <f>+Eurasia!E116</f>
        <v>0.31063834357871278</v>
      </c>
      <c r="F288" s="213">
        <f>+Eurasia!F116</f>
        <v>0.33484599866739151</v>
      </c>
      <c r="G288" s="213">
        <f>+Eurasia!G116</f>
        <v>0.35484856943824511</v>
      </c>
      <c r="H288" s="213">
        <f>+Eurasia!H116</f>
        <v>0.37022495538765521</v>
      </c>
      <c r="I288" s="12">
        <f>+Eurasia!I116</f>
        <v>0.38259920034875283</v>
      </c>
      <c r="J288" s="12">
        <f>+Eurasia!J116</f>
        <v>0.39377489469977112</v>
      </c>
      <c r="K288" s="12">
        <f>+Eurasia!K116</f>
        <v>0.4035007040616943</v>
      </c>
      <c r="L288" s="12">
        <f>+Eurasia!L116</f>
        <v>0.41727146638691992</v>
      </c>
      <c r="M288" s="12">
        <f>+Eurasia!M116</f>
        <v>0.43582127665531312</v>
      </c>
      <c r="N288" s="12">
        <f>+Eurasia!N116</f>
        <v>0.45561285316899491</v>
      </c>
      <c r="O288" s="12">
        <f>+Eurasia!O116</f>
        <v>0.47316065235704707</v>
      </c>
      <c r="P288" s="12">
        <f>+Eurasia!P116</f>
        <v>0.48909563541088802</v>
      </c>
      <c r="Q288" s="12">
        <f>+Eurasia!Q116</f>
        <v>0.50366217765509791</v>
      </c>
      <c r="R288" s="12">
        <f>+Eurasia!R116</f>
        <v>0.51686418524599853</v>
      </c>
      <c r="S288" s="12">
        <f>+Eurasia!S116</f>
        <v>0.528496666801342</v>
      </c>
      <c r="T288" s="12">
        <f>+Eurasia!T116</f>
        <v>0.53811584481846531</v>
      </c>
      <c r="U288" s="12">
        <f>+Eurasia!U116</f>
        <v>0.54497668742983885</v>
      </c>
      <c r="V288" s="12">
        <f>+Eurasia!V116</f>
        <v>0.54794839447561605</v>
      </c>
      <c r="W288" s="12">
        <f>+Eurasia!W116</f>
        <v>0.54542740766668907</v>
      </c>
      <c r="X288" s="12">
        <f>+Eurasia!X116</f>
        <v>0.53528855091795646</v>
      </c>
      <c r="Y288" s="12">
        <f>+Eurasia!Y116</f>
        <v>0.51494615525616516</v>
      </c>
      <c r="Z288" s="12">
        <f>+Eurasia!Z116</f>
        <v>0.48162949553310103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1.6288436507213155</v>
      </c>
      <c r="C289" s="213">
        <f>+China!C116</f>
        <v>2.8383074835026871</v>
      </c>
      <c r="D289" s="213">
        <f>+China!D116</f>
        <v>3.1621699260498741</v>
      </c>
      <c r="E289" s="213">
        <f>+China!E116</f>
        <v>3.3406332854997203</v>
      </c>
      <c r="F289" s="213">
        <f>+China!F116</f>
        <v>3.4226166903649622</v>
      </c>
      <c r="G289" s="213">
        <f>+China!G116</f>
        <v>3.4254861193519788</v>
      </c>
      <c r="H289" s="213">
        <f>+China!H116</f>
        <v>3.373091660084484</v>
      </c>
      <c r="I289" s="12">
        <f>+China!I116</f>
        <v>3.2924273791637471</v>
      </c>
      <c r="J289" s="12">
        <f>+China!J116</f>
        <v>3.1974774652886579</v>
      </c>
      <c r="K289" s="12">
        <f>+China!K116</f>
        <v>3.1128464627312749</v>
      </c>
      <c r="L289" s="12">
        <f>+China!L116</f>
        <v>3.1134664764259887</v>
      </c>
      <c r="M289" s="12">
        <f>+China!M116</f>
        <v>3.1932971927891898</v>
      </c>
      <c r="N289" s="12">
        <f>+China!N116</f>
        <v>3.2516306294522233</v>
      </c>
      <c r="O289" s="12">
        <f>+China!O116</f>
        <v>3.3122207447052832</v>
      </c>
      <c r="P289" s="12">
        <f>+China!P116</f>
        <v>3.3711090561002162</v>
      </c>
      <c r="Q289" s="12">
        <f>+China!Q116</f>
        <v>3.4256395149714747</v>
      </c>
      <c r="R289" s="12">
        <f>+China!R116</f>
        <v>3.4736755893202429</v>
      </c>
      <c r="S289" s="12">
        <f>+China!S116</f>
        <v>3.5128770821963644</v>
      </c>
      <c r="T289" s="12">
        <f>+China!T116</f>
        <v>3.540070090968467</v>
      </c>
      <c r="U289" s="12">
        <f>+China!U116</f>
        <v>3.5506781390146434</v>
      </c>
      <c r="V289" s="12">
        <f>+China!V116</f>
        <v>3.5381714385715215</v>
      </c>
      <c r="W289" s="12">
        <f>+China!W116</f>
        <v>3.4935970173806745</v>
      </c>
      <c r="X289" s="12">
        <f>+China!X116</f>
        <v>3.4053952185667242</v>
      </c>
      <c r="Y289" s="12">
        <f>+China!Y116</f>
        <v>3.2598844245936505</v>
      </c>
      <c r="Z289" s="12">
        <f>+China!Z116</f>
        <v>3.0429553242607668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0.42585059213326604</v>
      </c>
      <c r="C290" s="213">
        <f>+India!C116</f>
        <v>0.75544079125646879</v>
      </c>
      <c r="D290" s="213">
        <f>+India!D116</f>
        <v>1.000668123738264</v>
      </c>
      <c r="E290" s="213">
        <f>+India!E116</f>
        <v>1.2497858214982061</v>
      </c>
      <c r="F290" s="213">
        <f>+India!F116</f>
        <v>1.4947897489575672</v>
      </c>
      <c r="G290" s="213">
        <f>+India!G116</f>
        <v>1.7225248905221093</v>
      </c>
      <c r="H290" s="213">
        <f>+India!H116</f>
        <v>1.9318793667204348</v>
      </c>
      <c r="I290" s="12">
        <f>+India!I116</f>
        <v>2.1218009046745152</v>
      </c>
      <c r="J290" s="12">
        <f>+India!J116</f>
        <v>2.2864145573810744</v>
      </c>
      <c r="K290" s="12">
        <f>+India!K116</f>
        <v>2.4261590586487123</v>
      </c>
      <c r="L290" s="12">
        <f>+India!L116</f>
        <v>2.5675515455625035</v>
      </c>
      <c r="M290" s="12">
        <f>+India!M116</f>
        <v>2.7296093910581543</v>
      </c>
      <c r="N290" s="12">
        <f>+India!N116</f>
        <v>2.8968244528161158</v>
      </c>
      <c r="O290" s="12">
        <f>+India!O116</f>
        <v>3.0574641512632561</v>
      </c>
      <c r="P290" s="12">
        <f>+India!P116</f>
        <v>3.2110240090895306</v>
      </c>
      <c r="Q290" s="12">
        <f>+India!Q116</f>
        <v>3.3566737981469399</v>
      </c>
      <c r="R290" s="12">
        <f>+India!R116</f>
        <v>3.4932432967722726</v>
      </c>
      <c r="S290" s="12">
        <f>+India!S116</f>
        <v>3.6189887599389947</v>
      </c>
      <c r="T290" s="12">
        <f>+India!T116</f>
        <v>3.7312215554818504</v>
      </c>
      <c r="U290" s="12">
        <f>+India!U116</f>
        <v>3.8258551934371794</v>
      </c>
      <c r="V290" s="12">
        <f>+India!V116</f>
        <v>3.8968826212892376</v>
      </c>
      <c r="W290" s="12">
        <f>+India!W116</f>
        <v>3.9358634729525543</v>
      </c>
      <c r="X290" s="12">
        <f>+India!X116</f>
        <v>3.9316230811083397</v>
      </c>
      <c r="Y290" s="12">
        <f>+India!Y116</f>
        <v>3.8705377295080026</v>
      </c>
      <c r="Z290" s="12">
        <f>+India!Z116</f>
        <v>3.7379586774854547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0.63605275501138059</v>
      </c>
      <c r="C291" s="213">
        <f>+MidEast!C116</f>
        <v>0.86335430992733797</v>
      </c>
      <c r="D291" s="213">
        <f>+MidEast!D116</f>
        <v>1.1154571354772198</v>
      </c>
      <c r="E291" s="213">
        <f>+MidEast!E116</f>
        <v>1.3586347188574097</v>
      </c>
      <c r="F291" s="213">
        <f>+MidEast!F116</f>
        <v>1.5968214291797322</v>
      </c>
      <c r="G291" s="213">
        <f>+MidEast!G116</f>
        <v>1.813925859783843</v>
      </c>
      <c r="H291" s="213">
        <f>+MidEast!H116</f>
        <v>2.0100189522664724</v>
      </c>
      <c r="I291" s="12">
        <f>+MidEast!I116</f>
        <v>2.1901427014192807</v>
      </c>
      <c r="J291" s="12">
        <f>+MidEast!J116</f>
        <v>2.3531282507177682</v>
      </c>
      <c r="K291" s="12">
        <f>+MidEast!K116</f>
        <v>2.4967396169793878</v>
      </c>
      <c r="L291" s="12">
        <f>+MidEast!L116</f>
        <v>2.600243930010862</v>
      </c>
      <c r="M291" s="12">
        <f>+MidEast!M116</f>
        <v>2.677516065567962</v>
      </c>
      <c r="N291" s="12">
        <f>+MidEast!N116</f>
        <v>2.7810664346903438</v>
      </c>
      <c r="O291" s="12">
        <f>+MidEast!O116</f>
        <v>2.8723184824008277</v>
      </c>
      <c r="P291" s="12">
        <f>+MidEast!P116</f>
        <v>2.9547117350008105</v>
      </c>
      <c r="Q291" s="12">
        <f>+MidEast!Q116</f>
        <v>3.0297206940716821</v>
      </c>
      <c r="R291" s="12">
        <f>+MidEast!R116</f>
        <v>3.0976048662032984</v>
      </c>
      <c r="S291" s="12">
        <f>+MidEast!S116</f>
        <v>3.1576172639262099</v>
      </c>
      <c r="T291" s="12">
        <f>+MidEast!T116</f>
        <v>3.2079142310941524</v>
      </c>
      <c r="U291" s="12">
        <f>+MidEast!U116</f>
        <v>3.2453094791873052</v>
      </c>
      <c r="V291" s="12">
        <f>+MidEast!V116</f>
        <v>3.2649266869606395</v>
      </c>
      <c r="W291" s="12">
        <f>+MidEast!W116</f>
        <v>3.2598417480337214</v>
      </c>
      <c r="X291" s="12">
        <f>+MidEast!X116</f>
        <v>3.2208953008562036</v>
      </c>
      <c r="Y291" s="12">
        <f>+MidEast!Y116</f>
        <v>3.1369891457867269</v>
      </c>
      <c r="Z291" s="12">
        <f>+MidEast!Z116</f>
        <v>2.9963160469022707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0.19400229202851887</v>
      </c>
      <c r="C292" s="213">
        <f>+Africa!C116</f>
        <v>0.2549573316763622</v>
      </c>
      <c r="D292" s="213">
        <f>+Africa!D116</f>
        <v>0.39112883464224868</v>
      </c>
      <c r="E292" s="213">
        <f>+Africa!E116</f>
        <v>0.57134345783468976</v>
      </c>
      <c r="F292" s="213">
        <f>+Africa!F116</f>
        <v>0.80179281205847297</v>
      </c>
      <c r="G292" s="213">
        <f>+Africa!G116</f>
        <v>1.074873500717185</v>
      </c>
      <c r="H292" s="213">
        <f>+Africa!H116</f>
        <v>1.3927745726976422</v>
      </c>
      <c r="I292" s="12">
        <f>+Africa!I116</f>
        <v>1.762362525995379</v>
      </c>
      <c r="J292" s="12">
        <f>+Africa!J116</f>
        <v>2.1694608469100856</v>
      </c>
      <c r="K292" s="12">
        <f>+Africa!K116</f>
        <v>2.597840312833811</v>
      </c>
      <c r="L292" s="12">
        <f>+Africa!L116</f>
        <v>2.9392963704479445</v>
      </c>
      <c r="M292" s="12">
        <f>+Africa!M116</f>
        <v>3.1786633498061287</v>
      </c>
      <c r="N292" s="12">
        <f>+Africa!N116</f>
        <v>3.3956387407857744</v>
      </c>
      <c r="O292" s="12">
        <f>+Africa!O116</f>
        <v>3.5998422866477249</v>
      </c>
      <c r="P292" s="12">
        <f>+Africa!P116</f>
        <v>3.7922694357448172</v>
      </c>
      <c r="Q292" s="12">
        <f>+Africa!Q116</f>
        <v>3.9727087525876641</v>
      </c>
      <c r="R292" s="12">
        <f>+Africa!R116</f>
        <v>4.1401314152726663</v>
      </c>
      <c r="S292" s="12">
        <f>+Africa!S116</f>
        <v>4.2926249193709447</v>
      </c>
      <c r="T292" s="12">
        <f>+Africa!T116</f>
        <v>4.4270670339279059</v>
      </c>
      <c r="U292" s="12">
        <f>+Africa!U116</f>
        <v>4.5386547235223986</v>
      </c>
      <c r="V292" s="12">
        <f>+Africa!V116</f>
        <v>4.6203299523681478</v>
      </c>
      <c r="W292" s="12">
        <f>+Africa!W116</f>
        <v>4.6622134986914032</v>
      </c>
      <c r="X292" s="12">
        <f>+Africa!X116</f>
        <v>4.6512953115900046</v>
      </c>
      <c r="Y292" s="12">
        <f>+Africa!Y116</f>
        <v>4.5718264654735119</v>
      </c>
      <c r="Z292" s="12">
        <f>+Africa!Z116</f>
        <v>4.4070561309655565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0.42413258340032212</v>
      </c>
      <c r="C293" s="213">
        <f>+LatAm!C116</f>
        <v>0.54685996473540377</v>
      </c>
      <c r="D293" s="213">
        <f>+LatAm!D116</f>
        <v>0.70038488319281633</v>
      </c>
      <c r="E293" s="213">
        <f>+LatAm!E116</f>
        <v>0.85080818288797189</v>
      </c>
      <c r="F293" s="213">
        <f>+LatAm!F116</f>
        <v>0.99151044402630906</v>
      </c>
      <c r="G293" s="213">
        <f>+LatAm!G116</f>
        <v>1.1181640015464378</v>
      </c>
      <c r="H293" s="213">
        <f>+LatAm!H116</f>
        <v>1.2310682057943272</v>
      </c>
      <c r="I293" s="12">
        <f>+LatAm!I116</f>
        <v>1.3267298106575927</v>
      </c>
      <c r="J293" s="12">
        <f>+LatAm!J116</f>
        <v>1.4032846314566862</v>
      </c>
      <c r="K293" s="12">
        <f>+LatAm!K116</f>
        <v>1.4627574369996688</v>
      </c>
      <c r="L293" s="12">
        <f>+LatAm!L116</f>
        <v>1.5296214348825583</v>
      </c>
      <c r="M293" s="12">
        <f>+LatAm!M116</f>
        <v>1.6123043873649558</v>
      </c>
      <c r="N293" s="12">
        <f>+LatAm!N116</f>
        <v>1.7083889312243272</v>
      </c>
      <c r="O293" s="12">
        <f>+LatAm!O116</f>
        <v>1.7970532196935431</v>
      </c>
      <c r="P293" s="12">
        <f>+LatAm!P116</f>
        <v>1.879845616658963</v>
      </c>
      <c r="Q293" s="12">
        <f>+LatAm!Q116</f>
        <v>1.9573518039236915</v>
      </c>
      <c r="R293" s="12">
        <f>+LatAm!R116</f>
        <v>2.0295482827995843</v>
      </c>
      <c r="S293" s="12">
        <f>+LatAm!S116</f>
        <v>2.095874689237923</v>
      </c>
      <c r="T293" s="12">
        <f>+LatAm!T116</f>
        <v>2.1551464017806539</v>
      </c>
      <c r="U293" s="12">
        <f>+LatAm!U116</f>
        <v>2.2053778013695853</v>
      </c>
      <c r="V293" s="12">
        <f>+LatAm!V116</f>
        <v>2.2435434051302958</v>
      </c>
      <c r="W293" s="12">
        <f>+LatAm!W116</f>
        <v>2.2653292620653955</v>
      </c>
      <c r="X293" s="12">
        <f>+LatAm!X116</f>
        <v>2.2649848028096686</v>
      </c>
      <c r="Y293" s="12">
        <f>+LatAm!Y116</f>
        <v>2.2354718862130873</v>
      </c>
      <c r="Z293" s="12">
        <f>+LatAm!Z116</f>
        <v>2.1691990362939961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0.5123804170979448</v>
      </c>
      <c r="C294" s="213">
        <f>+OHI!C116</f>
        <v>0.53174208751005059</v>
      </c>
      <c r="D294" s="213">
        <f>+OHI!D116</f>
        <v>0.58274697944972387</v>
      </c>
      <c r="E294" s="213">
        <f>+OHI!E116</f>
        <v>0.61853471820110284</v>
      </c>
      <c r="F294" s="213">
        <f>+OHI!F116</f>
        <v>0.63922761431053488</v>
      </c>
      <c r="G294" s="213">
        <f>+OHI!G116</f>
        <v>0.65040361652126011</v>
      </c>
      <c r="H294" s="213">
        <f>+OHI!H116</f>
        <v>0.65683988876850419</v>
      </c>
      <c r="I294" s="12">
        <f>+OHI!I116</f>
        <v>0.6622339131200552</v>
      </c>
      <c r="J294" s="12">
        <f>+OHI!J116</f>
        <v>0.66713275427768948</v>
      </c>
      <c r="K294" s="12">
        <f>+OHI!K116</f>
        <v>0.67313849350920985</v>
      </c>
      <c r="L294" s="12">
        <f>+OHI!L116</f>
        <v>0.68302263960724763</v>
      </c>
      <c r="M294" s="12">
        <f>+OHI!M116</f>
        <v>0.69365426895139148</v>
      </c>
      <c r="N294" s="12">
        <f>+OHI!N116</f>
        <v>0.70704931732097498</v>
      </c>
      <c r="O294" s="12">
        <f>+OHI!O116</f>
        <v>0.71562290807599793</v>
      </c>
      <c r="P294" s="12">
        <f>+OHI!P116</f>
        <v>0.72160376941204474</v>
      </c>
      <c r="Q294" s="12">
        <f>+OHI!Q116</f>
        <v>0.72604564184121012</v>
      </c>
      <c r="R294" s="12">
        <f>+OHI!R116</f>
        <v>0.72936015571692236</v>
      </c>
      <c r="S294" s="12">
        <f>+OHI!S116</f>
        <v>0.73155419890876439</v>
      </c>
      <c r="T294" s="12">
        <f>+OHI!T116</f>
        <v>0.73231214960454671</v>
      </c>
      <c r="U294" s="12">
        <f>+OHI!U116</f>
        <v>0.73100154634093484</v>
      </c>
      <c r="V294" s="12">
        <f>+OHI!V116</f>
        <v>0.72663659361010646</v>
      </c>
      <c r="W294" s="12">
        <f>+OHI!W116</f>
        <v>0.71782991764880233</v>
      </c>
      <c r="X294" s="12">
        <f>+OHI!X116</f>
        <v>0.70277465631408831</v>
      </c>
      <c r="Y294" s="12">
        <f>+OHI!Y116</f>
        <v>0.67932096589820667</v>
      </c>
      <c r="Z294" s="12">
        <f>+OHI!Z116</f>
        <v>0.64523359341594333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0.37426225450945827</v>
      </c>
      <c r="C295" s="213">
        <f>+OthAsia!C116</f>
        <v>0.63863225019416947</v>
      </c>
      <c r="D295" s="213">
        <f>+OthAsia!D116</f>
        <v>0.88390507304692845</v>
      </c>
      <c r="E295" s="213">
        <f>+OthAsia!E116</f>
        <v>1.1491680563390987</v>
      </c>
      <c r="F295" s="213">
        <f>+OthAsia!F116</f>
        <v>1.4244215629428956</v>
      </c>
      <c r="G295" s="213">
        <f>+OthAsia!G116</f>
        <v>1.6916315156143225</v>
      </c>
      <c r="H295" s="213">
        <f>+OthAsia!H116</f>
        <v>1.9485907932590785</v>
      </c>
      <c r="I295" s="12">
        <f>+OthAsia!I116</f>
        <v>2.1965838571716434</v>
      </c>
      <c r="J295" s="12">
        <f>+OthAsia!J116</f>
        <v>2.4264121404528955</v>
      </c>
      <c r="K295" s="12">
        <f>+OthAsia!K116</f>
        <v>2.6349428004868209</v>
      </c>
      <c r="L295" s="12">
        <f>+OthAsia!L116</f>
        <v>2.840263939807365</v>
      </c>
      <c r="M295" s="12">
        <f>+OthAsia!M116</f>
        <v>3.0663098592151301</v>
      </c>
      <c r="N295" s="12">
        <f>+OthAsia!N116</f>
        <v>3.2752755850638864</v>
      </c>
      <c r="O295" s="12">
        <f>+OthAsia!O116</f>
        <v>3.4876700145491402</v>
      </c>
      <c r="P295" s="12">
        <f>+OthAsia!P116</f>
        <v>3.6975656000061083</v>
      </c>
      <c r="Q295" s="12">
        <f>+OthAsia!Q116</f>
        <v>3.9007897652285068</v>
      </c>
      <c r="R295" s="12">
        <f>+OthAsia!R116</f>
        <v>4.0939794797999411</v>
      </c>
      <c r="S295" s="12">
        <f>+OthAsia!S116</f>
        <v>4.2737896694445237</v>
      </c>
      <c r="T295" s="12">
        <f>+OthAsia!T116</f>
        <v>4.4361708486138225</v>
      </c>
      <c r="U295" s="12">
        <f>+OthAsia!U116</f>
        <v>4.575676910609153</v>
      </c>
      <c r="V295" s="12">
        <f>+OthAsia!V116</f>
        <v>4.6847646480531022</v>
      </c>
      <c r="W295" s="12">
        <f>+OthAsia!W116</f>
        <v>4.7531526269922395</v>
      </c>
      <c r="X295" s="12">
        <f>+OthAsia!X116</f>
        <v>4.7674660140576419</v>
      </c>
      <c r="Y295" s="12">
        <f>+OthAsia!Y116</f>
        <v>4.7116045870035066</v>
      </c>
      <c r="Z295" s="12">
        <f>+OthAsia!Z116</f>
        <v>4.568479002691979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8.1177050930944574</v>
      </c>
      <c r="C296" s="213">
        <f t="shared" si="158"/>
        <v>10.105495823142371</v>
      </c>
      <c r="D296" s="213">
        <f t="shared" si="158"/>
        <v>11.841681231616857</v>
      </c>
      <c r="E296" s="213">
        <f t="shared" si="158"/>
        <v>13.364786170471779</v>
      </c>
      <c r="F296" s="213">
        <f t="shared" si="158"/>
        <v>14.74843722871897</v>
      </c>
      <c r="G296" s="213">
        <f t="shared" si="158"/>
        <v>16.002160125144684</v>
      </c>
      <c r="H296" s="213">
        <f t="shared" si="158"/>
        <v>17.160748800955858</v>
      </c>
      <c r="I296" s="12">
        <f t="shared" si="158"/>
        <v>18.276922703607735</v>
      </c>
      <c r="J296" s="12">
        <f t="shared" si="158"/>
        <v>19.3413726626185</v>
      </c>
      <c r="K296" s="12">
        <f t="shared" si="158"/>
        <v>20.357843575491824</v>
      </c>
      <c r="L296" s="12">
        <f t="shared" si="158"/>
        <v>21.348069068594608</v>
      </c>
      <c r="M296" s="12">
        <f t="shared" si="158"/>
        <v>22.341145219018227</v>
      </c>
      <c r="N296" s="12">
        <f t="shared" si="158"/>
        <v>23.358412944230995</v>
      </c>
      <c r="O296" s="12">
        <f t="shared" si="158"/>
        <v>24.299000547285637</v>
      </c>
      <c r="P296" s="12">
        <f t="shared" si="158"/>
        <v>25.177274946334155</v>
      </c>
      <c r="Q296" s="12">
        <f t="shared" si="158"/>
        <v>25.996276939706394</v>
      </c>
      <c r="R296" s="12">
        <f t="shared" si="158"/>
        <v>26.751931242095882</v>
      </c>
      <c r="S296" s="12">
        <f t="shared" si="158"/>
        <v>27.43340366848085</v>
      </c>
      <c r="T296" s="12">
        <f t="shared" si="158"/>
        <v>28.021451434069558</v>
      </c>
      <c r="U296" s="12">
        <f t="shared" si="158"/>
        <v>28.485732335213395</v>
      </c>
      <c r="V296" s="12">
        <f t="shared" si="158"/>
        <v>28.781409874703392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1.612424151052779</v>
      </c>
      <c r="D299" s="140">
        <f t="shared" si="159"/>
        <v>1.7678473588881776</v>
      </c>
      <c r="E299" s="140">
        <f t="shared" si="159"/>
        <v>1.8830858868318481</v>
      </c>
      <c r="F299" s="140">
        <f t="shared" si="159"/>
        <v>1.9699588918196913</v>
      </c>
      <c r="G299" s="140">
        <f t="shared" si="159"/>
        <v>2.0434193236069031</v>
      </c>
      <c r="H299" s="140">
        <f t="shared" si="159"/>
        <v>2.1167596161483759</v>
      </c>
      <c r="I299" s="140">
        <f t="shared" si="159"/>
        <v>2.1920854541334744</v>
      </c>
      <c r="J299" s="140">
        <f t="shared" si="159"/>
        <v>2.2630458757006191</v>
      </c>
      <c r="K299" s="140">
        <f t="shared" si="159"/>
        <v>2.3303969316333952</v>
      </c>
      <c r="L299" s="140">
        <f t="shared" si="159"/>
        <v>2.3771847358878775</v>
      </c>
      <c r="M299" s="140">
        <f t="shared" si="159"/>
        <v>2.3984617576610661</v>
      </c>
      <c r="N299" s="140">
        <f t="shared" si="159"/>
        <v>2.4441251149718237</v>
      </c>
      <c r="O299" s="140">
        <f t="shared" si="159"/>
        <v>2.4715480559891545</v>
      </c>
      <c r="P299" s="140">
        <f t="shared" si="159"/>
        <v>2.4896479369630073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0.99947877291253961</v>
      </c>
      <c r="D300" s="140">
        <f t="shared" si="160"/>
        <v>1.0995621455520632</v>
      </c>
      <c r="E300" s="140">
        <f t="shared" si="160"/>
        <v>1.1708530613388195</v>
      </c>
      <c r="F300" s="140">
        <f t="shared" si="160"/>
        <v>1.2234334651629908</v>
      </c>
      <c r="G300" s="140">
        <f t="shared" si="160"/>
        <v>1.2604111907745581</v>
      </c>
      <c r="H300" s="140">
        <f t="shared" si="160"/>
        <v>1.287397563978776</v>
      </c>
      <c r="I300" s="140">
        <f t="shared" si="160"/>
        <v>1.3139773937352499</v>
      </c>
      <c r="J300" s="140">
        <f t="shared" si="160"/>
        <v>1.3434844850599341</v>
      </c>
      <c r="K300" s="140">
        <f t="shared" si="160"/>
        <v>1.3751293115342296</v>
      </c>
      <c r="L300" s="140">
        <f t="shared" si="160"/>
        <v>1.4164042844270883</v>
      </c>
      <c r="M300" s="140">
        <f t="shared" si="160"/>
        <v>1.4633641010113059</v>
      </c>
      <c r="N300" s="140">
        <f t="shared" si="160"/>
        <v>1.5173791004400816</v>
      </c>
      <c r="O300" s="140">
        <f t="shared" si="160"/>
        <v>1.5606645311726739</v>
      </c>
      <c r="P300" s="140">
        <f t="shared" si="160"/>
        <v>1.597276435112267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0.38411607752897664</v>
      </c>
      <c r="D301" s="140">
        <f t="shared" si="161"/>
        <v>0.38860882241003009</v>
      </c>
      <c r="E301" s="140">
        <f t="shared" si="161"/>
        <v>0.38022122838003247</v>
      </c>
      <c r="F301" s="140">
        <f t="shared" si="161"/>
        <v>0.35886121247898917</v>
      </c>
      <c r="G301" s="140">
        <f t="shared" si="161"/>
        <v>0.34688711113549509</v>
      </c>
      <c r="H301" s="140">
        <f t="shared" si="161"/>
        <v>0.3354568865794369</v>
      </c>
      <c r="I301" s="140">
        <f t="shared" si="161"/>
        <v>0.32195477962234514</v>
      </c>
      <c r="J301" s="140">
        <f t="shared" si="161"/>
        <v>0.3110652948233667</v>
      </c>
      <c r="K301" s="140">
        <f t="shared" si="161"/>
        <v>0.30304310421478536</v>
      </c>
      <c r="L301" s="140">
        <f t="shared" si="161"/>
        <v>0.30225421404875757</v>
      </c>
      <c r="M301" s="140">
        <f t="shared" si="161"/>
        <v>0.30668194708462793</v>
      </c>
      <c r="N301" s="140">
        <f t="shared" si="161"/>
        <v>0.31434106601303541</v>
      </c>
      <c r="O301" s="140">
        <f t="shared" si="161"/>
        <v>0.3198408498721636</v>
      </c>
      <c r="P301" s="140">
        <f t="shared" si="161"/>
        <v>0.32415024941115417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0.43603804895954995</v>
      </c>
      <c r="D302" s="140">
        <f t="shared" si="162"/>
        <v>0.46731284028308984</v>
      </c>
      <c r="E302" s="140">
        <f t="shared" si="162"/>
        <v>0.48107940922416709</v>
      </c>
      <c r="F302" s="140">
        <f t="shared" si="162"/>
        <v>0.49015735874943378</v>
      </c>
      <c r="G302" s="140">
        <f t="shared" si="162"/>
        <v>0.49958442613234594</v>
      </c>
      <c r="H302" s="140">
        <f t="shared" si="162"/>
        <v>0.50664633927066882</v>
      </c>
      <c r="I302" s="140">
        <f t="shared" si="162"/>
        <v>0.51402478356570036</v>
      </c>
      <c r="J302" s="140">
        <f t="shared" si="162"/>
        <v>0.52669146584995497</v>
      </c>
      <c r="K302" s="140">
        <f t="shared" si="162"/>
        <v>0.54134934185883166</v>
      </c>
      <c r="L302" s="140">
        <f t="shared" si="162"/>
        <v>0.56148803109949597</v>
      </c>
      <c r="M302" s="140">
        <f t="shared" si="162"/>
        <v>0.58546162185300266</v>
      </c>
      <c r="N302" s="140">
        <f t="shared" si="162"/>
        <v>0.61108071828341159</v>
      </c>
      <c r="O302" s="140">
        <f t="shared" si="162"/>
        <v>0.63159465055882769</v>
      </c>
      <c r="P302" s="140">
        <f t="shared" si="162"/>
        <v>0.64897546742434675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0.28188910888642205</v>
      </c>
      <c r="E303" s="140">
        <f t="shared" si="163"/>
        <v>0.31063834357871278</v>
      </c>
      <c r="F303" s="140">
        <f t="shared" si="163"/>
        <v>0.33484599866739151</v>
      </c>
      <c r="G303" s="140">
        <f t="shared" si="163"/>
        <v>0.35484856943824511</v>
      </c>
      <c r="H303" s="140">
        <f t="shared" si="163"/>
        <v>0.37022495538765521</v>
      </c>
      <c r="I303" s="140">
        <f t="shared" si="163"/>
        <v>0.38259920034875283</v>
      </c>
      <c r="J303" s="140">
        <f t="shared" si="163"/>
        <v>0.39377489469977112</v>
      </c>
      <c r="K303" s="140">
        <f t="shared" si="163"/>
        <v>0.4035007040616943</v>
      </c>
      <c r="L303" s="140">
        <f t="shared" si="163"/>
        <v>0.41727146638691992</v>
      </c>
      <c r="M303" s="140">
        <f t="shared" si="163"/>
        <v>0.43582127665531312</v>
      </c>
      <c r="N303" s="140">
        <f t="shared" si="163"/>
        <v>0.45561285316899491</v>
      </c>
      <c r="O303" s="140">
        <f t="shared" si="163"/>
        <v>0.47316065235704707</v>
      </c>
      <c r="P303" s="140">
        <f t="shared" si="163"/>
        <v>0.48909563541088802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3.3406332854997203</v>
      </c>
      <c r="F304" s="140">
        <f t="shared" si="164"/>
        <v>3.4226166903649622</v>
      </c>
      <c r="G304" s="140">
        <f t="shared" si="164"/>
        <v>3.4254861193519788</v>
      </c>
      <c r="H304" s="140">
        <f t="shared" si="164"/>
        <v>3.373091660084484</v>
      </c>
      <c r="I304" s="140">
        <f t="shared" si="164"/>
        <v>3.2924273791637471</v>
      </c>
      <c r="J304" s="140">
        <f t="shared" si="164"/>
        <v>3.1974774652886579</v>
      </c>
      <c r="K304" s="140">
        <f t="shared" si="164"/>
        <v>3.1128464627312749</v>
      </c>
      <c r="L304" s="140">
        <f t="shared" si="164"/>
        <v>3.1134664764259887</v>
      </c>
      <c r="M304" s="140">
        <f t="shared" si="164"/>
        <v>3.1932971927891898</v>
      </c>
      <c r="N304" s="140">
        <f t="shared" si="164"/>
        <v>3.2516306294522233</v>
      </c>
      <c r="O304" s="140">
        <f t="shared" si="164"/>
        <v>3.3122207447052832</v>
      </c>
      <c r="P304" s="140">
        <f t="shared" si="164"/>
        <v>3.3711090561002162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1.4947897489575672</v>
      </c>
      <c r="G305" s="140">
        <f t="shared" si="165"/>
        <v>1.7225248905221093</v>
      </c>
      <c r="H305" s="140">
        <f t="shared" si="165"/>
        <v>1.9318793667204348</v>
      </c>
      <c r="I305" s="140">
        <f t="shared" si="165"/>
        <v>2.1218009046745152</v>
      </c>
      <c r="J305" s="140">
        <f t="shared" si="165"/>
        <v>2.2864145573810744</v>
      </c>
      <c r="K305" s="140">
        <f t="shared" si="165"/>
        <v>2.4261590586487123</v>
      </c>
      <c r="L305" s="140">
        <f t="shared" si="165"/>
        <v>2.5675515455625035</v>
      </c>
      <c r="M305" s="140">
        <f t="shared" si="165"/>
        <v>2.7296093910581543</v>
      </c>
      <c r="N305" s="140">
        <f t="shared" si="165"/>
        <v>2.8968244528161158</v>
      </c>
      <c r="O305" s="140">
        <f t="shared" si="165"/>
        <v>3.0574641512632561</v>
      </c>
      <c r="P305" s="140">
        <f t="shared" si="165"/>
        <v>3.2110240090895306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1.813925859783843</v>
      </c>
      <c r="H306" s="140">
        <f t="shared" si="166"/>
        <v>2.0100189522664724</v>
      </c>
      <c r="I306" s="140">
        <f t="shared" si="166"/>
        <v>2.1901427014192807</v>
      </c>
      <c r="J306" s="140">
        <f t="shared" si="166"/>
        <v>2.3531282507177682</v>
      </c>
      <c r="K306" s="140">
        <f t="shared" si="166"/>
        <v>2.4967396169793878</v>
      </c>
      <c r="L306" s="140">
        <f t="shared" si="166"/>
        <v>2.600243930010862</v>
      </c>
      <c r="M306" s="140">
        <f t="shared" si="166"/>
        <v>2.677516065567962</v>
      </c>
      <c r="N306" s="140">
        <f t="shared" si="166"/>
        <v>2.7810664346903438</v>
      </c>
      <c r="O306" s="140">
        <f t="shared" si="166"/>
        <v>2.8723184824008277</v>
      </c>
      <c r="P306" s="140">
        <f t="shared" si="166"/>
        <v>2.9547117350008105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1.762362525995379</v>
      </c>
      <c r="J307" s="140">
        <f t="shared" si="167"/>
        <v>2.1694608469100856</v>
      </c>
      <c r="K307" s="140">
        <f t="shared" si="167"/>
        <v>2.597840312833811</v>
      </c>
      <c r="L307" s="140">
        <f t="shared" si="167"/>
        <v>2.9392963704479445</v>
      </c>
      <c r="M307" s="140">
        <f t="shared" si="167"/>
        <v>3.1786633498061287</v>
      </c>
      <c r="N307" s="140">
        <f t="shared" si="167"/>
        <v>3.3956387407857744</v>
      </c>
      <c r="O307" s="140">
        <f t="shared" si="167"/>
        <v>3.5998422866477249</v>
      </c>
      <c r="P307" s="140">
        <f t="shared" si="167"/>
        <v>3.7922694357448172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0.85080818288797189</v>
      </c>
      <c r="F308" s="140">
        <f t="shared" si="168"/>
        <v>0.99151044402630906</v>
      </c>
      <c r="G308" s="140">
        <f t="shared" si="168"/>
        <v>1.1181640015464378</v>
      </c>
      <c r="H308" s="140">
        <f t="shared" si="168"/>
        <v>1.2310682057943272</v>
      </c>
      <c r="I308" s="140">
        <f t="shared" si="168"/>
        <v>1.3267298106575927</v>
      </c>
      <c r="J308" s="140">
        <f t="shared" si="168"/>
        <v>1.4032846314566862</v>
      </c>
      <c r="K308" s="140">
        <f t="shared" si="168"/>
        <v>1.4627574369996688</v>
      </c>
      <c r="L308" s="140">
        <f t="shared" si="168"/>
        <v>1.5296214348825583</v>
      </c>
      <c r="M308" s="140">
        <f t="shared" si="168"/>
        <v>1.6123043873649558</v>
      </c>
      <c r="N308" s="140">
        <f t="shared" si="168"/>
        <v>1.7083889312243272</v>
      </c>
      <c r="O308" s="140">
        <f t="shared" si="168"/>
        <v>1.7970532196935431</v>
      </c>
      <c r="P308" s="140">
        <f t="shared" si="168"/>
        <v>1.879845616658963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0.53174208751005059</v>
      </c>
      <c r="D309" s="140">
        <f t="shared" si="169"/>
        <v>0.58274697944972387</v>
      </c>
      <c r="E309" s="140">
        <f t="shared" si="169"/>
        <v>0.61853471820110284</v>
      </c>
      <c r="F309" s="140">
        <f t="shared" si="169"/>
        <v>0.63922761431053488</v>
      </c>
      <c r="G309" s="140">
        <f t="shared" si="169"/>
        <v>0.65040361652126011</v>
      </c>
      <c r="H309" s="140">
        <f t="shared" si="169"/>
        <v>0.65683988876850419</v>
      </c>
      <c r="I309" s="140">
        <f t="shared" si="169"/>
        <v>0.6622339131200552</v>
      </c>
      <c r="J309" s="140">
        <f t="shared" si="169"/>
        <v>0.66713275427768948</v>
      </c>
      <c r="K309" s="140">
        <f t="shared" si="169"/>
        <v>0.67313849350920985</v>
      </c>
      <c r="L309" s="140">
        <f t="shared" si="169"/>
        <v>0.68302263960724763</v>
      </c>
      <c r="M309" s="140">
        <f t="shared" si="169"/>
        <v>0.69365426895139148</v>
      </c>
      <c r="N309" s="140">
        <f t="shared" si="169"/>
        <v>0.70704931732097498</v>
      </c>
      <c r="O309" s="140">
        <f t="shared" si="169"/>
        <v>0.71562290807599793</v>
      </c>
      <c r="P309" s="140">
        <f t="shared" si="169"/>
        <v>0.72160376941204474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1.4244215629428956</v>
      </c>
      <c r="G310" s="140">
        <f t="shared" si="170"/>
        <v>1.6916315156143225</v>
      </c>
      <c r="H310" s="140">
        <f t="shared" si="170"/>
        <v>1.9485907932590785</v>
      </c>
      <c r="I310" s="140">
        <f t="shared" si="170"/>
        <v>2.1965838571716434</v>
      </c>
      <c r="J310" s="140">
        <f t="shared" si="170"/>
        <v>2.4264121404528955</v>
      </c>
      <c r="K310" s="140">
        <f t="shared" si="170"/>
        <v>2.6349428004868209</v>
      </c>
      <c r="L310" s="140">
        <f t="shared" si="170"/>
        <v>2.840263939807365</v>
      </c>
      <c r="M310" s="140">
        <f t="shared" si="170"/>
        <v>3.0663098592151301</v>
      </c>
      <c r="N310" s="140">
        <f t="shared" si="170"/>
        <v>3.2752755850638864</v>
      </c>
      <c r="O310" s="140">
        <f t="shared" si="170"/>
        <v>3.4876700145491402</v>
      </c>
      <c r="P310" s="140">
        <f t="shared" si="170"/>
        <v>3.6975656000061083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3.9637991379638962</v>
      </c>
      <c r="D311" s="140">
        <f t="shared" si="171"/>
        <v>4.5879672554695068</v>
      </c>
      <c r="E311" s="140">
        <f t="shared" si="171"/>
        <v>9.0358541159423744</v>
      </c>
      <c r="F311" s="140">
        <f t="shared" si="171"/>
        <v>12.349822987480767</v>
      </c>
      <c r="G311" s="140">
        <f t="shared" si="171"/>
        <v>14.927286624427499</v>
      </c>
      <c r="H311" s="140">
        <f t="shared" si="171"/>
        <v>15.767974228258216</v>
      </c>
      <c r="I311" s="140">
        <f t="shared" si="171"/>
        <v>18.276922703607735</v>
      </c>
      <c r="J311" s="140">
        <f t="shared" si="171"/>
        <v>19.3413726626185</v>
      </c>
      <c r="K311" s="140">
        <f t="shared" si="171"/>
        <v>20.357843575491824</v>
      </c>
      <c r="L311" s="140">
        <f t="shared" si="171"/>
        <v>21.348069068594608</v>
      </c>
      <c r="M311" s="140">
        <f t="shared" si="171"/>
        <v>22.341145219018227</v>
      </c>
      <c r="N311" s="140">
        <f t="shared" si="171"/>
        <v>23.358412944230995</v>
      </c>
      <c r="O311" s="140">
        <f t="shared" si="171"/>
        <v>24.299000547285637</v>
      </c>
      <c r="P311" s="140">
        <f t="shared" si="171"/>
        <v>25.177274946334155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2491.7555579158479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3.8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3.8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4.4">
      <c r="A323" s="289" t="s">
        <v>104</v>
      </c>
      <c r="B323" s="290">
        <f>+US!B148</f>
        <v>1</v>
      </c>
      <c r="C323" s="290">
        <f>+US!C148</f>
        <v>0.70218434944474106</v>
      </c>
      <c r="D323" s="290">
        <f>+US!D148</f>
        <v>0.45803084483472728</v>
      </c>
      <c r="E323" s="290">
        <f>+US!E148</f>
        <v>0.31317442192744149</v>
      </c>
      <c r="F323" s="290">
        <f>+US!F148</f>
        <v>0.22003288956244899</v>
      </c>
      <c r="G323" s="290">
        <f>+US!G148</f>
        <v>0.15835893171230073</v>
      </c>
      <c r="H323" s="290">
        <f>+US!H148</f>
        <v>0.11620700660516373</v>
      </c>
      <c r="I323" s="290">
        <f>+US!I148</f>
        <v>8.6035570916299056E-2</v>
      </c>
      <c r="J323" s="290">
        <f>+US!J148</f>
        <v>6.4215834715037043E-2</v>
      </c>
      <c r="K323" s="290">
        <f>+US!K148</f>
        <v>4.8272373008986715E-2</v>
      </c>
      <c r="L323" s="290">
        <f>+US!L148</f>
        <v>3.6342558666007482E-2</v>
      </c>
      <c r="M323" s="290">
        <f>+US!M148</f>
        <v>2.8372810032535813E-2</v>
      </c>
      <c r="N323" s="290">
        <f>+US!N148</f>
        <v>2.1440601942901847E-2</v>
      </c>
      <c r="O323" s="290">
        <f>+US!O148</f>
        <v>1.6507394658876993E-2</v>
      </c>
      <c r="P323" s="290">
        <f>+US!P148</f>
        <v>1.2862800706521462E-2</v>
      </c>
      <c r="Q323" s="290">
        <f>+US!Q148</f>
        <v>1.0107887018763938E-2</v>
      </c>
      <c r="R323" s="290">
        <f>+US!R148</f>
        <v>7.9941499485342554E-3</v>
      </c>
      <c r="S323" s="290">
        <f>+US!S148</f>
        <v>6.3552924232131358E-3</v>
      </c>
      <c r="T323" s="290">
        <f>+US!T148</f>
        <v>5.0745634131620478E-3</v>
      </c>
      <c r="U323" s="290">
        <f>+US!U148</f>
        <v>4.0673506846740908E-3</v>
      </c>
      <c r="V323" s="290">
        <f>+US!V148</f>
        <v>3.2710063786179759E-3</v>
      </c>
      <c r="W323" s="290">
        <f>+US!W148</f>
        <v>2.6384430167435244E-3</v>
      </c>
      <c r="X323" s="290">
        <f>+US!X148</f>
        <v>2.133873309527082E-3</v>
      </c>
      <c r="Y323" s="290">
        <f>+US!Y148</f>
        <v>1.729862427407861E-3</v>
      </c>
      <c r="Z323" s="290">
        <f>+US!Z148</f>
        <v>1.4052316558517215E-3</v>
      </c>
      <c r="AA323" s="290">
        <f>+US!AA148</f>
        <v>1.1433768393369391E-3</v>
      </c>
      <c r="AB323" s="290">
        <f>+US!AB148</f>
        <v>9.3107117432466094E-4</v>
      </c>
      <c r="AC323" s="290">
        <f>+US!AC148</f>
        <v>7.5654734552732365E-4</v>
      </c>
      <c r="AD323" s="290">
        <f>+US!AD148</f>
        <v>6.1447045558642892E-4</v>
      </c>
      <c r="AE323" s="290">
        <f>+US!AE148</f>
        <v>4.9912964538136463E-4</v>
      </c>
      <c r="AF323" s="290">
        <f>+US!AF148</f>
        <v>4.0565412948688278E-4</v>
      </c>
    </row>
    <row r="324" spans="1:46" ht="14.4">
      <c r="A324" s="289" t="s">
        <v>105</v>
      </c>
      <c r="B324" s="290">
        <f>+EU!B148</f>
        <v>1</v>
      </c>
      <c r="C324" s="290">
        <f>+EU!C148</f>
        <v>0.66950969627275092</v>
      </c>
      <c r="D324" s="290">
        <f>+EU!D148</f>
        <v>0.41454728389838658</v>
      </c>
      <c r="E324" s="290">
        <f>+EU!E148</f>
        <v>0.27080521136424063</v>
      </c>
      <c r="F324" s="290">
        <f>+EU!F148</f>
        <v>0.18283715121527819</v>
      </c>
      <c r="G324" s="290">
        <f>+EU!G148</f>
        <v>0.12676150658272459</v>
      </c>
      <c r="H324" s="290">
        <f>+EU!H148</f>
        <v>8.967587273069938E-2</v>
      </c>
      <c r="I324" s="290">
        <f>+EU!I148</f>
        <v>6.458169316803139E-2</v>
      </c>
      <c r="J324" s="290">
        <f>+EU!J148</f>
        <v>4.725900860901279E-2</v>
      </c>
      <c r="K324" s="290">
        <f>+EU!K148</f>
        <v>3.5327691027171468E-2</v>
      </c>
      <c r="L324" s="290">
        <f>+EU!L148</f>
        <v>2.6494013422434431E-2</v>
      </c>
      <c r="M324" s="290">
        <f>+EU!M148</f>
        <v>2.0197141616779931E-2</v>
      </c>
      <c r="N324" s="290">
        <f>+EU!N148</f>
        <v>1.5134605913870364E-2</v>
      </c>
      <c r="O324" s="290">
        <f>+EU!O148</f>
        <v>1.1549448612058094E-2</v>
      </c>
      <c r="P324" s="290">
        <f>+EU!P148</f>
        <v>8.9257959156381125E-3</v>
      </c>
      <c r="Q324" s="290">
        <f>+EU!Q148</f>
        <v>6.9645203344207473E-3</v>
      </c>
      <c r="R324" s="290">
        <f>+EU!R148</f>
        <v>5.4763316531056244E-3</v>
      </c>
      <c r="S324" s="290">
        <f>+EU!S148</f>
        <v>4.3342903988413256E-3</v>
      </c>
      <c r="T324" s="290">
        <f>+EU!T148</f>
        <v>3.4498803310150563E-3</v>
      </c>
      <c r="U324" s="290">
        <f>+EU!U148</f>
        <v>2.7597025155220987E-3</v>
      </c>
      <c r="V324" s="290">
        <f>+EU!V148</f>
        <v>2.2174704036652757E-3</v>
      </c>
      <c r="W324" s="290">
        <f>+EU!W148</f>
        <v>1.7888996408330399E-3</v>
      </c>
      <c r="X324" s="290">
        <f>+EU!X148</f>
        <v>1.448302605162134E-3</v>
      </c>
      <c r="Y324" s="290">
        <f>+EU!Y148</f>
        <v>1.1762484258697962E-3</v>
      </c>
      <c r="Z324" s="290">
        <f>+EU!Z148</f>
        <v>9.5791927566203476E-4</v>
      </c>
      <c r="AA324" s="290">
        <f>+EU!AA148</f>
        <v>7.8179213916000753E-4</v>
      </c>
      <c r="AB324" s="290">
        <f>+EU!AB148</f>
        <v>6.3888292476315561E-4</v>
      </c>
      <c r="AC324" s="290">
        <f>+EU!AC148</f>
        <v>5.2072121118135195E-4</v>
      </c>
      <c r="AD324" s="290">
        <f>+EU!AD148</f>
        <v>4.2418250500882106E-4</v>
      </c>
      <c r="AE324" s="290">
        <f>+EU!AE148</f>
        <v>3.4555835793550414E-4</v>
      </c>
      <c r="AF324" s="290">
        <f>+EU!AF148</f>
        <v>2.816513336566699E-4</v>
      </c>
    </row>
    <row r="325" spans="1:46" ht="14.4">
      <c r="A325" s="289" t="s">
        <v>51</v>
      </c>
      <c r="B325" s="290">
        <f>+Japan!B148</f>
        <v>1</v>
      </c>
      <c r="C325" s="290">
        <f>+Japan!C148</f>
        <v>0.71978762351809644</v>
      </c>
      <c r="D325" s="290">
        <f>+Japan!D148</f>
        <v>0.45518620756431488</v>
      </c>
      <c r="E325" s="290">
        <f>+Japan!E148</f>
        <v>0.29933507537087278</v>
      </c>
      <c r="F325" s="290">
        <f>+Japan!F148</f>
        <v>0.2158085011443738</v>
      </c>
      <c r="G325" s="290">
        <f>+Japan!G148</f>
        <v>0.15205837656045151</v>
      </c>
      <c r="H325" s="290">
        <f>+Japan!H148</f>
        <v>0.10682113689688186</v>
      </c>
      <c r="I325" s="290">
        <f>+Japan!I148</f>
        <v>7.6699437949775698E-2</v>
      </c>
      <c r="J325" s="290">
        <f>+Japan!J148</f>
        <v>5.6418453590996495E-2</v>
      </c>
      <c r="K325" s="290">
        <f>+Japan!K148</f>
        <v>4.2688429109659885E-2</v>
      </c>
      <c r="L325" s="290">
        <f>+Japan!L148</f>
        <v>3.2416772437405143E-2</v>
      </c>
      <c r="M325" s="290">
        <f>+Japan!M148</f>
        <v>2.5089321553694855E-2</v>
      </c>
      <c r="N325" s="290">
        <f>+Japan!N148</f>
        <v>1.880877097198904E-2</v>
      </c>
      <c r="O325" s="290">
        <f>+Japan!O148</f>
        <v>1.4358223690839557E-2</v>
      </c>
      <c r="P325" s="290">
        <f>+Japan!P148</f>
        <v>1.1095366430735836E-2</v>
      </c>
      <c r="Q325" s="290">
        <f>+Japan!Q148</f>
        <v>8.6511026434379946E-3</v>
      </c>
      <c r="R325" s="290">
        <f>+Japan!R148</f>
        <v>6.7929217182287954E-3</v>
      </c>
      <c r="S325" s="290">
        <f>+Japan!S148</f>
        <v>5.3649471279373509E-3</v>
      </c>
      <c r="T325" s="290">
        <f>+Japan!T148</f>
        <v>4.258235286560651E-3</v>
      </c>
      <c r="U325" s="290">
        <f>+Japan!U148</f>
        <v>3.3944730631460447E-3</v>
      </c>
      <c r="V325" s="290">
        <f>+Japan!V148</f>
        <v>2.7162488974770203E-3</v>
      </c>
      <c r="W325" s="290">
        <f>+Japan!W148</f>
        <v>2.1808624346237584E-3</v>
      </c>
      <c r="X325" s="290">
        <f>+Japan!X148</f>
        <v>1.7561974768702494E-3</v>
      </c>
      <c r="Y325" s="290">
        <f>+Japan!Y148</f>
        <v>1.4178779500594691E-3</v>
      </c>
      <c r="Z325" s="290">
        <f>+Japan!Z148</f>
        <v>1.1472613367116305E-3</v>
      </c>
      <c r="AA325" s="290">
        <f>+Japan!AA148</f>
        <v>9.2983369016427114E-4</v>
      </c>
      <c r="AB325" s="290">
        <f>+Japan!AB148</f>
        <v>7.5434162997755792E-4</v>
      </c>
      <c r="AC325" s="290">
        <f>+Japan!AC148</f>
        <v>6.1016616323925619E-4</v>
      </c>
      <c r="AD325" s="290">
        <f>+Japan!AD148</f>
        <v>4.9321234365786836E-4</v>
      </c>
      <c r="AE325" s="290">
        <f>+Japan!AE148</f>
        <v>3.9866410209033485E-4</v>
      </c>
      <c r="AF325" s="290">
        <f>+Japan!AF148</f>
        <v>3.2239251469488395E-4</v>
      </c>
    </row>
    <row r="326" spans="1:46" ht="14.4">
      <c r="A326" s="289" t="s">
        <v>52</v>
      </c>
      <c r="B326" s="290">
        <f>+Russia!B148</f>
        <v>1</v>
      </c>
      <c r="C326" s="290">
        <f>+Russia!C148</f>
        <v>0.53642579411104052</v>
      </c>
      <c r="D326" s="290">
        <f>+Russia!D148</f>
        <v>0.31901159271424423</v>
      </c>
      <c r="E326" s="290">
        <f>+Russia!E148</f>
        <v>0.19994321044930094</v>
      </c>
      <c r="F326" s="290">
        <f>+Russia!F148</f>
        <v>0.13043028543538115</v>
      </c>
      <c r="G326" s="290">
        <f>+Russia!G148</f>
        <v>8.7407679722633233E-2</v>
      </c>
      <c r="H326" s="290">
        <f>+Russia!H148</f>
        <v>5.9543128547773917E-2</v>
      </c>
      <c r="I326" s="290">
        <f>+Russia!I148</f>
        <v>4.1569172601138273E-2</v>
      </c>
      <c r="J326" s="290">
        <f>+Russia!J148</f>
        <v>2.9728353833391855E-2</v>
      </c>
      <c r="K326" s="290">
        <f>+Russia!K148</f>
        <v>2.1860683029806198E-2</v>
      </c>
      <c r="L326" s="290">
        <f>+Russia!L148</f>
        <v>1.6001598057654332E-2</v>
      </c>
      <c r="M326" s="290">
        <f>+Russia!M148</f>
        <v>1.1809896790545211E-2</v>
      </c>
      <c r="N326" s="290">
        <f>+Russia!N148</f>
        <v>8.6074372376166979E-3</v>
      </c>
      <c r="O326" s="290">
        <f>+Russia!O148</f>
        <v>6.4104436052243776E-3</v>
      </c>
      <c r="P326" s="290">
        <f>+Russia!P148</f>
        <v>4.8452461180456012E-3</v>
      </c>
      <c r="Q326" s="290">
        <f>+Russia!Q148</f>
        <v>3.7027122985310319E-3</v>
      </c>
      <c r="R326" s="290">
        <f>+Russia!R148</f>
        <v>2.854469406666167E-3</v>
      </c>
      <c r="S326" s="290">
        <f>+Russia!S148</f>
        <v>2.2166703667648329E-3</v>
      </c>
      <c r="T326" s="290">
        <f>+Russia!T148</f>
        <v>1.7322189708173571E-3</v>
      </c>
      <c r="U326" s="290">
        <f>+Russia!U148</f>
        <v>1.3611064316374423E-3</v>
      </c>
      <c r="V326" s="290">
        <f>+Russia!V148</f>
        <v>1.0747166884427406E-3</v>
      </c>
      <c r="W326" s="290">
        <f>+Russia!W148</f>
        <v>8.5226234013863591E-4</v>
      </c>
      <c r="X326" s="290">
        <f>+Russia!X148</f>
        <v>6.7845499058387067E-4</v>
      </c>
      <c r="Y326" s="290">
        <f>+Russia!Y148</f>
        <v>5.4193432161607318E-4</v>
      </c>
      <c r="Z326" s="290">
        <f>+Russia!Z148</f>
        <v>4.3418433526223941E-4</v>
      </c>
      <c r="AA326" s="290">
        <f>+Russia!AA148</f>
        <v>3.4874899227122571E-4</v>
      </c>
      <c r="AB326" s="290">
        <f>+Russia!AB148</f>
        <v>2.8064304406889476E-4</v>
      </c>
      <c r="AC326" s="290">
        <f>+Russia!AC148</f>
        <v>2.2556388843995645E-4</v>
      </c>
      <c r="AD326" s="290">
        <f>+Russia!AD148</f>
        <v>1.8139260936817476E-4</v>
      </c>
      <c r="AE326" s="290">
        <f>+Russia!AE148</f>
        <v>1.4600190117775147E-4</v>
      </c>
      <c r="AF326" s="290">
        <f>+Russia!AF148</f>
        <v>1.1765139053112197E-4</v>
      </c>
    </row>
    <row r="327" spans="1:46" ht="14.4">
      <c r="A327" s="289" t="s">
        <v>53</v>
      </c>
      <c r="B327" s="290">
        <f>+Eurasia!B148</f>
        <v>1</v>
      </c>
      <c r="C327" s="290">
        <f>+Eurasia!C148</f>
        <v>0.59066369775469785</v>
      </c>
      <c r="D327" s="290">
        <f>+Eurasia!D148</f>
        <v>0.30617381617193268</v>
      </c>
      <c r="E327" s="290">
        <f>+Eurasia!E148</f>
        <v>0.16976635455325789</v>
      </c>
      <c r="F327" s="290">
        <f>+Eurasia!F148</f>
        <v>9.9182902805600617E-2</v>
      </c>
      <c r="G327" s="290">
        <f>+Eurasia!G148</f>
        <v>6.0267841126930427E-2</v>
      </c>
      <c r="H327" s="290">
        <f>+Eurasia!H148</f>
        <v>3.7590238201724309E-2</v>
      </c>
      <c r="I327" s="290">
        <f>+Eurasia!I148</f>
        <v>2.415734578612631E-2</v>
      </c>
      <c r="J327" s="290">
        <f>+Eurasia!J148</f>
        <v>1.5968169293825711E-2</v>
      </c>
      <c r="K327" s="290">
        <f>+Eurasia!K148</f>
        <v>1.0897603577088862E-2</v>
      </c>
      <c r="L327" s="290">
        <f>+Eurasia!L148</f>
        <v>7.5572854917114836E-3</v>
      </c>
      <c r="M327" s="290">
        <f>+Eurasia!M148</f>
        <v>5.337525157207982E-3</v>
      </c>
      <c r="N327" s="290">
        <f>+Eurasia!N148</f>
        <v>3.7621478986027078E-3</v>
      </c>
      <c r="O327" s="290">
        <f>+Eurasia!O148</f>
        <v>2.7053300896512579E-3</v>
      </c>
      <c r="P327" s="290">
        <f>+Eurasia!P148</f>
        <v>1.976402206969406E-3</v>
      </c>
      <c r="Q327" s="290">
        <f>+Eurasia!Q148</f>
        <v>1.4630241740913328E-3</v>
      </c>
      <c r="R327" s="290">
        <f>+Eurasia!R148</f>
        <v>1.0953407688031431E-3</v>
      </c>
      <c r="S327" s="290">
        <f>+Eurasia!S148</f>
        <v>8.2825515439957436E-4</v>
      </c>
      <c r="T327" s="290">
        <f>+Eurasia!T148</f>
        <v>6.3184176454346539E-4</v>
      </c>
      <c r="U327" s="290">
        <f>+Eurasia!U148</f>
        <v>4.8581287994192896E-4</v>
      </c>
      <c r="V327" s="290">
        <f>+Eurasia!V148</f>
        <v>3.7617102146051112E-4</v>
      </c>
      <c r="W327" s="290">
        <f>+Eurasia!W148</f>
        <v>2.9311240884051802E-4</v>
      </c>
      <c r="X327" s="290">
        <f>+Eurasia!X148</f>
        <v>2.2967891520642573E-4</v>
      </c>
      <c r="Y327" s="290">
        <f>+Eurasia!Y148</f>
        <v>1.8087299064930141E-4</v>
      </c>
      <c r="Z327" s="290">
        <f>+Eurasia!Z148</f>
        <v>1.4306637495968533E-4</v>
      </c>
      <c r="AA327" s="290">
        <f>+Eurasia!AA148</f>
        <v>1.1358654550641166E-4</v>
      </c>
      <c r="AB327" s="290">
        <f>+Eurasia!AB148</f>
        <v>9.0408300555638976E-5</v>
      </c>
      <c r="AC327" s="290">
        <f>+Eurasia!AC148</f>
        <v>7.1958130516747439E-5</v>
      </c>
      <c r="AD327" s="290">
        <f>+Eurasia!AD148</f>
        <v>5.7342145172701518E-5</v>
      </c>
      <c r="AE327" s="290">
        <f>+Eurasia!AE148</f>
        <v>4.5765551830855099E-5</v>
      </c>
      <c r="AF327" s="290">
        <f>+Eurasia!AF148</f>
        <v>3.6591545287890859E-5</v>
      </c>
    </row>
    <row r="328" spans="1:46" ht="14.4">
      <c r="A328" s="289" t="s">
        <v>54</v>
      </c>
      <c r="B328" s="290">
        <f>+China!B148</f>
        <v>1</v>
      </c>
      <c r="C328" s="290">
        <f>+China!C148</f>
        <v>0.21031671979991717</v>
      </c>
      <c r="D328" s="290">
        <f>+China!D148</f>
        <v>0.11227306376613699</v>
      </c>
      <c r="E328" s="290">
        <f>+China!E148</f>
        <v>6.4282898593503279E-2</v>
      </c>
      <c r="F328" s="290">
        <f>+China!F148</f>
        <v>3.8740826670508349E-2</v>
      </c>
      <c r="G328" s="290">
        <f>+China!G148</f>
        <v>2.4285914670293812E-2</v>
      </c>
      <c r="H328" s="290">
        <f>+China!H148</f>
        <v>1.5529609492561944E-2</v>
      </c>
      <c r="I328" s="290">
        <f>+China!I148</f>
        <v>1.0234346870867488E-2</v>
      </c>
      <c r="J328" s="290">
        <f>+China!J148</f>
        <v>6.9190312250906978E-3</v>
      </c>
      <c r="K328" s="290">
        <f>+China!K148</f>
        <v>4.8675463583396543E-3</v>
      </c>
      <c r="L328" s="290">
        <f>+China!L148</f>
        <v>3.5297185047257189E-3</v>
      </c>
      <c r="M328" s="290">
        <f>+China!M148</f>
        <v>2.5189369978579281E-3</v>
      </c>
      <c r="N328" s="290">
        <f>+China!N148</f>
        <v>1.859571613805913E-3</v>
      </c>
      <c r="O328" s="290">
        <f>+China!O148</f>
        <v>1.3881824617146812E-3</v>
      </c>
      <c r="P328" s="290">
        <f>+China!P148</f>
        <v>1.0485744936547172E-3</v>
      </c>
      <c r="Q328" s="290">
        <f>+China!Q148</f>
        <v>8.0127776509002029E-4</v>
      </c>
      <c r="R328" s="290">
        <f>+China!R148</f>
        <v>6.1909846186777634E-4</v>
      </c>
      <c r="S328" s="290">
        <f>+China!S148</f>
        <v>4.8331893205805866E-4</v>
      </c>
      <c r="T328" s="290">
        <f>+China!T148</f>
        <v>3.80976330013004E-4</v>
      </c>
      <c r="U328" s="290">
        <f>+China!U148</f>
        <v>3.0300769752676849E-4</v>
      </c>
      <c r="V328" s="290">
        <f>+China!V148</f>
        <v>2.4300708493259874E-4</v>
      </c>
      <c r="W328" s="290">
        <f>+China!W148</f>
        <v>1.963948319713544E-4</v>
      </c>
      <c r="X328" s="290">
        <f>+China!X148</f>
        <v>1.5985976163342458E-4</v>
      </c>
      <c r="Y328" s="290">
        <f>+China!Y148</f>
        <v>1.3098161907831773E-4</v>
      </c>
      <c r="Z328" s="290">
        <f>+China!Z148</f>
        <v>1.0797308146163701E-4</v>
      </c>
      <c r="AA328" s="290">
        <f>+China!AA148</f>
        <v>8.9489034651276772E-5</v>
      </c>
      <c r="AB328" s="290">
        <f>+China!AB148</f>
        <v>7.447886181446704E-5</v>
      </c>
      <c r="AC328" s="290">
        <f>+China!AC148</f>
        <v>6.199978739444881E-5</v>
      </c>
      <c r="AD328" s="290">
        <f>+China!AD148</f>
        <v>5.1696240874069383E-5</v>
      </c>
      <c r="AE328" s="290">
        <f>+China!AE148</f>
        <v>4.3184263219596705E-5</v>
      </c>
      <c r="AF328" s="290">
        <f>+China!AF148</f>
        <v>3.6145522385930161E-5</v>
      </c>
    </row>
    <row r="329" spans="1:46" ht="14.4">
      <c r="A329" s="289" t="s">
        <v>55</v>
      </c>
      <c r="B329" s="290">
        <f>+India!B148</f>
        <v>1</v>
      </c>
      <c r="C329" s="290">
        <f>+India!C148</f>
        <v>0.37504449403562884</v>
      </c>
      <c r="D329" s="290">
        <f>+India!D148</f>
        <v>0.17956211007038883</v>
      </c>
      <c r="E329" s="290">
        <f>+India!E148</f>
        <v>9.3517417469896683E-2</v>
      </c>
      <c r="F329" s="290">
        <f>+India!F148</f>
        <v>5.1064297824143408E-2</v>
      </c>
      <c r="G329" s="290">
        <f>+India!G148</f>
        <v>2.9513166398789346E-2</v>
      </c>
      <c r="H329" s="290">
        <f>+India!H148</f>
        <v>1.7761535306641433E-2</v>
      </c>
      <c r="I329" s="290">
        <f>+India!I148</f>
        <v>1.0967822196893122E-2</v>
      </c>
      <c r="J329" s="290">
        <f>+India!J148</f>
        <v>6.96167372983792E-3</v>
      </c>
      <c r="K329" s="290">
        <f>+India!K148</f>
        <v>4.5389837724746761E-3</v>
      </c>
      <c r="L329" s="290">
        <f>+India!L148</f>
        <v>3.0532153509063992E-3</v>
      </c>
      <c r="M329" s="290">
        <f>+India!M148</f>
        <v>2.1135321780262231E-3</v>
      </c>
      <c r="N329" s="290">
        <f>+India!N148</f>
        <v>1.4751150520454397E-3</v>
      </c>
      <c r="O329" s="290">
        <f>+India!O148</f>
        <v>1.0477555951968441E-3</v>
      </c>
      <c r="P329" s="290">
        <f>+India!P148</f>
        <v>7.5597571252169007E-4</v>
      </c>
      <c r="Q329" s="290">
        <f>+India!Q148</f>
        <v>5.5320512728056291E-4</v>
      </c>
      <c r="R329" s="290">
        <f>+India!R148</f>
        <v>4.1001396653053213E-4</v>
      </c>
      <c r="S329" s="290">
        <f>+India!S148</f>
        <v>3.0740905760658316E-4</v>
      </c>
      <c r="T329" s="290">
        <f>+India!T148</f>
        <v>2.328987864323976E-4</v>
      </c>
      <c r="U329" s="290">
        <f>+India!U148</f>
        <v>1.7812456190055854E-4</v>
      </c>
      <c r="V329" s="290">
        <f>+India!V148</f>
        <v>1.3740378971415499E-4</v>
      </c>
      <c r="W329" s="290">
        <f>+India!W148</f>
        <v>1.0681593312056871E-4</v>
      </c>
      <c r="X329" s="290">
        <f>+India!X148</f>
        <v>8.3618985285400873E-5</v>
      </c>
      <c r="Y329" s="290">
        <f>+India!Y148</f>
        <v>6.5870788809335712E-5</v>
      </c>
      <c r="Z329" s="290">
        <f>+India!Z148</f>
        <v>5.2179561379347565E-5</v>
      </c>
      <c r="AA329" s="290">
        <f>+India!AA148</f>
        <v>4.1527801218999212E-5</v>
      </c>
      <c r="AB329" s="290">
        <f>+India!AB148</f>
        <v>3.3157489813339615E-5</v>
      </c>
      <c r="AC329" s="290">
        <f>+India!AC148</f>
        <v>2.6441252753675587E-5</v>
      </c>
      <c r="AD329" s="290">
        <f>+India!AD148</f>
        <v>2.1106729755885655E-5</v>
      </c>
      <c r="AE329" s="290">
        <f>+India!AE148</f>
        <v>1.6876390536958657E-5</v>
      </c>
      <c r="AF329" s="290">
        <f>+India!AF148</f>
        <v>1.3522802692155445E-5</v>
      </c>
    </row>
    <row r="330" spans="1:46" ht="14.4">
      <c r="A330" s="289" t="s">
        <v>56</v>
      </c>
      <c r="B330" s="290">
        <f>+MidEast!B148</f>
        <v>1</v>
      </c>
      <c r="C330" s="290">
        <f>+MidEast!C148</f>
        <v>0.50705592366070984</v>
      </c>
      <c r="D330" s="290">
        <f>+MidEast!D148</f>
        <v>0.28737563542716776</v>
      </c>
      <c r="E330" s="290">
        <f>+MidEast!E148</f>
        <v>0.17341158342433652</v>
      </c>
      <c r="F330" s="290">
        <f>+MidEast!F148</f>
        <v>0.10887549103004818</v>
      </c>
      <c r="G330" s="290">
        <f>+MidEast!G148</f>
        <v>7.146273849493931E-2</v>
      </c>
      <c r="H330" s="290">
        <f>+MidEast!H148</f>
        <v>4.8069100434556193E-2</v>
      </c>
      <c r="I330" s="290">
        <f>+MidEast!I148</f>
        <v>3.2824788092501757E-2</v>
      </c>
      <c r="J330" s="290">
        <f>+MidEast!J148</f>
        <v>2.2829613410650866E-2</v>
      </c>
      <c r="K330" s="290">
        <f>+MidEast!K148</f>
        <v>1.5938030128806558E-2</v>
      </c>
      <c r="L330" s="290">
        <f>+MidEast!L148</f>
        <v>1.1374592835143832E-2</v>
      </c>
      <c r="M330" s="290">
        <f>+MidEast!M148</f>
        <v>8.5633452231522848E-3</v>
      </c>
      <c r="N330" s="290">
        <f>+MidEast!N148</f>
        <v>6.3018787423951951E-3</v>
      </c>
      <c r="O330" s="290">
        <f>+MidEast!O148</f>
        <v>4.7112556032427024E-3</v>
      </c>
      <c r="P330" s="290">
        <f>+MidEast!P148</f>
        <v>3.5658501605047299E-3</v>
      </c>
      <c r="Q330" s="290">
        <f>+MidEast!Q148</f>
        <v>2.7266254321585922E-3</v>
      </c>
      <c r="R330" s="290">
        <f>+MidEast!R148</f>
        <v>2.1032454414831045E-3</v>
      </c>
      <c r="S330" s="290">
        <f>+MidEast!S148</f>
        <v>1.6348727019997722E-3</v>
      </c>
      <c r="T330" s="290">
        <f>+MidEast!T148</f>
        <v>1.2794694749460448E-3</v>
      </c>
      <c r="U330" s="290">
        <f>+MidEast!U148</f>
        <v>1.007418425493791E-3</v>
      </c>
      <c r="V330" s="290">
        <f>+MidEast!V148</f>
        <v>7.9752619740663857E-4</v>
      </c>
      <c r="W330" s="290">
        <f>+MidEast!W148</f>
        <v>6.3442854242215562E-4</v>
      </c>
      <c r="X330" s="290">
        <f>+MidEast!X148</f>
        <v>5.0686037018250079E-4</v>
      </c>
      <c r="Y330" s="290">
        <f>+MidEast!Y148</f>
        <v>4.0647893489139248E-4</v>
      </c>
      <c r="Z330" s="290">
        <f>+MidEast!Z148</f>
        <v>3.2705030928165677E-4</v>
      </c>
      <c r="AA330" s="290">
        <f>+MidEast!AA148</f>
        <v>2.6383028191545122E-4</v>
      </c>
      <c r="AB330" s="290">
        <f>+MidEast!AB148</f>
        <v>2.1318871871686947E-4</v>
      </c>
      <c r="AC330" s="290">
        <f>+MidEast!AC148</f>
        <v>1.7177103133372303E-4</v>
      </c>
      <c r="AD330" s="290">
        <f>+MidEast!AD148</f>
        <v>1.3835440357362871E-4</v>
      </c>
      <c r="AE330" s="290">
        <f>+MidEast!AE148</f>
        <v>1.1147760153531062E-4</v>
      </c>
      <c r="AF330" s="290">
        <f>+MidEast!AF148</f>
        <v>8.9899589579928811E-5</v>
      </c>
    </row>
    <row r="331" spans="1:46" ht="14.4">
      <c r="A331" s="289" t="s">
        <v>57</v>
      </c>
      <c r="B331" s="290">
        <f>+Africa!B148</f>
        <v>1</v>
      </c>
      <c r="C331" s="290">
        <f>+Africa!C148</f>
        <v>0.47048116129911827</v>
      </c>
      <c r="D331" s="290">
        <f>+Africa!D148</f>
        <v>0.22402823803562472</v>
      </c>
      <c r="E331" s="290">
        <f>+Africa!E148</f>
        <v>0.11487013566510156</v>
      </c>
      <c r="F331" s="290">
        <f>+Africa!F148</f>
        <v>6.1122515374975955E-2</v>
      </c>
      <c r="G331" s="290">
        <f>+Africa!G148</f>
        <v>3.4823077256167366E-2</v>
      </c>
      <c r="H331" s="290">
        <f>+Africa!H148</f>
        <v>2.0948386391910181E-2</v>
      </c>
      <c r="I331" s="290">
        <f>+Africa!I148</f>
        <v>1.2837486701659894E-2</v>
      </c>
      <c r="J331" s="290">
        <f>+Africa!J148</f>
        <v>8.0565222438864492E-3</v>
      </c>
      <c r="K331" s="290">
        <f>+Africa!K148</f>
        <v>5.1003396860777473E-3</v>
      </c>
      <c r="L331" s="290">
        <f>+Africa!L148</f>
        <v>3.3128783325988165E-3</v>
      </c>
      <c r="M331" s="290">
        <f>+Africa!M148</f>
        <v>2.2320537438601366E-3</v>
      </c>
      <c r="N331" s="290">
        <f>+Africa!N148</f>
        <v>1.5516260683753999E-3</v>
      </c>
      <c r="O331" s="290">
        <f>+Africa!O148</f>
        <v>1.1019641239520593E-3</v>
      </c>
      <c r="P331" s="290">
        <f>+Africa!P148</f>
        <v>7.9712787452355461E-4</v>
      </c>
      <c r="Q331" s="290">
        <f>+Africa!Q148</f>
        <v>5.8601754772651875E-4</v>
      </c>
      <c r="R331" s="290">
        <f>+Africa!R148</f>
        <v>4.3708276925054763E-4</v>
      </c>
      <c r="S331" s="290">
        <f>+Africa!S148</f>
        <v>3.3026551766090025E-4</v>
      </c>
      <c r="T331" s="290">
        <f>+Africa!T148</f>
        <v>2.525057722584811E-4</v>
      </c>
      <c r="U331" s="290">
        <f>+Africa!U148</f>
        <v>1.9512462012779541E-4</v>
      </c>
      <c r="V331" s="290">
        <f>+Africa!V148</f>
        <v>1.5224964638719862E-4</v>
      </c>
      <c r="W331" s="290">
        <f>+Africa!W148</f>
        <v>1.1984219685452103E-4</v>
      </c>
      <c r="X331" s="290">
        <f>+Africa!X148</f>
        <v>9.5083082189633867E-5</v>
      </c>
      <c r="Y331" s="290">
        <f>+Africa!Y148</f>
        <v>7.5977195938007201E-5</v>
      </c>
      <c r="Z331" s="290">
        <f>+Africa!Z148</f>
        <v>6.109472130503604E-5</v>
      </c>
      <c r="AA331" s="290">
        <f>+Africa!AA148</f>
        <v>4.9384508026610438E-5</v>
      </c>
      <c r="AB331" s="290">
        <f>+Africa!AB148</f>
        <v>4.0032923453318004E-5</v>
      </c>
      <c r="AC331" s="290">
        <f>+Africa!AC148</f>
        <v>3.2406754510911223E-5</v>
      </c>
      <c r="AD331" s="290">
        <f>+Africa!AD148</f>
        <v>2.6242346521372608E-5</v>
      </c>
      <c r="AE331" s="290">
        <f>+Africa!AE148</f>
        <v>2.1273665600685734E-5</v>
      </c>
      <c r="AF331" s="290">
        <f>+Africa!AF148</f>
        <v>1.727479301975702E-5</v>
      </c>
    </row>
    <row r="332" spans="1:46" ht="14.4">
      <c r="A332" s="289" t="s">
        <v>58</v>
      </c>
      <c r="B332" s="290">
        <f>+LatAm!B148</f>
        <v>1</v>
      </c>
      <c r="C332" s="290">
        <f>+LatAm!C148</f>
        <v>0.51160515910602278</v>
      </c>
      <c r="D332" s="290">
        <f>+LatAm!D148</f>
        <v>0.27977702388316911</v>
      </c>
      <c r="E332" s="290">
        <f>+LatAm!E148</f>
        <v>0.16211233301146089</v>
      </c>
      <c r="F332" s="290">
        <f>+LatAm!F148</f>
        <v>9.8330272203833974E-2</v>
      </c>
      <c r="G332" s="290">
        <f>+LatAm!G148</f>
        <v>6.2182443069355657E-2</v>
      </c>
      <c r="H332" s="290">
        <f>+LatAm!H148</f>
        <v>4.0279897665940437E-2</v>
      </c>
      <c r="I332" s="290">
        <f>+LatAm!I148</f>
        <v>2.6608574699001949E-2</v>
      </c>
      <c r="J332" s="290">
        <f>+LatAm!J148</f>
        <v>1.7951786853702391E-2</v>
      </c>
      <c r="K332" s="290">
        <f>+LatAm!K148</f>
        <v>1.2373779213559156E-2</v>
      </c>
      <c r="L332" s="290">
        <f>+LatAm!L148</f>
        <v>8.7432878564658294E-3</v>
      </c>
      <c r="M332" s="290">
        <f>+LatAm!M148</f>
        <v>6.4172664672748668E-3</v>
      </c>
      <c r="N332" s="290">
        <f>+LatAm!N148</f>
        <v>4.6272662477085938E-3</v>
      </c>
      <c r="O332" s="290">
        <f>+LatAm!O148</f>
        <v>3.3931525616429092E-3</v>
      </c>
      <c r="P332" s="290">
        <f>+LatAm!P148</f>
        <v>2.5219378661853345E-3</v>
      </c>
      <c r="Q332" s="290">
        <f>+LatAm!Q148</f>
        <v>1.8957420125205813E-3</v>
      </c>
      <c r="R332" s="290">
        <f>+LatAm!R148</f>
        <v>1.4390445693626211E-3</v>
      </c>
      <c r="S332" s="290">
        <f>+LatAm!S148</f>
        <v>1.1018219883105267E-3</v>
      </c>
      <c r="T332" s="290">
        <f>+LatAm!T148</f>
        <v>8.5011438261052834E-4</v>
      </c>
      <c r="U332" s="290">
        <f>+LatAm!U148</f>
        <v>6.604200116678982E-4</v>
      </c>
      <c r="V332" s="290">
        <f>+LatAm!V148</f>
        <v>5.1621547063457503E-4</v>
      </c>
      <c r="W332" s="290">
        <f>+LatAm!W148</f>
        <v>4.0572499242636824E-4</v>
      </c>
      <c r="X332" s="290">
        <f>+LatAm!X148</f>
        <v>3.2045519678388084E-4</v>
      </c>
      <c r="Y332" s="290">
        <f>+LatAm!Y148</f>
        <v>2.5421387414245123E-4</v>
      </c>
      <c r="Z332" s="290">
        <f>+LatAm!Z148</f>
        <v>2.0244232571258133E-4</v>
      </c>
      <c r="AA332" s="290">
        <f>+LatAm!AA148</f>
        <v>1.6173129030821792E-4</v>
      </c>
      <c r="AB332" s="290">
        <f>+LatAm!AB148</f>
        <v>1.2954105621360059E-4</v>
      </c>
      <c r="AC332" s="290">
        <f>+LatAm!AC148</f>
        <v>1.0362995217637799E-4</v>
      </c>
      <c r="AD332" s="290">
        <f>+LatAm!AD148</f>
        <v>8.2965688674898659E-5</v>
      </c>
      <c r="AE332" s="290">
        <f>+LatAm!AE148</f>
        <v>6.6501545828491609E-5</v>
      </c>
      <c r="AF332" s="290">
        <f>+LatAm!AF148</f>
        <v>5.338479144243612E-5</v>
      </c>
    </row>
    <row r="333" spans="1:46" ht="14.4">
      <c r="A333" s="289" t="s">
        <v>114</v>
      </c>
      <c r="B333" s="290">
        <f>+OHI!B148</f>
        <v>1</v>
      </c>
      <c r="C333" s="290">
        <f>+OHI!C148</f>
        <v>0.66245663550760714</v>
      </c>
      <c r="D333" s="290">
        <f>+OHI!D148</f>
        <v>0.42568572528469656</v>
      </c>
      <c r="E333" s="290">
        <f>+OHI!E148</f>
        <v>0.28384856882430182</v>
      </c>
      <c r="F333" s="290">
        <f>+OHI!F148</f>
        <v>0.19482771552073222</v>
      </c>
      <c r="G333" s="290">
        <f>+OHI!G148</f>
        <v>0.13725854372030483</v>
      </c>
      <c r="H333" s="290">
        <f>+OHI!H148</f>
        <v>9.8675479448726497E-2</v>
      </c>
      <c r="I333" s="290">
        <f>+OHI!I148</f>
        <v>7.1853727665927528E-2</v>
      </c>
      <c r="J333" s="290">
        <f>+OHI!J148</f>
        <v>5.2993064018624865E-2</v>
      </c>
      <c r="K333" s="290">
        <f>+OHI!K148</f>
        <v>3.9984540698532071E-2</v>
      </c>
      <c r="L333" s="290">
        <f>+OHI!L148</f>
        <v>3.02142830571768E-2</v>
      </c>
      <c r="M333" s="290">
        <f>+OHI!M148</f>
        <v>2.312615942422655E-2</v>
      </c>
      <c r="N333" s="290">
        <f>+OHI!N148</f>
        <v>1.7452206996522088E-2</v>
      </c>
      <c r="O333" s="290">
        <f>+OHI!O148</f>
        <v>1.3419842232182715E-2</v>
      </c>
      <c r="P333" s="290">
        <f>+OHI!P148</f>
        <v>1.0451283669095021E-2</v>
      </c>
      <c r="Q333" s="290">
        <f>+OHI!Q148</f>
        <v>8.216602392300168E-3</v>
      </c>
      <c r="R333" s="290">
        <f>+OHI!R148</f>
        <v>6.5084557583387553E-3</v>
      </c>
      <c r="S333" s="290">
        <f>+OHI!S148</f>
        <v>5.1879473360820451E-3</v>
      </c>
      <c r="T333" s="290">
        <f>+OHI!T148</f>
        <v>4.1579501385628033E-3</v>
      </c>
      <c r="U333" s="290">
        <f>+OHI!U148</f>
        <v>3.3485407327510054E-3</v>
      </c>
      <c r="V333" s="290">
        <f>+OHI!V148</f>
        <v>2.708344567117462E-3</v>
      </c>
      <c r="W333" s="290">
        <f>+OHI!W148</f>
        <v>2.1990459818608675E-3</v>
      </c>
      <c r="X333" s="290">
        <f>+OHI!X148</f>
        <v>1.791734606213339E-3</v>
      </c>
      <c r="Y333" s="290">
        <f>+OHI!Y148</f>
        <v>1.4643895695525572E-3</v>
      </c>
      <c r="Z333" s="290">
        <f>+OHI!Z148</f>
        <v>1.2001048409874637E-3</v>
      </c>
      <c r="AA333" s="290">
        <f>+OHI!AA148</f>
        <v>9.8564134963489958E-4</v>
      </c>
      <c r="AB333" s="290">
        <f>+OHI!AB148</f>
        <v>8.1055413442040309E-4</v>
      </c>
      <c r="AC333" s="290">
        <f>+OHI!AC148</f>
        <v>6.6475051554632479E-4</v>
      </c>
      <c r="AD333" s="290">
        <f>+OHI!AD148</f>
        <v>5.4483553961558336E-4</v>
      </c>
      <c r="AE333" s="290">
        <f>+OHI!AE148</f>
        <v>4.4653177627637923E-4</v>
      </c>
      <c r="AF333" s="290">
        <f>+OHI!AF148</f>
        <v>3.6611327619584001E-4</v>
      </c>
    </row>
    <row r="334" spans="1:46" ht="14.4">
      <c r="A334" s="289" t="s">
        <v>224</v>
      </c>
      <c r="B334" s="290">
        <f>+OthAsia!B148</f>
        <v>1</v>
      </c>
      <c r="C334" s="290">
        <f>+OthAsia!C148</f>
        <v>0.55861042252600412</v>
      </c>
      <c r="D334" s="290">
        <f>+OthAsia!D148</f>
        <v>0.26245608311463908</v>
      </c>
      <c r="E334" s="290">
        <f>+OthAsia!E148</f>
        <v>0.13292978560996435</v>
      </c>
      <c r="F334" s="290">
        <f>+OthAsia!F148</f>
        <v>7.1019261077383669E-2</v>
      </c>
      <c r="G334" s="290">
        <f>+OthAsia!G148</f>
        <v>4.0302983742399198E-2</v>
      </c>
      <c r="H334" s="290">
        <f>+OthAsia!H148</f>
        <v>2.3913984975077501E-2</v>
      </c>
      <c r="I334" s="290">
        <f>+OthAsia!I148</f>
        <v>1.4588949353809479E-2</v>
      </c>
      <c r="J334" s="290">
        <f>+OthAsia!J148</f>
        <v>9.1581362539263356E-3</v>
      </c>
      <c r="K334" s="290">
        <f>+OthAsia!K148</f>
        <v>5.8846907631173121E-3</v>
      </c>
      <c r="L334" s="290">
        <f>+OthAsia!L148</f>
        <v>3.935614641370269E-3</v>
      </c>
      <c r="M334" s="290">
        <f>+OthAsia!M148</f>
        <v>2.6627927036514177E-3</v>
      </c>
      <c r="N334" s="290">
        <f>+OthAsia!N148</f>
        <v>1.8682609493389187E-3</v>
      </c>
      <c r="O334" s="290">
        <f>+OthAsia!O148</f>
        <v>1.3280451216115929E-3</v>
      </c>
      <c r="P334" s="290">
        <f>+OthAsia!P148</f>
        <v>9.5752627294172813E-4</v>
      </c>
      <c r="Q334" s="290">
        <f>+OthAsia!Q148</f>
        <v>7.0022050966528999E-4</v>
      </c>
      <c r="R334" s="290">
        <f>+OthAsia!R148</f>
        <v>5.1906948394075665E-4</v>
      </c>
      <c r="S334" s="290">
        <f>+OthAsia!S148</f>
        <v>3.8976043641265071E-4</v>
      </c>
      <c r="T334" s="290">
        <f>+OthAsia!T148</f>
        <v>2.9621578112285114E-4</v>
      </c>
      <c r="U334" s="290">
        <f>+OthAsia!U148</f>
        <v>2.2768041111185407E-4</v>
      </c>
      <c r="V334" s="290">
        <f>+OthAsia!V148</f>
        <v>1.7686573504933494E-4</v>
      </c>
      <c r="W334" s="290">
        <f>+OthAsia!W148</f>
        <v>1.3876613764423753E-4</v>
      </c>
      <c r="X334" s="290">
        <f>+OthAsia!X148</f>
        <v>1.0989853880872439E-4</v>
      </c>
      <c r="Y334" s="290">
        <f>+OthAsia!Y148</f>
        <v>8.7808555151096788E-5</v>
      </c>
      <c r="Z334" s="290">
        <f>+OthAsia!Z148</f>
        <v>7.0745933607156523E-5</v>
      </c>
      <c r="AA334" s="290">
        <f>+OthAsia!AA148</f>
        <v>5.7436258477681448E-5</v>
      </c>
      <c r="AB334" s="290">
        <f>+OthAsia!AB148</f>
        <v>4.6952300693161201E-5</v>
      </c>
      <c r="AC334" s="290">
        <f>+OthAsia!AC148</f>
        <v>3.8421896023999582E-5</v>
      </c>
      <c r="AD334" s="290">
        <f>+OthAsia!AD148</f>
        <v>3.1559618228360277E-5</v>
      </c>
      <c r="AE334" s="290">
        <f>+OthAsia!AE148</f>
        <v>2.6031859040761369E-5</v>
      </c>
      <c r="AF334" s="290">
        <f>+OthAsia!AF148</f>
        <v>2.1568792011439238E-5</v>
      </c>
    </row>
    <row r="335" spans="1:46" ht="13.8">
      <c r="A335" s="285"/>
      <c r="M335" s="19"/>
    </row>
    <row r="336" spans="1:46" ht="13.8">
      <c r="A336" s="289" t="s">
        <v>104</v>
      </c>
      <c r="C336" s="430">
        <f t="shared" ref="C336:AT336" si="172">+C323/$C323</f>
        <v>1</v>
      </c>
      <c r="D336" s="430">
        <f t="shared" si="172"/>
        <v>0.65229429450673393</v>
      </c>
      <c r="E336" s="430">
        <f t="shared" si="172"/>
        <v>0.4460002877806763</v>
      </c>
      <c r="F336" s="430">
        <f t="shared" si="172"/>
        <v>0.31335487573376147</v>
      </c>
      <c r="G336" s="430">
        <f t="shared" si="172"/>
        <v>0.22552330002445165</v>
      </c>
      <c r="H336" s="430">
        <f t="shared" si="172"/>
        <v>0.16549358682952064</v>
      </c>
      <c r="I336" s="430">
        <f t="shared" si="172"/>
        <v>0.12252561736007432</v>
      </c>
      <c r="J336" s="430">
        <f t="shared" si="172"/>
        <v>9.1451532301761382E-2</v>
      </c>
      <c r="K336" s="430">
        <f t="shared" si="172"/>
        <v>6.8746010997195461E-2</v>
      </c>
      <c r="L336" s="430">
        <f t="shared" si="172"/>
        <v>5.1756435036961028E-2</v>
      </c>
      <c r="M336" s="430">
        <f t="shared" si="172"/>
        <v>4.040649731793635E-2</v>
      </c>
      <c r="N336" s="430">
        <f t="shared" si="172"/>
        <v>3.0534149557528884E-2</v>
      </c>
      <c r="O336" s="430">
        <f t="shared" si="172"/>
        <v>2.3508633697020408E-2</v>
      </c>
      <c r="P336" s="430">
        <f t="shared" si="172"/>
        <v>1.8318267441723591E-2</v>
      </c>
      <c r="Q336" s="430">
        <f t="shared" si="172"/>
        <v>1.4394919264089047E-2</v>
      </c>
      <c r="R336" s="430">
        <f t="shared" si="172"/>
        <v>1.1384688301377986E-2</v>
      </c>
      <c r="S336" s="430">
        <f t="shared" si="172"/>
        <v>9.0507463292775515E-3</v>
      </c>
      <c r="T336" s="430">
        <f t="shared" si="172"/>
        <v>7.2268250028283982E-3</v>
      </c>
      <c r="U336" s="430">
        <f t="shared" si="172"/>
        <v>5.7924257182467636E-3</v>
      </c>
      <c r="V336" s="430">
        <f t="shared" si="172"/>
        <v>4.6583299402849906E-3</v>
      </c>
      <c r="W336" s="430">
        <f t="shared" si="172"/>
        <v>3.757479099085444E-3</v>
      </c>
      <c r="X336" s="430">
        <f t="shared" si="172"/>
        <v>3.0389075336333866E-3</v>
      </c>
      <c r="Y336" s="430">
        <f t="shared" si="172"/>
        <v>2.4635445503389049E-3</v>
      </c>
      <c r="Z336" s="430">
        <f t="shared" si="172"/>
        <v>2.0012289606894853E-3</v>
      </c>
      <c r="AA336" s="430">
        <f t="shared" si="172"/>
        <v>1.628314331188206E-3</v>
      </c>
      <c r="AB336" s="430">
        <f t="shared" si="172"/>
        <v>1.3259640079715737E-3</v>
      </c>
      <c r="AC336" s="430">
        <f t="shared" si="172"/>
        <v>1.0774198344431496E-3</v>
      </c>
      <c r="AD336" s="430">
        <f t="shared" si="172"/>
        <v>8.7508423688498226E-4</v>
      </c>
      <c r="AE336" s="430">
        <f t="shared" si="172"/>
        <v>7.1082422411729361E-4</v>
      </c>
      <c r="AF336" s="430">
        <f t="shared" si="172"/>
        <v>5.7770317696151678E-4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3.8">
      <c r="A337" s="289" t="s">
        <v>105</v>
      </c>
      <c r="C337" s="430">
        <f t="shared" ref="C337:AT337" si="173">+C324/$C324</f>
        <v>1</v>
      </c>
      <c r="D337" s="430">
        <f t="shared" si="173"/>
        <v>0.61918040351951009</v>
      </c>
      <c r="E337" s="430">
        <f t="shared" si="173"/>
        <v>0.40448288183404824</v>
      </c>
      <c r="F337" s="430">
        <f t="shared" si="173"/>
        <v>0.27309111762407146</v>
      </c>
      <c r="G337" s="430">
        <f t="shared" si="173"/>
        <v>0.18933483307026422</v>
      </c>
      <c r="H337" s="430">
        <f t="shared" si="173"/>
        <v>0.13394260490913998</v>
      </c>
      <c r="I337" s="430">
        <f t="shared" si="173"/>
        <v>9.6461176779912561E-2</v>
      </c>
      <c r="J337" s="430">
        <f t="shared" si="173"/>
        <v>7.0587489430115724E-2</v>
      </c>
      <c r="K337" s="430">
        <f t="shared" si="173"/>
        <v>5.2766511409536559E-2</v>
      </c>
      <c r="L337" s="430">
        <f t="shared" si="173"/>
        <v>3.9572262463008545E-2</v>
      </c>
      <c r="M337" s="430">
        <f t="shared" si="173"/>
        <v>3.01670636425732E-2</v>
      </c>
      <c r="N337" s="430">
        <f t="shared" si="173"/>
        <v>2.2605506683662263E-2</v>
      </c>
      <c r="O337" s="430">
        <f t="shared" si="173"/>
        <v>1.7250606938712616E-2</v>
      </c>
      <c r="P337" s="430">
        <f t="shared" si="173"/>
        <v>1.3331839651209236E-2</v>
      </c>
      <c r="Q337" s="430">
        <f t="shared" si="173"/>
        <v>1.0402418924166676E-2</v>
      </c>
      <c r="R337" s="430">
        <f t="shared" si="173"/>
        <v>8.1796151476118822E-3</v>
      </c>
      <c r="S337" s="430">
        <f t="shared" si="173"/>
        <v>6.4738276726549202E-3</v>
      </c>
      <c r="T337" s="430">
        <f t="shared" si="173"/>
        <v>5.1528459561093684E-3</v>
      </c>
      <c r="U337" s="430">
        <f t="shared" si="173"/>
        <v>4.1219754260255342E-3</v>
      </c>
      <c r="V337" s="430">
        <f t="shared" si="173"/>
        <v>3.3120810886089133E-3</v>
      </c>
      <c r="W337" s="430">
        <f t="shared" si="173"/>
        <v>2.6719547913825309E-3</v>
      </c>
      <c r="X337" s="430">
        <f t="shared" si="173"/>
        <v>2.1632287227877746E-3</v>
      </c>
      <c r="Y337" s="430">
        <f t="shared" si="173"/>
        <v>1.7568803445538234E-3</v>
      </c>
      <c r="Z337" s="430">
        <f t="shared" si="173"/>
        <v>1.4307773001569629E-3</v>
      </c>
      <c r="AA337" s="430">
        <f t="shared" si="173"/>
        <v>1.1677084641377831E-3</v>
      </c>
      <c r="AB337" s="430">
        <f t="shared" si="173"/>
        <v>9.5425492464097444E-4</v>
      </c>
      <c r="AC337" s="430">
        <f t="shared" si="173"/>
        <v>7.7776500337526971E-4</v>
      </c>
      <c r="AD337" s="430">
        <f t="shared" si="173"/>
        <v>6.3357186217063207E-4</v>
      </c>
      <c r="AE337" s="430">
        <f t="shared" si="173"/>
        <v>5.1613645009067571E-4</v>
      </c>
      <c r="AF337" s="430">
        <f t="shared" si="173"/>
        <v>4.2068297923788129E-4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3.8">
      <c r="A338" s="289" t="s">
        <v>51</v>
      </c>
      <c r="C338" s="430">
        <f t="shared" ref="C338:AT338" si="174">+C325/$C325</f>
        <v>1</v>
      </c>
      <c r="D338" s="430">
        <f t="shared" si="174"/>
        <v>0.63238960033725955</v>
      </c>
      <c r="E338" s="430">
        <f t="shared" si="174"/>
        <v>0.41586582707245884</v>
      </c>
      <c r="F338" s="430">
        <f t="shared" si="174"/>
        <v>0.29982246720160238</v>
      </c>
      <c r="G338" s="430">
        <f t="shared" si="174"/>
        <v>0.21125450284521119</v>
      </c>
      <c r="H338" s="430">
        <f t="shared" si="174"/>
        <v>0.14840646519423828</v>
      </c>
      <c r="I338" s="430">
        <f t="shared" si="174"/>
        <v>0.10655842840821973</v>
      </c>
      <c r="J338" s="430">
        <f t="shared" si="174"/>
        <v>7.8382083475179484E-2</v>
      </c>
      <c r="K338" s="430">
        <f t="shared" si="174"/>
        <v>5.9306978495979434E-2</v>
      </c>
      <c r="L338" s="430">
        <f t="shared" si="174"/>
        <v>4.5036579371790411E-2</v>
      </c>
      <c r="M338" s="430">
        <f t="shared" si="174"/>
        <v>3.4856561482769194E-2</v>
      </c>
      <c r="N338" s="430">
        <f t="shared" si="174"/>
        <v>2.6131000808346301E-2</v>
      </c>
      <c r="O338" s="430">
        <f t="shared" si="174"/>
        <v>1.9947861315899068E-2</v>
      </c>
      <c r="P338" s="430">
        <f t="shared" si="174"/>
        <v>1.5414778009804004E-2</v>
      </c>
      <c r="Q338" s="430">
        <f t="shared" si="174"/>
        <v>1.2018965540354965E-2</v>
      </c>
      <c r="R338" s="430">
        <f t="shared" si="174"/>
        <v>9.4373972214569658E-3</v>
      </c>
      <c r="S338" s="430">
        <f t="shared" si="174"/>
        <v>7.453513998636389E-3</v>
      </c>
      <c r="T338" s="430">
        <f t="shared" si="174"/>
        <v>5.9159606909434349E-3</v>
      </c>
      <c r="U338" s="430">
        <f t="shared" si="174"/>
        <v>4.7159369684003785E-3</v>
      </c>
      <c r="V338" s="430">
        <f t="shared" si="174"/>
        <v>3.7736810258015363E-3</v>
      </c>
      <c r="W338" s="430">
        <f t="shared" si="174"/>
        <v>3.0298693161246453E-3</v>
      </c>
      <c r="X338" s="430">
        <f t="shared" si="174"/>
        <v>2.4398828480635803E-3</v>
      </c>
      <c r="Y338" s="430">
        <f t="shared" si="174"/>
        <v>1.9698559738070042E-3</v>
      </c>
      <c r="Z338" s="430">
        <f t="shared" si="174"/>
        <v>1.5938886683049319E-3</v>
      </c>
      <c r="AA338" s="430">
        <f t="shared" si="174"/>
        <v>1.2918167245215128E-3</v>
      </c>
      <c r="AB338" s="430">
        <f t="shared" si="174"/>
        <v>1.0480058357916358E-3</v>
      </c>
      <c r="AC338" s="430">
        <f t="shared" si="174"/>
        <v>8.4770304920909188E-4</v>
      </c>
      <c r="AD338" s="430">
        <f t="shared" si="174"/>
        <v>6.852192612693185E-4</v>
      </c>
      <c r="AE338" s="430">
        <f t="shared" si="174"/>
        <v>5.5386351343718527E-4</v>
      </c>
      <c r="AF338" s="430">
        <f t="shared" si="174"/>
        <v>4.4789949724215921E-4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3.8">
      <c r="A339" s="289" t="s">
        <v>52</v>
      </c>
      <c r="C339" s="430">
        <f t="shared" ref="C339:AT339" si="175">+C326/$C326</f>
        <v>1</v>
      </c>
      <c r="D339" s="430">
        <f t="shared" si="175"/>
        <v>0.59469845823299206</v>
      </c>
      <c r="E339" s="430">
        <f t="shared" si="175"/>
        <v>0.37273228216149606</v>
      </c>
      <c r="F339" s="430">
        <f t="shared" si="175"/>
        <v>0.24314693079129224</v>
      </c>
      <c r="G339" s="430">
        <f t="shared" si="175"/>
        <v>0.16294458745684362</v>
      </c>
      <c r="H339" s="430">
        <f t="shared" si="175"/>
        <v>0.11099974908262604</v>
      </c>
      <c r="I339" s="430">
        <f t="shared" si="175"/>
        <v>7.7492866781371489E-2</v>
      </c>
      <c r="J339" s="430">
        <f t="shared" si="175"/>
        <v>5.5419322038115983E-2</v>
      </c>
      <c r="K339" s="430">
        <f t="shared" si="175"/>
        <v>4.0752482952527487E-2</v>
      </c>
      <c r="L339" s="430">
        <f t="shared" si="175"/>
        <v>2.9830030981586222E-2</v>
      </c>
      <c r="M339" s="430">
        <f t="shared" si="175"/>
        <v>2.2015900279583785E-2</v>
      </c>
      <c r="N339" s="430">
        <f t="shared" si="175"/>
        <v>1.6045904824321239E-2</v>
      </c>
      <c r="O339" s="430">
        <f t="shared" si="175"/>
        <v>1.1950289631108625E-2</v>
      </c>
      <c r="P339" s="430">
        <f t="shared" si="175"/>
        <v>9.0324629636333847E-3</v>
      </c>
      <c r="Q339" s="430">
        <f t="shared" si="175"/>
        <v>6.9025619930658437E-3</v>
      </c>
      <c r="R339" s="430">
        <f t="shared" si="175"/>
        <v>5.3212754457428084E-3</v>
      </c>
      <c r="S339" s="430">
        <f t="shared" si="175"/>
        <v>4.1322963792937602E-3</v>
      </c>
      <c r="T339" s="430">
        <f t="shared" si="175"/>
        <v>3.2291865712534818E-3</v>
      </c>
      <c r="U339" s="430">
        <f t="shared" si="175"/>
        <v>2.5373620108873666E-3</v>
      </c>
      <c r="V339" s="430">
        <f t="shared" si="175"/>
        <v>2.0034769025672047E-3</v>
      </c>
      <c r="W339" s="430">
        <f t="shared" si="175"/>
        <v>1.5887795655893031E-3</v>
      </c>
      <c r="X339" s="430">
        <f t="shared" si="175"/>
        <v>1.2647695133829267E-3</v>
      </c>
      <c r="Y339" s="430">
        <f t="shared" si="175"/>
        <v>1.0102689459856443E-3</v>
      </c>
      <c r="Z339" s="430">
        <f t="shared" si="175"/>
        <v>8.0940241880382612E-4</v>
      </c>
      <c r="AA339" s="430">
        <f t="shared" si="175"/>
        <v>6.5013464322529282E-4</v>
      </c>
      <c r="AB339" s="430">
        <f t="shared" si="175"/>
        <v>5.231721650036863E-4</v>
      </c>
      <c r="AC339" s="430">
        <f t="shared" si="175"/>
        <v>4.2049411291595078E-4</v>
      </c>
      <c r="AD339" s="430">
        <f t="shared" si="175"/>
        <v>3.3815042333819312E-4</v>
      </c>
      <c r="AE339" s="430">
        <f t="shared" si="175"/>
        <v>2.7217539272082238E-4</v>
      </c>
      <c r="AF339" s="430">
        <f t="shared" si="175"/>
        <v>2.1932463319757523E-4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3.8">
      <c r="A340" s="289" t="s">
        <v>53</v>
      </c>
      <c r="C340" s="430">
        <f t="shared" ref="C340:AT340" si="176">+C327/$C327</f>
        <v>1</v>
      </c>
      <c r="D340" s="430">
        <f t="shared" si="176"/>
        <v>0.51835556736565591</v>
      </c>
      <c r="E340" s="430">
        <f t="shared" si="176"/>
        <v>0.28741626614026605</v>
      </c>
      <c r="F340" s="430">
        <f t="shared" si="176"/>
        <v>0.16791772235643843</v>
      </c>
      <c r="G340" s="430">
        <f t="shared" si="176"/>
        <v>0.10203410393431629</v>
      </c>
      <c r="H340" s="430">
        <f t="shared" si="176"/>
        <v>6.364067801122171E-2</v>
      </c>
      <c r="I340" s="430">
        <f t="shared" si="176"/>
        <v>4.0898646519087138E-2</v>
      </c>
      <c r="J340" s="430">
        <f t="shared" si="176"/>
        <v>2.7034282544408678E-2</v>
      </c>
      <c r="K340" s="430">
        <f t="shared" si="176"/>
        <v>1.8449760190975249E-2</v>
      </c>
      <c r="L340" s="430">
        <f t="shared" si="176"/>
        <v>1.2794565707083658E-2</v>
      </c>
      <c r="M340" s="430">
        <f t="shared" si="176"/>
        <v>9.0364875605147676E-3</v>
      </c>
      <c r="N340" s="430">
        <f t="shared" si="176"/>
        <v>6.3693568995417168E-3</v>
      </c>
      <c r="O340" s="430">
        <f t="shared" si="176"/>
        <v>4.5801529701843622E-3</v>
      </c>
      <c r="P340" s="430">
        <f t="shared" si="176"/>
        <v>3.3460702164062979E-3</v>
      </c>
      <c r="Q340" s="430">
        <f t="shared" si="176"/>
        <v>2.4769156791804828E-3</v>
      </c>
      <c r="R340" s="430">
        <f t="shared" si="176"/>
        <v>1.854423715164627E-3</v>
      </c>
      <c r="S340" s="430">
        <f t="shared" si="176"/>
        <v>1.4022448942571514E-3</v>
      </c>
      <c r="T340" s="430">
        <f t="shared" si="176"/>
        <v>1.0697149104393897E-3</v>
      </c>
      <c r="U340" s="430">
        <f t="shared" si="176"/>
        <v>8.224864365097424E-4</v>
      </c>
      <c r="V340" s="430">
        <f t="shared" si="176"/>
        <v>6.3686158958212234E-4</v>
      </c>
      <c r="W340" s="430">
        <f t="shared" si="176"/>
        <v>4.9624246412083945E-4</v>
      </c>
      <c r="X340" s="430">
        <f t="shared" si="176"/>
        <v>3.8884887640718219E-4</v>
      </c>
      <c r="Y340" s="430">
        <f t="shared" si="176"/>
        <v>3.0621992063649357E-4</v>
      </c>
      <c r="Z340" s="430">
        <f t="shared" si="176"/>
        <v>2.4221291320852543E-4</v>
      </c>
      <c r="AA340" s="430">
        <f t="shared" si="176"/>
        <v>1.9230324453354853E-4</v>
      </c>
      <c r="AB340" s="430">
        <f t="shared" si="176"/>
        <v>1.5306222627073566E-4</v>
      </c>
      <c r="AC340" s="430">
        <f t="shared" si="176"/>
        <v>1.2182588974112235E-4</v>
      </c>
      <c r="AD340" s="430">
        <f t="shared" si="176"/>
        <v>9.7080869182713283E-5</v>
      </c>
      <c r="AE340" s="430">
        <f t="shared" si="176"/>
        <v>7.7481572009291643E-5</v>
      </c>
      <c r="AF340" s="430">
        <f t="shared" si="176"/>
        <v>6.194988015513237E-5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3.8">
      <c r="A341" s="289" t="s">
        <v>54</v>
      </c>
      <c r="C341" s="430">
        <f t="shared" ref="C341:AT341" si="177">+C328/$C328</f>
        <v>1</v>
      </c>
      <c r="D341" s="430">
        <f t="shared" si="177"/>
        <v>0.53382852239682566</v>
      </c>
      <c r="E341" s="430">
        <f t="shared" si="177"/>
        <v>0.30564806571088693</v>
      </c>
      <c r="F341" s="430">
        <f t="shared" si="177"/>
        <v>0.18420231500074777</v>
      </c>
      <c r="G341" s="430">
        <f t="shared" si="177"/>
        <v>0.11547305746018666</v>
      </c>
      <c r="H341" s="430">
        <f t="shared" si="177"/>
        <v>7.3839157948716067E-2</v>
      </c>
      <c r="I341" s="430">
        <f t="shared" si="177"/>
        <v>4.8661594192814711E-2</v>
      </c>
      <c r="J341" s="430">
        <f t="shared" si="177"/>
        <v>3.2898151091710889E-2</v>
      </c>
      <c r="K341" s="430">
        <f t="shared" si="177"/>
        <v>2.3143886814944378E-2</v>
      </c>
      <c r="L341" s="430">
        <f t="shared" si="177"/>
        <v>1.6782871604709714E-2</v>
      </c>
      <c r="M341" s="430">
        <f t="shared" si="177"/>
        <v>1.197687468810989E-2</v>
      </c>
      <c r="N341" s="430">
        <f t="shared" si="177"/>
        <v>8.8417678612285264E-3</v>
      </c>
      <c r="O341" s="430">
        <f t="shared" si="177"/>
        <v>6.6004379634453953E-3</v>
      </c>
      <c r="P341" s="430">
        <f t="shared" si="177"/>
        <v>4.985692505342745E-3</v>
      </c>
      <c r="Q341" s="430">
        <f t="shared" si="177"/>
        <v>3.8098624106172266E-3</v>
      </c>
      <c r="R341" s="430">
        <f t="shared" si="177"/>
        <v>2.9436483340780032E-3</v>
      </c>
      <c r="S341" s="430">
        <f t="shared" si="177"/>
        <v>2.2980528248912383E-3</v>
      </c>
      <c r="T341" s="430">
        <f t="shared" si="177"/>
        <v>1.811441003717832E-3</v>
      </c>
      <c r="U341" s="430">
        <f t="shared" si="177"/>
        <v>1.440720917552499E-3</v>
      </c>
      <c r="V341" s="430">
        <f t="shared" si="177"/>
        <v>1.1554339814912539E-3</v>
      </c>
      <c r="W341" s="430">
        <f t="shared" si="177"/>
        <v>9.3380513046320221E-4</v>
      </c>
      <c r="X341" s="430">
        <f t="shared" si="177"/>
        <v>7.6009059948018234E-4</v>
      </c>
      <c r="Y341" s="430">
        <f t="shared" si="177"/>
        <v>6.2278272123550546E-4</v>
      </c>
      <c r="Z341" s="430">
        <f t="shared" si="177"/>
        <v>5.1338325152824838E-4</v>
      </c>
      <c r="AA341" s="430">
        <f t="shared" si="177"/>
        <v>4.2549653083412159E-4</v>
      </c>
      <c r="AB341" s="430">
        <f t="shared" si="177"/>
        <v>3.5412715586911875E-4</v>
      </c>
      <c r="AC341" s="430">
        <f t="shared" si="177"/>
        <v>2.9479247990094049E-4</v>
      </c>
      <c r="AD341" s="430">
        <f t="shared" si="177"/>
        <v>2.4580185980101871E-4</v>
      </c>
      <c r="AE341" s="430">
        <f t="shared" si="177"/>
        <v>2.0532967260367908E-4</v>
      </c>
      <c r="AF341" s="430">
        <f t="shared" si="177"/>
        <v>1.7186233419918713E-4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3.8">
      <c r="A342" s="289" t="s">
        <v>55</v>
      </c>
      <c r="C342" s="430">
        <f t="shared" ref="C342:AT342" si="178">+C329/$C329</f>
        <v>1</v>
      </c>
      <c r="D342" s="430">
        <f t="shared" si="178"/>
        <v>0.47877548644489798</v>
      </c>
      <c r="E342" s="430">
        <f t="shared" si="178"/>
        <v>0.24935019432924305</v>
      </c>
      <c r="F342" s="430">
        <f t="shared" si="178"/>
        <v>0.13615530593362704</v>
      </c>
      <c r="G342" s="430">
        <f t="shared" si="178"/>
        <v>7.8692440145476786E-2</v>
      </c>
      <c r="H342" s="430">
        <f t="shared" si="178"/>
        <v>4.7358475031909431E-2</v>
      </c>
      <c r="I342" s="430">
        <f t="shared" si="178"/>
        <v>2.9244056028859312E-2</v>
      </c>
      <c r="J342" s="430">
        <f t="shared" si="178"/>
        <v>1.8562260853179111E-2</v>
      </c>
      <c r="K342" s="430">
        <f t="shared" si="178"/>
        <v>1.2102520753293548E-2</v>
      </c>
      <c r="L342" s="430">
        <f t="shared" si="178"/>
        <v>8.1409416734867374E-3</v>
      </c>
      <c r="M342" s="430">
        <f t="shared" si="178"/>
        <v>5.6354171615313458E-3</v>
      </c>
      <c r="N342" s="430">
        <f t="shared" si="178"/>
        <v>3.9331734647604383E-3</v>
      </c>
      <c r="O342" s="430">
        <f t="shared" si="178"/>
        <v>2.7936834478559454E-3</v>
      </c>
      <c r="P342" s="430">
        <f t="shared" si="178"/>
        <v>2.0156960695172162E-3</v>
      </c>
      <c r="Q342" s="430">
        <f t="shared" si="178"/>
        <v>1.475038658287859E-3</v>
      </c>
      <c r="R342" s="430">
        <f t="shared" si="178"/>
        <v>1.0932408635535955E-3</v>
      </c>
      <c r="S342" s="430">
        <f t="shared" si="178"/>
        <v>8.1966023363985079E-4</v>
      </c>
      <c r="T342" s="430">
        <f t="shared" si="178"/>
        <v>6.2098974957961242E-4</v>
      </c>
      <c r="U342" s="430">
        <f t="shared" si="178"/>
        <v>4.7494247944788358E-4</v>
      </c>
      <c r="V342" s="430">
        <f t="shared" si="178"/>
        <v>3.6636663622397235E-4</v>
      </c>
      <c r="W342" s="430">
        <f t="shared" si="178"/>
        <v>2.8480869555285701E-4</v>
      </c>
      <c r="X342" s="430">
        <f t="shared" si="178"/>
        <v>2.2295750668307947E-4</v>
      </c>
      <c r="Y342" s="430">
        <f t="shared" si="178"/>
        <v>1.7563459764610771E-4</v>
      </c>
      <c r="Z342" s="430">
        <f t="shared" si="178"/>
        <v>1.3912898925104753E-4</v>
      </c>
      <c r="AA342" s="430">
        <f t="shared" si="178"/>
        <v>1.1072766532883459E-4</v>
      </c>
      <c r="AB342" s="430">
        <f t="shared" si="178"/>
        <v>8.84094829830769E-5</v>
      </c>
      <c r="AC342" s="430">
        <f t="shared" si="178"/>
        <v>7.0501642269580139E-5</v>
      </c>
      <c r="AD342" s="430">
        <f t="shared" si="178"/>
        <v>5.6277935262477249E-5</v>
      </c>
      <c r="AE342" s="430">
        <f t="shared" si="178"/>
        <v>4.4998369007799426E-5</v>
      </c>
      <c r="AF342" s="430">
        <f t="shared" si="178"/>
        <v>3.605652904444664E-5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3.8">
      <c r="A343" s="289" t="s">
        <v>56</v>
      </c>
      <c r="C343" s="430">
        <f t="shared" ref="C343:AT343" si="179">+C330/$C330</f>
        <v>1</v>
      </c>
      <c r="D343" s="430">
        <f t="shared" si="179"/>
        <v>0.566753334331346</v>
      </c>
      <c r="E343" s="430">
        <f t="shared" si="179"/>
        <v>0.34199695799308466</v>
      </c>
      <c r="F343" s="430">
        <f t="shared" si="179"/>
        <v>0.21472087387130273</v>
      </c>
      <c r="G343" s="430">
        <f t="shared" si="179"/>
        <v>0.14093660119185927</v>
      </c>
      <c r="H343" s="430">
        <f t="shared" si="179"/>
        <v>9.4800392208258741E-2</v>
      </c>
      <c r="I343" s="430">
        <f t="shared" si="179"/>
        <v>6.473603119656296E-2</v>
      </c>
      <c r="J343" s="430">
        <f t="shared" si="179"/>
        <v>4.5023857025141507E-2</v>
      </c>
      <c r="K343" s="430">
        <f t="shared" si="179"/>
        <v>3.1432489761171377E-2</v>
      </c>
      <c r="L343" s="430">
        <f t="shared" si="179"/>
        <v>2.2432619962359415E-2</v>
      </c>
      <c r="M343" s="430">
        <f t="shared" si="179"/>
        <v>1.6888364426016135E-2</v>
      </c>
      <c r="N343" s="430">
        <f t="shared" si="179"/>
        <v>1.242837022176674E-2</v>
      </c>
      <c r="O343" s="430">
        <f t="shared" si="179"/>
        <v>9.2913924942038158E-3</v>
      </c>
      <c r="P343" s="430">
        <f t="shared" si="179"/>
        <v>7.0324593286691869E-3</v>
      </c>
      <c r="Q343" s="430">
        <f t="shared" si="179"/>
        <v>5.3773662922101655E-3</v>
      </c>
      <c r="R343" s="430">
        <f t="shared" si="179"/>
        <v>4.1479555673043771E-3</v>
      </c>
      <c r="S343" s="430">
        <f t="shared" si="179"/>
        <v>3.2242453459506901E-3</v>
      </c>
      <c r="T343" s="430">
        <f t="shared" si="179"/>
        <v>2.5233301007685019E-3</v>
      </c>
      <c r="U343" s="430">
        <f t="shared" si="179"/>
        <v>1.986799440623225E-3</v>
      </c>
      <c r="V343" s="430">
        <f t="shared" si="179"/>
        <v>1.5728564842490496E-3</v>
      </c>
      <c r="W343" s="430">
        <f t="shared" si="179"/>
        <v>1.2512003367239539E-3</v>
      </c>
      <c r="X343" s="430">
        <f t="shared" si="179"/>
        <v>9.9961433548237193E-4</v>
      </c>
      <c r="Y343" s="430">
        <f t="shared" si="179"/>
        <v>8.016451754607305E-4</v>
      </c>
      <c r="Z343" s="430">
        <f t="shared" si="179"/>
        <v>6.4499849823369468E-4</v>
      </c>
      <c r="AA343" s="430">
        <f t="shared" si="179"/>
        <v>5.2031791682999838E-4</v>
      </c>
      <c r="AB343" s="430">
        <f t="shared" si="179"/>
        <v>4.2044419317251099E-4</v>
      </c>
      <c r="AC343" s="430">
        <f t="shared" si="179"/>
        <v>3.3876151193267879E-4</v>
      </c>
      <c r="AD343" s="430">
        <f t="shared" si="179"/>
        <v>2.7285827286026705E-4</v>
      </c>
      <c r="AE343" s="430">
        <f t="shared" si="179"/>
        <v>2.1985267567824427E-4</v>
      </c>
      <c r="AF343" s="430">
        <f t="shared" si="179"/>
        <v>1.7729718830793899E-4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3.8">
      <c r="A344" s="289" t="s">
        <v>57</v>
      </c>
      <c r="C344" s="430">
        <f t="shared" ref="C344:AT344" si="180">+C331/$C331</f>
        <v>1</v>
      </c>
      <c r="D344" s="430">
        <f t="shared" si="180"/>
        <v>0.47616834947657782</v>
      </c>
      <c r="E344" s="430">
        <f t="shared" si="180"/>
        <v>0.24415459132925932</v>
      </c>
      <c r="F344" s="430">
        <f t="shared" si="180"/>
        <v>0.12991490500108682</v>
      </c>
      <c r="G344" s="430">
        <f t="shared" si="180"/>
        <v>7.4015880168319559E-2</v>
      </c>
      <c r="H344" s="430">
        <f t="shared" si="180"/>
        <v>4.452545205862516E-2</v>
      </c>
      <c r="I344" s="430">
        <f t="shared" si="180"/>
        <v>2.7285867655598206E-2</v>
      </c>
      <c r="J344" s="430">
        <f t="shared" si="180"/>
        <v>1.7124006031698145E-2</v>
      </c>
      <c r="K344" s="430">
        <f t="shared" si="180"/>
        <v>1.0840688439032098E-2</v>
      </c>
      <c r="L344" s="430">
        <f t="shared" si="180"/>
        <v>7.0414686178955944E-3</v>
      </c>
      <c r="M344" s="430">
        <f t="shared" si="180"/>
        <v>4.7441936627108895E-3</v>
      </c>
      <c r="N344" s="430">
        <f t="shared" si="180"/>
        <v>3.2979557865631969E-3</v>
      </c>
      <c r="O344" s="430">
        <f t="shared" si="180"/>
        <v>2.3422066909315896E-3</v>
      </c>
      <c r="P344" s="430">
        <f t="shared" si="180"/>
        <v>1.6942822371941134E-3</v>
      </c>
      <c r="Q344" s="430">
        <f t="shared" si="180"/>
        <v>1.2455706964087045E-3</v>
      </c>
      <c r="R344" s="430">
        <f t="shared" si="180"/>
        <v>9.290122648984517E-4</v>
      </c>
      <c r="S344" s="430">
        <f t="shared" si="180"/>
        <v>7.0197394673349525E-4</v>
      </c>
      <c r="T344" s="430">
        <f t="shared" si="180"/>
        <v>5.3669688189267426E-4</v>
      </c>
      <c r="U344" s="430">
        <f t="shared" si="180"/>
        <v>4.1473418316900648E-4</v>
      </c>
      <c r="V344" s="430">
        <f t="shared" si="180"/>
        <v>3.2360412894492647E-4</v>
      </c>
      <c r="W344" s="430">
        <f t="shared" si="180"/>
        <v>2.5472262592535314E-4</v>
      </c>
      <c r="X344" s="430">
        <f t="shared" si="180"/>
        <v>2.0209753335730866E-4</v>
      </c>
      <c r="Y344" s="430">
        <f t="shared" si="180"/>
        <v>1.6148828515942024E-4</v>
      </c>
      <c r="Z344" s="430">
        <f t="shared" si="180"/>
        <v>1.2985582916080627E-4</v>
      </c>
      <c r="AA344" s="430">
        <f t="shared" si="180"/>
        <v>1.0496596269709767E-4</v>
      </c>
      <c r="AB344" s="430">
        <f t="shared" si="180"/>
        <v>8.5089322902487556E-5</v>
      </c>
      <c r="AC344" s="430">
        <f t="shared" si="180"/>
        <v>6.8880025762196133E-5</v>
      </c>
      <c r="AD344" s="430">
        <f t="shared" si="180"/>
        <v>5.5777677577803135E-5</v>
      </c>
      <c r="AE344" s="430">
        <f t="shared" si="180"/>
        <v>4.5216827687518298E-5</v>
      </c>
      <c r="AF344" s="430">
        <f t="shared" si="180"/>
        <v>3.6717289534095092E-5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3.8">
      <c r="A345" s="289" t="s">
        <v>58</v>
      </c>
      <c r="C345" s="430">
        <f t="shared" ref="C345:AT345" si="181">+C332/$C332</f>
        <v>1</v>
      </c>
      <c r="D345" s="430">
        <f t="shared" si="181"/>
        <v>0.54686122472269549</v>
      </c>
      <c r="E345" s="430">
        <f t="shared" si="181"/>
        <v>0.3168700122077257</v>
      </c>
      <c r="F345" s="430">
        <f t="shared" si="181"/>
        <v>0.19219953210725235</v>
      </c>
      <c r="G345" s="430">
        <f t="shared" si="181"/>
        <v>0.12154381550415375</v>
      </c>
      <c r="H345" s="430">
        <f t="shared" si="181"/>
        <v>7.8732391472215418E-2</v>
      </c>
      <c r="I345" s="430">
        <f t="shared" si="181"/>
        <v>5.2009981184508947E-2</v>
      </c>
      <c r="J345" s="430">
        <f t="shared" si="181"/>
        <v>3.5089143520505711E-2</v>
      </c>
      <c r="K345" s="430">
        <f t="shared" si="181"/>
        <v>2.4186189277647353E-2</v>
      </c>
      <c r="L345" s="430">
        <f t="shared" si="181"/>
        <v>1.7089913385048391E-2</v>
      </c>
      <c r="M345" s="430">
        <f t="shared" si="181"/>
        <v>1.2543396705553904E-2</v>
      </c>
      <c r="N345" s="430">
        <f t="shared" si="181"/>
        <v>9.0446043503436598E-3</v>
      </c>
      <c r="O345" s="430">
        <f t="shared" si="181"/>
        <v>6.6323658025108524E-3</v>
      </c>
      <c r="P345" s="430">
        <f t="shared" si="181"/>
        <v>4.9294613654642591E-3</v>
      </c>
      <c r="Q345" s="430">
        <f t="shared" si="181"/>
        <v>3.7054786856199709E-3</v>
      </c>
      <c r="R345" s="430">
        <f t="shared" si="181"/>
        <v>2.8128030840760148E-3</v>
      </c>
      <c r="S345" s="430">
        <f t="shared" si="181"/>
        <v>2.1536569143201117E-3</v>
      </c>
      <c r="T345" s="430">
        <f t="shared" si="181"/>
        <v>1.661661082730314E-3</v>
      </c>
      <c r="U345" s="430">
        <f t="shared" si="181"/>
        <v>1.2908783266023236E-3</v>
      </c>
      <c r="V345" s="430">
        <f t="shared" si="181"/>
        <v>1.0090114641076104E-3</v>
      </c>
      <c r="W345" s="430">
        <f t="shared" si="181"/>
        <v>7.9304319982881095E-4</v>
      </c>
      <c r="X345" s="430">
        <f t="shared" si="181"/>
        <v>6.2637209785734618E-4</v>
      </c>
      <c r="Y345" s="430">
        <f t="shared" si="181"/>
        <v>4.9689466499255744E-4</v>
      </c>
      <c r="Z345" s="430">
        <f t="shared" si="181"/>
        <v>3.9570032105682519E-4</v>
      </c>
      <c r="AA345" s="430">
        <f t="shared" si="181"/>
        <v>3.1612521380907624E-4</v>
      </c>
      <c r="AB345" s="430">
        <f t="shared" si="181"/>
        <v>2.5320514054228891E-4</v>
      </c>
      <c r="AC345" s="430">
        <f t="shared" si="181"/>
        <v>2.0255845808408312E-4</v>
      </c>
      <c r="AD345" s="430">
        <f t="shared" si="181"/>
        <v>1.6216741992960477E-4</v>
      </c>
      <c r="AE345" s="430">
        <f t="shared" si="181"/>
        <v>1.2998607352728068E-4</v>
      </c>
      <c r="AF345" s="430">
        <f t="shared" si="181"/>
        <v>1.0434764093411516E-4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3.8">
      <c r="A346" s="289" t="s">
        <v>114</v>
      </c>
      <c r="C346" s="430">
        <f t="shared" ref="C346:AT346" si="182">+C333/$C333</f>
        <v>1</v>
      </c>
      <c r="D346" s="430">
        <f t="shared" si="182"/>
        <v>0.64258655203674586</v>
      </c>
      <c r="E346" s="430">
        <f t="shared" si="182"/>
        <v>0.42847871635673623</v>
      </c>
      <c r="F346" s="430">
        <f t="shared" si="182"/>
        <v>0.29409882108199514</v>
      </c>
      <c r="G346" s="430">
        <f t="shared" si="182"/>
        <v>0.20719626970772287</v>
      </c>
      <c r="H346" s="430">
        <f t="shared" si="182"/>
        <v>0.1489538698229152</v>
      </c>
      <c r="I346" s="430">
        <f t="shared" si="182"/>
        <v>0.10846555655808268</v>
      </c>
      <c r="J346" s="430">
        <f t="shared" si="182"/>
        <v>7.9994766718607849E-2</v>
      </c>
      <c r="K346" s="430">
        <f t="shared" si="182"/>
        <v>6.0357974477671182E-2</v>
      </c>
      <c r="L346" s="430">
        <f t="shared" si="182"/>
        <v>4.5609450396741996E-2</v>
      </c>
      <c r="M346" s="430">
        <f t="shared" si="182"/>
        <v>3.49096954950208E-2</v>
      </c>
      <c r="N346" s="430">
        <f t="shared" si="182"/>
        <v>2.6344678370002803E-2</v>
      </c>
      <c r="O346" s="430">
        <f t="shared" si="182"/>
        <v>2.0257691617655497E-2</v>
      </c>
      <c r="P346" s="430">
        <f t="shared" si="182"/>
        <v>1.5776555187022513E-2</v>
      </c>
      <c r="Q346" s="430">
        <f t="shared" si="182"/>
        <v>1.2403230569204277E-2</v>
      </c>
      <c r="R346" s="430">
        <f t="shared" si="182"/>
        <v>9.8247272492812364E-3</v>
      </c>
      <c r="S346" s="430">
        <f t="shared" si="182"/>
        <v>7.8313765128290736E-3</v>
      </c>
      <c r="T346" s="430">
        <f t="shared" si="182"/>
        <v>6.2765619901697803E-3</v>
      </c>
      <c r="U346" s="430">
        <f t="shared" si="182"/>
        <v>5.0547319677539159E-3</v>
      </c>
      <c r="V346" s="430">
        <f t="shared" si="182"/>
        <v>4.0883348765043221E-3</v>
      </c>
      <c r="W346" s="430">
        <f t="shared" si="182"/>
        <v>3.3195319723469136E-3</v>
      </c>
      <c r="X346" s="430">
        <f t="shared" si="182"/>
        <v>2.7046821032148363E-3</v>
      </c>
      <c r="Y346" s="430">
        <f t="shared" si="182"/>
        <v>2.2105440432798585E-3</v>
      </c>
      <c r="Z346" s="430">
        <f t="shared" si="182"/>
        <v>1.8115975849013631E-3</v>
      </c>
      <c r="AA346" s="430">
        <f t="shared" si="182"/>
        <v>1.4878579167369231E-3</v>
      </c>
      <c r="AB346" s="430">
        <f t="shared" si="182"/>
        <v>1.223558027763306E-3</v>
      </c>
      <c r="AC346" s="430">
        <f t="shared" si="182"/>
        <v>1.0034626870888839E-3</v>
      </c>
      <c r="AD346" s="430">
        <f t="shared" si="182"/>
        <v>8.2244710130815329E-4</v>
      </c>
      <c r="AE346" s="430">
        <f t="shared" si="182"/>
        <v>6.7405434913369753E-4</v>
      </c>
      <c r="AF346" s="430">
        <f t="shared" si="182"/>
        <v>5.5265998794820105E-4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3.8">
      <c r="A347" s="289" t="s">
        <v>224</v>
      </c>
      <c r="C347" s="430">
        <f t="shared" ref="C347:AT347" si="183">+C334/$C334</f>
        <v>1</v>
      </c>
      <c r="D347" s="430">
        <f t="shared" si="183"/>
        <v>0.46983742610427459</v>
      </c>
      <c r="E347" s="430">
        <f t="shared" si="183"/>
        <v>0.23796510098909993</v>
      </c>
      <c r="F347" s="430">
        <f t="shared" si="183"/>
        <v>0.12713558181789494</v>
      </c>
      <c r="G347" s="430">
        <f t="shared" si="183"/>
        <v>7.2148642626736953E-2</v>
      </c>
      <c r="H347" s="430">
        <f t="shared" si="183"/>
        <v>4.2809772268372362E-2</v>
      </c>
      <c r="I347" s="430">
        <f t="shared" si="183"/>
        <v>2.6116500454536975E-2</v>
      </c>
      <c r="J347" s="430">
        <f t="shared" si="183"/>
        <v>1.6394495850102064E-2</v>
      </c>
      <c r="K347" s="430">
        <f t="shared" si="183"/>
        <v>1.0534516589409628E-2</v>
      </c>
      <c r="L347" s="430">
        <f t="shared" si="183"/>
        <v>7.0453655761982502E-3</v>
      </c>
      <c r="M347" s="430">
        <f t="shared" si="183"/>
        <v>4.7668152907180336E-3</v>
      </c>
      <c r="N347" s="430">
        <f t="shared" si="183"/>
        <v>3.3444792184341111E-3</v>
      </c>
      <c r="O347" s="430">
        <f t="shared" si="183"/>
        <v>2.3774084192812756E-3</v>
      </c>
      <c r="P347" s="430">
        <f t="shared" si="183"/>
        <v>1.7141217462643278E-3</v>
      </c>
      <c r="Q347" s="430">
        <f t="shared" si="183"/>
        <v>1.2535041979684755E-3</v>
      </c>
      <c r="R347" s="430">
        <f t="shared" si="183"/>
        <v>9.2921553735706255E-4</v>
      </c>
      <c r="S347" s="430">
        <f t="shared" si="183"/>
        <v>6.9773212366890059E-4</v>
      </c>
      <c r="T347" s="430">
        <f t="shared" si="183"/>
        <v>5.3027256416624034E-4</v>
      </c>
      <c r="U347" s="430">
        <f t="shared" si="183"/>
        <v>4.0758353573550667E-4</v>
      </c>
      <c r="V347" s="430">
        <f t="shared" si="183"/>
        <v>3.1661732025972282E-4</v>
      </c>
      <c r="W347" s="430">
        <f t="shared" si="183"/>
        <v>2.484130836956909E-4</v>
      </c>
      <c r="X347" s="430">
        <f t="shared" si="183"/>
        <v>1.9673556807581487E-4</v>
      </c>
      <c r="Y347" s="430">
        <f t="shared" si="183"/>
        <v>1.571910433644105E-4</v>
      </c>
      <c r="Z347" s="430">
        <f t="shared" si="183"/>
        <v>1.2664628290902179E-4</v>
      </c>
      <c r="AA347" s="430">
        <f t="shared" si="183"/>
        <v>1.0281988334187894E-4</v>
      </c>
      <c r="AB347" s="430">
        <f t="shared" si="183"/>
        <v>8.4051959648095363E-5</v>
      </c>
      <c r="AC347" s="430">
        <f t="shared" si="183"/>
        <v>6.8781201486105433E-5</v>
      </c>
      <c r="AD347" s="430">
        <f t="shared" si="183"/>
        <v>5.6496651254105686E-5</v>
      </c>
      <c r="AE347" s="430">
        <f t="shared" si="183"/>
        <v>4.6601097994281604E-5</v>
      </c>
      <c r="AF347" s="430">
        <f t="shared" si="183"/>
        <v>3.8611510171805253E-5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3.8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4.4">
      <c r="A352" s="289" t="s">
        <v>104</v>
      </c>
      <c r="B352" s="290">
        <f>+US!B84</f>
        <v>10.256186913417222</v>
      </c>
      <c r="C352" s="290">
        <f>+US!C84</f>
        <v>12.607435212471323</v>
      </c>
      <c r="D352" s="290">
        <f>+US!D84</f>
        <v>16.278183513241029</v>
      </c>
      <c r="E352" s="290">
        <f>+US!E84</f>
        <v>20.10302235848653</v>
      </c>
      <c r="F352" s="290">
        <f>+US!F84</f>
        <v>24.055309931986681</v>
      </c>
      <c r="G352" s="290">
        <f>+US!G84</f>
        <v>28.164260777479353</v>
      </c>
      <c r="H352" s="290">
        <f>+US!H84</f>
        <v>32.51550231457442</v>
      </c>
      <c r="I352" s="290">
        <f>+US!I84</f>
        <v>37.178614502283871</v>
      </c>
      <c r="J352" s="290">
        <f>+US!J84</f>
        <v>42.016324382481429</v>
      </c>
      <c r="K352" s="290">
        <f>+US!K84</f>
        <v>47.057461100571409</v>
      </c>
      <c r="L352" s="290">
        <f>+US!L84</f>
        <v>52.002267669586104</v>
      </c>
      <c r="M352" s="290">
        <f>+US!M84</f>
        <v>55.538067924885205</v>
      </c>
      <c r="N352" s="290">
        <f>+US!N84</f>
        <v>60.616948495876706</v>
      </c>
      <c r="O352" s="290">
        <f>+US!O84</f>
        <v>65.342048825924536</v>
      </c>
      <c r="P352" s="290">
        <f>+US!P84</f>
        <v>69.873816009292568</v>
      </c>
      <c r="Q352" s="290">
        <f>+US!Q84</f>
        <v>74.300366311453303</v>
      </c>
      <c r="R352" s="290">
        <f>+US!R84</f>
        <v>78.670045087215371</v>
      </c>
      <c r="S352" s="290">
        <f>+US!S84</f>
        <v>83.009338304954738</v>
      </c>
      <c r="T352" s="290">
        <f>+US!T84</f>
        <v>87.332905002720494</v>
      </c>
      <c r="U352" s="290">
        <f>+US!U84</f>
        <v>91.649268246090855</v>
      </c>
      <c r="V352" s="290">
        <f>+US!V84</f>
        <v>95.964117068140055</v>
      </c>
      <c r="W352" s="290">
        <f>+US!W84</f>
        <v>100.28231973867884</v>
      </c>
      <c r="X352" s="290">
        <f>+US!X84</f>
        <v>104.6092644386373</v>
      </c>
      <c r="Y352" s="290">
        <f>+US!Y84</f>
        <v>108.95184197297388</v>
      </c>
      <c r="Z352" s="290">
        <f>+US!Z84</f>
        <v>113.31917119485058</v>
      </c>
      <c r="AA352" s="290">
        <f>+US!AA84</f>
        <v>117.73406263261049</v>
      </c>
      <c r="AB352" s="290">
        <f>+US!AB84</f>
        <v>122.25487569849552</v>
      </c>
      <c r="AC352" s="290">
        <f>+US!AC84</f>
        <v>127.13264610516106</v>
      </c>
      <c r="AD352" s="290">
        <f>+US!AD84</f>
        <v>132.24325846328554</v>
      </c>
      <c r="AE352" s="290">
        <f>+US!AE84</f>
        <v>137.54929036172715</v>
      </c>
      <c r="AF352" s="290">
        <f>+US!AF84</f>
        <v>143.0176754813447</v>
      </c>
      <c r="AG352" s="290">
        <f>+US!AG84</f>
        <v>148.62232657152322</v>
      </c>
      <c r="AH352" s="290">
        <f>+US!AH84</f>
        <v>154.3444411405697</v>
      </c>
      <c r="AI352" s="290">
        <f>+US!AI84</f>
        <v>160.17169158419864</v>
      </c>
      <c r="AJ352" s="290">
        <f>+US!AJ84</f>
        <v>166.09702827032382</v>
      </c>
      <c r="AK352" s="290">
        <f>+US!AK84</f>
        <v>172.11746569058661</v>
      </c>
      <c r="AL352" s="290">
        <f>+US!AL84</f>
        <v>178.23301500803808</v>
      </c>
      <c r="AM352" s="290">
        <f>+US!AM84</f>
        <v>184.44581488011366</v>
      </c>
      <c r="AN352" s="290">
        <f>+US!AN84</f>
        <v>190.75945761367663</v>
      </c>
      <c r="AO352" s="290">
        <f>+US!AO84</f>
        <v>197.17848464460354</v>
      </c>
      <c r="AP352" s="290">
        <f>+US!AP84</f>
        <v>203.70801889102199</v>
      </c>
    </row>
    <row r="353" spans="1:309" ht="14.4">
      <c r="A353" s="289" t="s">
        <v>105</v>
      </c>
      <c r="B353" s="290">
        <f>+EU!B84</f>
        <v>10.998565566043382</v>
      </c>
      <c r="C353" s="290">
        <f>+EU!C84</f>
        <v>13.153182039315096</v>
      </c>
      <c r="D353" s="290">
        <f>+EU!D84</f>
        <v>16.571127502953622</v>
      </c>
      <c r="E353" s="290">
        <f>+EU!E84</f>
        <v>19.940961177836225</v>
      </c>
      <c r="F353" s="290">
        <f>+EU!F84</f>
        <v>23.295664264260154</v>
      </c>
      <c r="G353" s="290">
        <f>+EU!G84</f>
        <v>26.532787939627461</v>
      </c>
      <c r="H353" s="290">
        <f>+EU!H84</f>
        <v>29.666723915075824</v>
      </c>
      <c r="I353" s="290">
        <f>+EU!I84</f>
        <v>32.892130863807864</v>
      </c>
      <c r="J353" s="290">
        <f>+EU!J84</f>
        <v>36.279974050308859</v>
      </c>
      <c r="K353" s="290">
        <f>+EU!K84</f>
        <v>39.57625573293695</v>
      </c>
      <c r="L353" s="290">
        <f>+EU!L84</f>
        <v>43.250562995614899</v>
      </c>
      <c r="M353" s="290">
        <f>+EU!M84</f>
        <v>46.930665308209242</v>
      </c>
      <c r="N353" s="290">
        <f>+EU!N84</f>
        <v>51.51048335057461</v>
      </c>
      <c r="O353" s="290">
        <f>+EU!O84</f>
        <v>55.854982600187</v>
      </c>
      <c r="P353" s="290">
        <f>+EU!P84</f>
        <v>60.057120359711973</v>
      </c>
      <c r="Q353" s="290">
        <f>+EU!Q84</f>
        <v>64.164485701814911</v>
      </c>
      <c r="R353" s="290">
        <f>+EU!R84</f>
        <v>68.20068688402462</v>
      </c>
      <c r="S353" s="290">
        <f>+EU!S84</f>
        <v>72.176578538332976</v>
      </c>
      <c r="T353" s="290">
        <f>+EU!T84</f>
        <v>76.096612818822834</v>
      </c>
      <c r="U353" s="290">
        <f>+EU!U84</f>
        <v>79.962473260123659</v>
      </c>
      <c r="V353" s="290">
        <f>+EU!V84</f>
        <v>83.775217059774832</v>
      </c>
      <c r="W353" s="290">
        <f>+EU!W84</f>
        <v>87.536635475639486</v>
      </c>
      <c r="X353" s="290">
        <f>+EU!X84</f>
        <v>91.250239266535317</v>
      </c>
      <c r="Y353" s="290">
        <f>+EU!Y84</f>
        <v>94.922077472795621</v>
      </c>
      <c r="Z353" s="290">
        <f>+EU!Z84</f>
        <v>98.561441867283449</v>
      </c>
      <c r="AA353" s="290">
        <f>+EU!AA84</f>
        <v>102.19394751615326</v>
      </c>
      <c r="AB353" s="290">
        <f>+EU!AB84</f>
        <v>105.86804804859835</v>
      </c>
      <c r="AC353" s="290">
        <f>+EU!AC84</f>
        <v>109.86734567705236</v>
      </c>
      <c r="AD353" s="290">
        <f>+EU!AD84</f>
        <v>114.05912305191453</v>
      </c>
      <c r="AE353" s="290">
        <f>+EU!AE84</f>
        <v>118.40698253742585</v>
      </c>
      <c r="AF353" s="290">
        <f>+EU!AF84</f>
        <v>122.87874256149817</v>
      </c>
      <c r="AG353" s="290">
        <f>+EU!AG84</f>
        <v>127.44862945101548</v>
      </c>
      <c r="AH353" s="290">
        <f>+EU!AH84</f>
        <v>132.09772257756822</v>
      </c>
      <c r="AI353" s="290">
        <f>+EU!AI84</f>
        <v>136.81327503485102</v>
      </c>
      <c r="AJ353" s="290">
        <f>+EU!AJ84</f>
        <v>141.58761975724099</v>
      </c>
      <c r="AK353" s="290">
        <f>+EU!AK84</f>
        <v>146.41703154528645</v>
      </c>
      <c r="AL353" s="290">
        <f>+EU!AL84</f>
        <v>151.3007131149628</v>
      </c>
      <c r="AM353" s="290">
        <f>+EU!AM84</f>
        <v>156.23996235108919</v>
      </c>
      <c r="AN353" s="290">
        <f>+EU!AN84</f>
        <v>161.23752238913272</v>
      </c>
      <c r="AO353" s="290">
        <f>+EU!AO84</f>
        <v>166.29709211354927</v>
      </c>
      <c r="AP353" s="290">
        <f>+EU!AP84</f>
        <v>171.4229673415831</v>
      </c>
    </row>
    <row r="354" spans="1:309" ht="14.4">
      <c r="A354" s="289" t="s">
        <v>51</v>
      </c>
      <c r="B354" s="290">
        <f>+Japan!B84</f>
        <v>3.3284819011729736</v>
      </c>
      <c r="C354" s="290">
        <f>+Japan!C84</f>
        <v>3.6419353372407004</v>
      </c>
      <c r="D354" s="290">
        <f>+Japan!D84</f>
        <v>4.344082172544935</v>
      </c>
      <c r="E354" s="290">
        <f>+Japan!E84</f>
        <v>4.9571064274503982</v>
      </c>
      <c r="F354" s="290">
        <f>+Japan!F84</f>
        <v>5.2707292590424526</v>
      </c>
      <c r="G354" s="290">
        <f>+Japan!G84</f>
        <v>5.6965710659964328</v>
      </c>
      <c r="H354" s="290">
        <f>+Japan!H84</f>
        <v>6.1423536196366495</v>
      </c>
      <c r="I354" s="290">
        <f>+Japan!I84</f>
        <v>6.5113102763638127</v>
      </c>
      <c r="J354" s="290">
        <f>+Japan!J84</f>
        <v>6.8890974885130989</v>
      </c>
      <c r="K354" s="290">
        <f>+Japan!K84</f>
        <v>7.232986270081029</v>
      </c>
      <c r="L354" s="290">
        <f>+Japan!L84</f>
        <v>7.7382464473183177</v>
      </c>
      <c r="M354" s="290">
        <f>+Japan!M84</f>
        <v>8.312331315419506</v>
      </c>
      <c r="N354" s="290">
        <f>+Japan!N84</f>
        <v>9.1208412413189954</v>
      </c>
      <c r="O354" s="290">
        <f>+Japan!O84</f>
        <v>9.8878321054289557</v>
      </c>
      <c r="P354" s="290">
        <f>+Japan!P84</f>
        <v>10.632453992014549</v>
      </c>
      <c r="Q354" s="290">
        <f>+Japan!Q84</f>
        <v>11.365102414956393</v>
      </c>
      <c r="R354" s="290">
        <f>+Japan!R84</f>
        <v>12.091392211133591</v>
      </c>
      <c r="S354" s="290">
        <f>+Japan!S84</f>
        <v>12.814356519151261</v>
      </c>
      <c r="T354" s="290">
        <f>+Japan!T84</f>
        <v>13.53568946529891</v>
      </c>
      <c r="U354" s="290">
        <f>+Japan!U84</f>
        <v>14.256457567612026</v>
      </c>
      <c r="V354" s="290">
        <f>+Japan!V84</f>
        <v>14.977519024000305</v>
      </c>
      <c r="W354" s="290">
        <f>+Japan!W84</f>
        <v>15.699788157784749</v>
      </c>
      <c r="X354" s="290">
        <f>+Japan!X84</f>
        <v>16.424423172174755</v>
      </c>
      <c r="Y354" s="290">
        <f>+Japan!Y84</f>
        <v>17.152977231590413</v>
      </c>
      <c r="Z354" s="290">
        <f>+Japan!Z84</f>
        <v>17.887523748082366</v>
      </c>
      <c r="AA354" s="290">
        <f>+Japan!AA84</f>
        <v>18.63293755423177</v>
      </c>
      <c r="AB354" s="290">
        <f>+Japan!AB84</f>
        <v>19.396908392238814</v>
      </c>
      <c r="AC354" s="290">
        <f>+Japan!AC84</f>
        <v>20.232002508117773</v>
      </c>
      <c r="AD354" s="290">
        <f>+Japan!AD84</f>
        <v>21.112583352623759</v>
      </c>
      <c r="AE354" s="290">
        <f>+Japan!AE84</f>
        <v>22.031917645084981</v>
      </c>
      <c r="AF354" s="290">
        <f>+Japan!AF84</f>
        <v>22.984063107813071</v>
      </c>
      <c r="AG354" s="290">
        <f>+Japan!AG84</f>
        <v>23.964345126976589</v>
      </c>
      <c r="AH354" s="290">
        <f>+Japan!AH84</f>
        <v>24.969427438409848</v>
      </c>
      <c r="AI354" s="290">
        <f>+Japan!AI84</f>
        <v>25.997181324987366</v>
      </c>
      <c r="AJ354" s="290">
        <f>+Japan!AJ84</f>
        <v>27.046479984019058</v>
      </c>
      <c r="AK354" s="290">
        <f>+Japan!AK84</f>
        <v>28.116984596828097</v>
      </c>
      <c r="AL354" s="290">
        <f>+Japan!AL84</f>
        <v>29.208952832544796</v>
      </c>
      <c r="AM354" s="290">
        <f>+Japan!AM84</f>
        <v>30.323080618806756</v>
      </c>
      <c r="AN354" s="290">
        <f>+Japan!AN84</f>
        <v>31.460377862641629</v>
      </c>
      <c r="AO354" s="290">
        <f>+Japan!AO84</f>
        <v>32.622074285855305</v>
      </c>
      <c r="AP354" s="290">
        <f>+Japan!AP84</f>
        <v>33.809550060516109</v>
      </c>
    </row>
    <row r="355" spans="1:309" ht="14.4">
      <c r="A355" s="289" t="s">
        <v>52</v>
      </c>
      <c r="B355" s="290">
        <f>+Russia!B84</f>
        <v>1.3896359339596125</v>
      </c>
      <c r="C355" s="290">
        <f>+Russia!C84</f>
        <v>1.8760754463060658</v>
      </c>
      <c r="D355" s="290">
        <f>+Russia!D84</f>
        <v>2.3645116423445707</v>
      </c>
      <c r="E355" s="290">
        <f>+Russia!E84</f>
        <v>2.8089666840741288</v>
      </c>
      <c r="F355" s="290">
        <f>+Russia!F84</f>
        <v>3.2548656358791064</v>
      </c>
      <c r="G355" s="290">
        <f>+Russia!G84</f>
        <v>3.7327554539981729</v>
      </c>
      <c r="H355" s="290">
        <f>+Russia!H84</f>
        <v>4.2238035005833616</v>
      </c>
      <c r="I355" s="290">
        <f>+Russia!I84</f>
        <v>4.737245239497204</v>
      </c>
      <c r="J355" s="290">
        <f>+Russia!J84</f>
        <v>5.3204900266469508</v>
      </c>
      <c r="K355" s="290">
        <f>+Russia!K84</f>
        <v>5.8869348803788517</v>
      </c>
      <c r="L355" s="290">
        <f>+Russia!L84</f>
        <v>6.5357801094555334</v>
      </c>
      <c r="M355" s="290">
        <f>+Russia!M84</f>
        <v>7.2466172029194613</v>
      </c>
      <c r="N355" s="290">
        <f>+Russia!N84</f>
        <v>8.1023288139727487</v>
      </c>
      <c r="O355" s="290">
        <f>+Russia!O84</f>
        <v>8.9294923498874379</v>
      </c>
      <c r="P355" s="290">
        <f>+Russia!P84</f>
        <v>9.744688978781209</v>
      </c>
      <c r="Q355" s="290">
        <f>+Russia!Q84</f>
        <v>10.556621481423713</v>
      </c>
      <c r="R355" s="290">
        <f>+Russia!R84</f>
        <v>11.369666309148464</v>
      </c>
      <c r="S355" s="290">
        <f>+Russia!S84</f>
        <v>12.185881628610904</v>
      </c>
      <c r="T355" s="290">
        <f>+Russia!T84</f>
        <v>13.006153944076631</v>
      </c>
      <c r="U355" s="290">
        <f>+Russia!U84</f>
        <v>13.830856585239136</v>
      </c>
      <c r="V355" s="290">
        <f>+Russia!V84</f>
        <v>14.660232525018085</v>
      </c>
      <c r="W355" s="290">
        <f>+Russia!W84</f>
        <v>15.494623933494211</v>
      </c>
      <c r="X355" s="290">
        <f>+Russia!X84</f>
        <v>16.334616007798793</v>
      </c>
      <c r="Y355" s="290">
        <f>+Russia!Y84</f>
        <v>17.181123958784763</v>
      </c>
      <c r="Z355" s="290">
        <f>+Russia!Z84</f>
        <v>18.035421370307763</v>
      </c>
      <c r="AA355" s="290">
        <f>+Russia!AA84</f>
        <v>18.899927488420332</v>
      </c>
      <c r="AB355" s="290">
        <f>+Russia!AB84</f>
        <v>19.78148885114323</v>
      </c>
      <c r="AC355" s="290">
        <f>+Russia!AC84</f>
        <v>20.720894542942268</v>
      </c>
      <c r="AD355" s="290">
        <f>+Russia!AD84</f>
        <v>21.697092560948217</v>
      </c>
      <c r="AE355" s="290">
        <f>+Russia!AE84</f>
        <v>22.705721755328344</v>
      </c>
      <c r="AF355" s="290">
        <f>+Russia!AF84</f>
        <v>23.743021962029381</v>
      </c>
      <c r="AG355" s="290">
        <f>+Russia!AG84</f>
        <v>24.806134048944763</v>
      </c>
      <c r="AH355" s="290">
        <f>+Russia!AH84</f>
        <v>25.893144947010637</v>
      </c>
      <c r="AI355" s="290">
        <f>+Russia!AI84</f>
        <v>27.003001168173142</v>
      </c>
      <c r="AJ355" s="290">
        <f>+Russia!AJ84</f>
        <v>28.135370075052645</v>
      </c>
      <c r="AK355" s="290">
        <f>+Russia!AK84</f>
        <v>29.290493093094042</v>
      </c>
      <c r="AL355" s="290">
        <f>+Russia!AL84</f>
        <v>30.469052427373263</v>
      </c>
      <c r="AM355" s="290">
        <f>+Russia!AM84</f>
        <v>31.672059557600353</v>
      </c>
      <c r="AN355" s="290">
        <f>+Russia!AN84</f>
        <v>32.900766684424482</v>
      </c>
      <c r="AO355" s="290">
        <f>+Russia!AO84</f>
        <v>34.156598961907797</v>
      </c>
      <c r="AP355" s="290">
        <f>+Russia!AP84</f>
        <v>35.441104129788329</v>
      </c>
    </row>
    <row r="356" spans="1:309" ht="14.4">
      <c r="A356" s="289" t="s">
        <v>53</v>
      </c>
      <c r="B356" s="290">
        <f>+Eurasia!B84</f>
        <v>0.66559983501046371</v>
      </c>
      <c r="C356" s="290">
        <f>+Eurasia!C84</f>
        <v>0.88443219200551082</v>
      </c>
      <c r="D356" s="290">
        <f>+Eurasia!D84</f>
        <v>1.2821068477199877</v>
      </c>
      <c r="E356" s="290">
        <f>+Eurasia!E84</f>
        <v>1.7321511882746288</v>
      </c>
      <c r="F356" s="290">
        <f>+Eurasia!F84</f>
        <v>2.2438990112984496</v>
      </c>
      <c r="G356" s="290">
        <f>+Eurasia!G84</f>
        <v>2.8044898887093366</v>
      </c>
      <c r="H356" s="290">
        <f>+Eurasia!H84</f>
        <v>3.4010942185882653</v>
      </c>
      <c r="I356" s="290">
        <f>+Eurasia!I84</f>
        <v>4.0308118482884288</v>
      </c>
      <c r="J356" s="290">
        <f>+Eurasia!J84</f>
        <v>4.6995590488606815</v>
      </c>
      <c r="K356" s="290">
        <f>+Eurasia!K84</f>
        <v>5.3599834610780057</v>
      </c>
      <c r="L356" s="290">
        <f>+Eurasia!L84</f>
        <v>6.112564039587312</v>
      </c>
      <c r="M356" s="290">
        <f>+Eurasia!M84</f>
        <v>6.9791157793030596</v>
      </c>
      <c r="N356" s="290">
        <f>+Eurasia!N84</f>
        <v>7.9792640126272181</v>
      </c>
      <c r="O356" s="290">
        <f>+Eurasia!O84</f>
        <v>9.0018745112400893</v>
      </c>
      <c r="P356" s="290">
        <f>+Eurasia!P84</f>
        <v>10.048994949543095</v>
      </c>
      <c r="Q356" s="290">
        <f>+Eurasia!Q84</f>
        <v>11.119832146044796</v>
      </c>
      <c r="R356" s="290">
        <f>+Eurasia!R84</f>
        <v>12.212168363533547</v>
      </c>
      <c r="S356" s="290">
        <f>+Eurasia!S84</f>
        <v>13.323221196288582</v>
      </c>
      <c r="T356" s="290">
        <f>+Eurasia!T84</f>
        <v>14.450165969120453</v>
      </c>
      <c r="U356" s="290">
        <f>+Eurasia!U84</f>
        <v>15.590453800328136</v>
      </c>
      <c r="V356" s="290">
        <f>+Eurasia!V84</f>
        <v>16.742010135459154</v>
      </c>
      <c r="W356" s="290">
        <f>+Eurasia!W84</f>
        <v>17.903368060563768</v>
      </c>
      <c r="X356" s="290">
        <f>+Eurasia!X84</f>
        <v>19.073768587828379</v>
      </c>
      <c r="Y356" s="290">
        <f>+Eurasia!Y84</f>
        <v>20.253239580845541</v>
      </c>
      <c r="Z356" s="290">
        <f>+Eurasia!Z84</f>
        <v>21.442643050986803</v>
      </c>
      <c r="AA356" s="290">
        <f>+Eurasia!AA84</f>
        <v>22.645321390744574</v>
      </c>
      <c r="AB356" s="290">
        <f>+Eurasia!AB84</f>
        <v>23.875396775059826</v>
      </c>
      <c r="AC356" s="290">
        <f>+Eurasia!AC84</f>
        <v>25.172669389546371</v>
      </c>
      <c r="AD356" s="290">
        <f>+Eurasia!AD84</f>
        <v>26.519150879402687</v>
      </c>
      <c r="AE356" s="290">
        <f>+Eurasia!AE84</f>
        <v>27.908906512935538</v>
      </c>
      <c r="AF356" s="290">
        <f>+Eurasia!AF84</f>
        <v>29.336469077496261</v>
      </c>
      <c r="AG356" s="290">
        <f>+Eurasia!AG84</f>
        <v>30.797502304184398</v>
      </c>
      <c r="AH356" s="290">
        <f>+Eurasia!AH84</f>
        <v>32.28897797586162</v>
      </c>
      <c r="AI356" s="290">
        <f>+Eurasia!AI84</f>
        <v>33.809107103698459</v>
      </c>
      <c r="AJ356" s="290">
        <f>+Eurasia!AJ84</f>
        <v>35.35716706655186</v>
      </c>
      <c r="AK356" s="290">
        <f>+Eurasia!AK84</f>
        <v>36.933301843891449</v>
      </c>
      <c r="AL356" s="290">
        <f>+Eurasia!AL84</f>
        <v>38.538333364235356</v>
      </c>
      <c r="AM356" s="290">
        <f>+Eurasia!AM84</f>
        <v>40.173599704990487</v>
      </c>
      <c r="AN356" s="290">
        <f>+Eurasia!AN84</f>
        <v>41.840824028946336</v>
      </c>
      <c r="AO356" s="290">
        <f>+Eurasia!AO84</f>
        <v>43.542012435695355</v>
      </c>
      <c r="AP356" s="290">
        <f>+Eurasia!AP84</f>
        <v>45.279376618337068</v>
      </c>
    </row>
    <row r="357" spans="1:309" ht="14.4">
      <c r="A357" s="289" t="s">
        <v>54</v>
      </c>
      <c r="B357" s="290">
        <f>+China!B84</f>
        <v>3.4854754350288166</v>
      </c>
      <c r="C357" s="290">
        <f>+China!C84</f>
        <v>9.1760531575396964</v>
      </c>
      <c r="D357" s="290">
        <f>+China!D84</f>
        <v>12.982684371749556</v>
      </c>
      <c r="E357" s="290">
        <f>+China!E84</f>
        <v>16.970468736744088</v>
      </c>
      <c r="F357" s="290">
        <f>+China!F84</f>
        <v>21.023200841756939</v>
      </c>
      <c r="G357" s="290">
        <f>+China!G84</f>
        <v>24.864619087096909</v>
      </c>
      <c r="H357" s="290">
        <f>+China!H84</f>
        <v>28.524271374648389</v>
      </c>
      <c r="I357" s="290">
        <f>+China!I84</f>
        <v>31.982652623781604</v>
      </c>
      <c r="J357" s="290">
        <f>+China!J84</f>
        <v>35.243963148564923</v>
      </c>
      <c r="K357" s="290">
        <f>+China!K84</f>
        <v>38.156554358404414</v>
      </c>
      <c r="L357" s="290">
        <f>+China!L84</f>
        <v>41.820114719756802</v>
      </c>
      <c r="M357" s="290">
        <f>+China!M84</f>
        <v>47.419843439953638</v>
      </c>
      <c r="N357" s="290">
        <f>+China!N84</f>
        <v>52.568158738672004</v>
      </c>
      <c r="O357" s="290">
        <f>+China!O84</f>
        <v>57.844231275145297</v>
      </c>
      <c r="P357" s="290">
        <f>+China!P84</f>
        <v>63.151637299072846</v>
      </c>
      <c r="Q357" s="290">
        <f>+China!Q84</f>
        <v>68.415598680379816</v>
      </c>
      <c r="R357" s="290">
        <f>+China!R84</f>
        <v>73.575026582472645</v>
      </c>
      <c r="S357" s="290">
        <f>+China!S84</f>
        <v>78.579167710675108</v>
      </c>
      <c r="T357" s="290">
        <f>+China!T84</f>
        <v>83.385592394205744</v>
      </c>
      <c r="U357" s="290">
        <f>+China!U84</f>
        <v>87.959001734431979</v>
      </c>
      <c r="V357" s="290">
        <f>+China!V84</f>
        <v>92.270560882146228</v>
      </c>
      <c r="W357" s="290">
        <f>+China!W84</f>
        <v>96.297600523212125</v>
      </c>
      <c r="X357" s="290">
        <f>+China!X84</f>
        <v>100.02359208080786</v>
      </c>
      <c r="Y357" s="290">
        <f>+China!Y84</f>
        <v>103.43829890510105</v>
      </c>
      <c r="Z357" s="290">
        <f>+China!Z84</f>
        <v>106.53794785464811</v>
      </c>
      <c r="AA357" s="290">
        <f>+China!AA84</f>
        <v>109.33549124907567</v>
      </c>
      <c r="AB357" s="290">
        <f>+China!AB84</f>
        <v>111.89535891241961</v>
      </c>
      <c r="AC357" s="290">
        <f>+China!AC84</f>
        <v>114.49864466857643</v>
      </c>
      <c r="AD357" s="290">
        <f>+China!AD84</f>
        <v>117.03458557084775</v>
      </c>
      <c r="AE357" s="290">
        <f>+China!AE84</f>
        <v>119.48028224495779</v>
      </c>
      <c r="AF357" s="290">
        <f>+China!AF84</f>
        <v>121.81570901388039</v>
      </c>
      <c r="AG357" s="290">
        <f>+China!AG84</f>
        <v>124.02412970649212</v>
      </c>
      <c r="AH357" s="290">
        <f>+China!AH84</f>
        <v>126.09279341469397</v>
      </c>
      <c r="AI357" s="290">
        <f>+China!AI84</f>
        <v>128.01267048643712</v>
      </c>
      <c r="AJ357" s="290">
        <f>+China!AJ84</f>
        <v>129.77778367494133</v>
      </c>
      <c r="AK357" s="290">
        <f>+China!AK84</f>
        <v>131.38446556750151</v>
      </c>
      <c r="AL357" s="290">
        <f>+China!AL84</f>
        <v>132.83069704556601</v>
      </c>
      <c r="AM357" s="290">
        <f>+China!AM84</f>
        <v>134.11558167522793</v>
      </c>
      <c r="AN357" s="290">
        <f>+China!AN84</f>
        <v>135.23896091589563</v>
      </c>
      <c r="AO357" s="290">
        <f>+China!AO84</f>
        <v>136.20115389003814</v>
      </c>
      <c r="AP357" s="290">
        <f>+China!AP84</f>
        <v>137.00279952507032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4.4">
      <c r="A358" s="289" t="s">
        <v>55</v>
      </c>
      <c r="B358" s="290">
        <f>+India!B84</f>
        <v>1.8011438626784644</v>
      </c>
      <c r="C358" s="290">
        <f>+India!C84</f>
        <v>3.4962530723769598</v>
      </c>
      <c r="D358" s="290">
        <f>+India!D84</f>
        <v>5.7671057010765949</v>
      </c>
      <c r="E358" s="290">
        <f>+India!E84</f>
        <v>8.7502711437886855</v>
      </c>
      <c r="F358" s="290">
        <f>+India!F84</f>
        <v>12.520723074307138</v>
      </c>
      <c r="G358" s="290">
        <f>+India!G84</f>
        <v>16.88434488125236</v>
      </c>
      <c r="H358" s="290">
        <f>+India!H84</f>
        <v>21.740022252850547</v>
      </c>
      <c r="I358" s="290">
        <f>+India!I84</f>
        <v>27.071436824324824</v>
      </c>
      <c r="J358" s="290">
        <f>+India!J84</f>
        <v>32.698209562817304</v>
      </c>
      <c r="K358" s="290">
        <f>+India!K84</f>
        <v>38.493040614886695</v>
      </c>
      <c r="L358" s="290">
        <f>+India!L84</f>
        <v>44.766851523529446</v>
      </c>
      <c r="M358" s="290">
        <f>+India!M84</f>
        <v>51.802253359051129</v>
      </c>
      <c r="N358" s="290">
        <f>+India!N84</f>
        <v>59.616116664235989</v>
      </c>
      <c r="O358" s="290">
        <f>+India!O84</f>
        <v>67.811081675898819</v>
      </c>
      <c r="P358" s="290">
        <f>+India!P84</f>
        <v>76.32998097739727</v>
      </c>
      <c r="Q358" s="290">
        <f>+India!Q84</f>
        <v>85.114320573586397</v>
      </c>
      <c r="R358" s="290">
        <f>+India!R84</f>
        <v>94.106737843446467</v>
      </c>
      <c r="S358" s="290">
        <f>+India!S84</f>
        <v>103.25278268034089</v>
      </c>
      <c r="T358" s="290">
        <f>+India!T84</f>
        <v>112.50222346068776</v>
      </c>
      <c r="U358" s="290">
        <f>+India!U84</f>
        <v>121.81004446004283</v>
      </c>
      <c r="V358" s="290">
        <f>+India!V84</f>
        <v>131.13729429139497</v>
      </c>
      <c r="W358" s="290">
        <f>+India!W84</f>
        <v>140.45193236681061</v>
      </c>
      <c r="X358" s="290">
        <f>+India!X84</f>
        <v>149.7297849393718</v>
      </c>
      <c r="Y358" s="290">
        <f>+India!Y84</f>
        <v>158.95563868851241</v>
      </c>
      <c r="Z358" s="290">
        <f>+India!Z84</f>
        <v>168.12434942416371</v>
      </c>
      <c r="AA358" s="290">
        <f>+India!AA84</f>
        <v>177.26840068572474</v>
      </c>
      <c r="AB358" s="290">
        <f>+India!AB84</f>
        <v>186.50733061611186</v>
      </c>
      <c r="AC358" s="290">
        <f>+India!AC84</f>
        <v>196.39120557924213</v>
      </c>
      <c r="AD358" s="290">
        <f>+India!AD84</f>
        <v>206.65970565456658</v>
      </c>
      <c r="AE358" s="290">
        <f>+India!AE84</f>
        <v>217.2249870472582</v>
      </c>
      <c r="AF358" s="290">
        <f>+India!AF84</f>
        <v>228.00519131257877</v>
      </c>
      <c r="AG358" s="290">
        <f>+India!AG84</f>
        <v>238.93186557469366</v>
      </c>
      <c r="AH358" s="290">
        <f>+India!AH84</f>
        <v>249.95202956845534</v>
      </c>
      <c r="AI358" s="290">
        <f>+India!AI84</f>
        <v>261.02730359494927</v>
      </c>
      <c r="AJ358" s="290">
        <f>+India!AJ84</f>
        <v>272.13176997535686</v>
      </c>
      <c r="AK358" s="290">
        <f>+India!AK84</f>
        <v>283.24949331397954</v>
      </c>
      <c r="AL358" s="290">
        <f>+India!AL84</f>
        <v>294.37216512340694</v>
      </c>
      <c r="AM358" s="290">
        <f>+India!AM84</f>
        <v>305.49707094394944</v>
      </c>
      <c r="AN358" s="290">
        <f>+India!AN84</f>
        <v>316.62543269483047</v>
      </c>
      <c r="AO358" s="290">
        <f>+India!AO84</f>
        <v>327.76110717790891</v>
      </c>
      <c r="AP358" s="290">
        <f>+India!AP84</f>
        <v>338.90959177082749</v>
      </c>
    </row>
    <row r="359" spans="1:309" ht="14.4">
      <c r="A359" s="289" t="s">
        <v>56</v>
      </c>
      <c r="B359" s="290">
        <f>+MidEast!B84</f>
        <v>2.7807603753726267</v>
      </c>
      <c r="C359" s="290">
        <f>+MidEast!C84</f>
        <v>4.6052479007290987</v>
      </c>
      <c r="D359" s="290">
        <f>+MidEast!D84</f>
        <v>7.08136496719868</v>
      </c>
      <c r="E359" s="290">
        <f>+MidEast!E84</f>
        <v>10.08371078725221</v>
      </c>
      <c r="F359" s="290">
        <f>+MidEast!F84</f>
        <v>13.701969979900234</v>
      </c>
      <c r="G359" s="290">
        <f>+MidEast!G84</f>
        <v>17.642513788174956</v>
      </c>
      <c r="H359" s="290">
        <f>+MidEast!H84</f>
        <v>21.814409664875487</v>
      </c>
      <c r="I359" s="290">
        <f>+MidEast!I84</f>
        <v>26.268248625089143</v>
      </c>
      <c r="J359" s="290">
        <f>+MidEast!J84</f>
        <v>30.916678972971116</v>
      </c>
      <c r="K359" s="290">
        <f>+MidEast!K84</f>
        <v>35.963866448808403</v>
      </c>
      <c r="L359" s="290">
        <f>+MidEast!L84</f>
        <v>40.849346979124903</v>
      </c>
      <c r="M359" s="290">
        <f>+MidEast!M84</f>
        <v>44.696457940697549</v>
      </c>
      <c r="N359" s="290">
        <f>+MidEast!N84</f>
        <v>49.65333609177479</v>
      </c>
      <c r="O359" s="290">
        <f>+MidEast!O84</f>
        <v>54.583795983700334</v>
      </c>
      <c r="P359" s="290">
        <f>+MidEast!P84</f>
        <v>59.512177100124902</v>
      </c>
      <c r="Q359" s="290">
        <f>+MidEast!Q84</f>
        <v>64.445207873773896</v>
      </c>
      <c r="R359" s="290">
        <f>+MidEast!R84</f>
        <v>69.381022691891175</v>
      </c>
      <c r="S359" s="290">
        <f>+MidEast!S84</f>
        <v>74.314077575174977</v>
      </c>
      <c r="T359" s="290">
        <f>+MidEast!T84</f>
        <v>79.237996360328026</v>
      </c>
      <c r="U359" s="290">
        <f>+MidEast!U84</f>
        <v>84.147244010039799</v>
      </c>
      <c r="V359" s="290">
        <f>+MidEast!V84</f>
        <v>89.038172213972018</v>
      </c>
      <c r="W359" s="290">
        <f>+MidEast!W84</f>
        <v>93.909771576407138</v>
      </c>
      <c r="X359" s="290">
        <f>+MidEast!X84</f>
        <v>98.764322085770729</v>
      </c>
      <c r="Y359" s="290">
        <f>+MidEast!Y84</f>
        <v>103.60801035867891</v>
      </c>
      <c r="Z359" s="290">
        <f>+MidEast!Z84</f>
        <v>108.45145225546652</v>
      </c>
      <c r="AA359" s="290">
        <f>+MidEast!AA84</f>
        <v>113.32395041229378</v>
      </c>
      <c r="AB359" s="290">
        <f>+MidEast!AB84</f>
        <v>118.28282954506153</v>
      </c>
      <c r="AC359" s="290">
        <f>+MidEast!AC84</f>
        <v>123.6965596768262</v>
      </c>
      <c r="AD359" s="290">
        <f>+MidEast!AD84</f>
        <v>129.38640030621323</v>
      </c>
      <c r="AE359" s="290">
        <f>+MidEast!AE84</f>
        <v>135.30647987887892</v>
      </c>
      <c r="AF359" s="290">
        <f>+MidEast!AF84</f>
        <v>141.41590333997783</v>
      </c>
      <c r="AG359" s="290">
        <f>+MidEast!AG84</f>
        <v>147.6818729034427</v>
      </c>
      <c r="AH359" s="290">
        <f>+MidEast!AH84</f>
        <v>154.08037079216615</v>
      </c>
      <c r="AI359" s="290">
        <f>+MidEast!AI84</f>
        <v>160.59544382274723</v>
      </c>
      <c r="AJ359" s="290">
        <f>+MidEast!AJ84</f>
        <v>167.21792620274718</v>
      </c>
      <c r="AK359" s="290">
        <f>+MidEast!AK84</f>
        <v>173.94405569823363</v>
      </c>
      <c r="AL359" s="290">
        <f>+MidEast!AL84</f>
        <v>180.7742037063517</v>
      </c>
      <c r="AM359" s="290">
        <f>+MidEast!AM84</f>
        <v>187.71180530704032</v>
      </c>
      <c r="AN359" s="290">
        <f>+MidEast!AN84</f>
        <v>194.76250423292231</v>
      </c>
      <c r="AO359" s="290">
        <f>+MidEast!AO84</f>
        <v>201.93349419343267</v>
      </c>
      <c r="AP359" s="290">
        <f>+MidEast!AP84</f>
        <v>209.23302544502911</v>
      </c>
    </row>
    <row r="360" spans="1:309" ht="14.4">
      <c r="A360" s="289" t="s">
        <v>57</v>
      </c>
      <c r="B360" s="290">
        <f>+Africa!B84</f>
        <v>0.92213164566783179</v>
      </c>
      <c r="C360" s="290">
        <f>+Africa!C84</f>
        <v>1.7775725310777277</v>
      </c>
      <c r="D360" s="290">
        <f>+Africa!D84</f>
        <v>3.3992482053752475</v>
      </c>
      <c r="E360" s="290">
        <f>+Africa!E84</f>
        <v>6.0561171263620883</v>
      </c>
      <c r="F360" s="290">
        <f>+Africa!F84</f>
        <v>10.287702654037764</v>
      </c>
      <c r="G360" s="290">
        <f>+Africa!G84</f>
        <v>16.267911656687794</v>
      </c>
      <c r="H360" s="290">
        <f>+Africa!H84</f>
        <v>24.181972616159769</v>
      </c>
      <c r="I360" s="290">
        <f>+Africa!I84</f>
        <v>34.656735307438076</v>
      </c>
      <c r="J360" s="290">
        <f>+Africa!J84</f>
        <v>47.761412413218238</v>
      </c>
      <c r="K360" s="290">
        <f>+Africa!K84</f>
        <v>64.051996484603691</v>
      </c>
      <c r="L360" s="290">
        <f>+Africa!L84</f>
        <v>80.220026878612657</v>
      </c>
      <c r="M360" s="290">
        <f>+Africa!M84</f>
        <v>94.516960605442932</v>
      </c>
      <c r="N360" s="290">
        <f>+Africa!N84</f>
        <v>109.0639407711939</v>
      </c>
      <c r="O360" s="290">
        <f>+Africa!O84</f>
        <v>124.06634232240614</v>
      </c>
      <c r="P360" s="290">
        <f>+Africa!P84</f>
        <v>139.41409056796985</v>
      </c>
      <c r="Q360" s="290">
        <f>+Africa!Q84</f>
        <v>154.98082627768687</v>
      </c>
      <c r="R360" s="290">
        <f>+Africa!R84</f>
        <v>170.63533921883715</v>
      </c>
      <c r="S360" s="290">
        <f>+Africa!S84</f>
        <v>186.24973678215139</v>
      </c>
      <c r="T360" s="290">
        <f>+Africa!T84</f>
        <v>201.70500150502414</v>
      </c>
      <c r="U360" s="290">
        <f>+Africa!U84</f>
        <v>216.89483600304499</v>
      </c>
      <c r="V360" s="290">
        <f>+Africa!V84</f>
        <v>231.72849930050853</v>
      </c>
      <c r="W360" s="290">
        <f>+Africa!W84</f>
        <v>246.13319438858443</v>
      </c>
      <c r="X360" s="290">
        <f>+Africa!X84</f>
        <v>260.05642021855647</v>
      </c>
      <c r="Y360" s="290">
        <f>+Africa!Y84</f>
        <v>273.46848945482009</v>
      </c>
      <c r="Z360" s="290">
        <f>+Africa!Z84</f>
        <v>286.36508054539553</v>
      </c>
      <c r="AA360" s="290">
        <f>+Africa!AA84</f>
        <v>298.82831647253334</v>
      </c>
      <c r="AB360" s="290">
        <f>+Africa!AB84</f>
        <v>311.24120169408917</v>
      </c>
      <c r="AC360" s="290">
        <f>+Africa!AC84</f>
        <v>324.47256332385069</v>
      </c>
      <c r="AD360" s="290">
        <f>+Africa!AD84</f>
        <v>338.1891059610129</v>
      </c>
      <c r="AE360" s="290">
        <f>+Africa!AE84</f>
        <v>352.22990341703189</v>
      </c>
      <c r="AF360" s="290">
        <f>+Africa!AF84</f>
        <v>366.44229341578909</v>
      </c>
      <c r="AG360" s="290">
        <f>+Africa!AG84</f>
        <v>380.69775643749904</v>
      </c>
      <c r="AH360" s="290">
        <f>+Africa!AH84</f>
        <v>394.89697338371326</v>
      </c>
      <c r="AI360" s="290">
        <f>+Africa!AI84</f>
        <v>408.96830004071535</v>
      </c>
      <c r="AJ360" s="290">
        <f>+Africa!AJ84</f>
        <v>422.8635274160074</v>
      </c>
      <c r="AK360" s="290">
        <f>+Africa!AK84</f>
        <v>436.55297659290909</v>
      </c>
      <c r="AL360" s="290">
        <f>+Africa!AL84</f>
        <v>450.02090408594972</v>
      </c>
      <c r="AM360" s="290">
        <f>+Africa!AM84</f>
        <v>463.26160257297249</v>
      </c>
      <c r="AN360" s="290">
        <f>+Africa!AN84</f>
        <v>476.27627745570214</v>
      </c>
      <c r="AO360" s="290">
        <f>+Africa!AO84</f>
        <v>489.07063887458247</v>
      </c>
      <c r="AP360" s="290">
        <f>+Africa!AP84</f>
        <v>501.6530963885325</v>
      </c>
    </row>
    <row r="361" spans="1:309" ht="14.4">
      <c r="A361" s="289" t="s">
        <v>58</v>
      </c>
      <c r="B361" s="290">
        <f>+LatAm!B84</f>
        <v>3.5803904662684722</v>
      </c>
      <c r="C361" s="290">
        <f>+LatAm!C84</f>
        <v>5.5572219768916966</v>
      </c>
      <c r="D361" s="290">
        <f>+LatAm!D84</f>
        <v>8.2506903209902553</v>
      </c>
      <c r="E361" s="290">
        <f>+LatAm!E84</f>
        <v>11.478054973964152</v>
      </c>
      <c r="F361" s="290">
        <f>+LatAm!F84</f>
        <v>15.121054813232355</v>
      </c>
      <c r="G361" s="290">
        <f>+LatAm!G84</f>
        <v>18.972059870599889</v>
      </c>
      <c r="H361" s="290">
        <f>+LatAm!H84</f>
        <v>22.989571931350035</v>
      </c>
      <c r="I361" s="290">
        <f>+LatAm!I84</f>
        <v>27.051192540557373</v>
      </c>
      <c r="J361" s="290">
        <f>+LatAm!J84</f>
        <v>31.009025979649373</v>
      </c>
      <c r="K361" s="290">
        <f>+LatAm!K84</f>
        <v>34.781638747134906</v>
      </c>
      <c r="L361" s="290">
        <f>+LatAm!L84</f>
        <v>38.973342910283563</v>
      </c>
      <c r="M361" s="290">
        <f>+LatAm!M84</f>
        <v>43.372106243244005</v>
      </c>
      <c r="N361" s="290">
        <f>+LatAm!N84</f>
        <v>48.841308136337815</v>
      </c>
      <c r="O361" s="290">
        <f>+LatAm!O84</f>
        <v>54.386912782019948</v>
      </c>
      <c r="P361" s="290">
        <f>+LatAm!P84</f>
        <v>60.020571775318686</v>
      </c>
      <c r="Q361" s="290">
        <f>+LatAm!Q84</f>
        <v>65.740037146006188</v>
      </c>
      <c r="R361" s="290">
        <f>+LatAm!R84</f>
        <v>71.536275227830771</v>
      </c>
      <c r="S361" s="290">
        <f>+LatAm!S84</f>
        <v>77.397675032130721</v>
      </c>
      <c r="T361" s="290">
        <f>+LatAm!T84</f>
        <v>83.312534669240947</v>
      </c>
      <c r="U361" s="290">
        <f>+LatAm!U84</f>
        <v>89.27053935094402</v>
      </c>
      <c r="V361" s="290">
        <f>+LatAm!V84</f>
        <v>95.263678968775181</v>
      </c>
      <c r="W361" s="290">
        <f>+LatAm!W84</f>
        <v>101.28689033824983</v>
      </c>
      <c r="X361" s="290">
        <f>+LatAm!X84</f>
        <v>107.33859775393543</v>
      </c>
      <c r="Y361" s="290">
        <f>+LatAm!Y84</f>
        <v>113.42122901476915</v>
      </c>
      <c r="Z361" s="290">
        <f>+LatAm!Z84</f>
        <v>119.54167994051448</v>
      </c>
      <c r="AA361" s="290">
        <f>+LatAm!AA84</f>
        <v>125.72372812260919</v>
      </c>
      <c r="AB361" s="290">
        <f>+LatAm!AB84</f>
        <v>131.99821173300009</v>
      </c>
      <c r="AC361" s="290">
        <f>+LatAm!AC84</f>
        <v>138.69980694714252</v>
      </c>
      <c r="AD361" s="290">
        <f>+LatAm!AD84</f>
        <v>145.66663631302185</v>
      </c>
      <c r="AE361" s="290">
        <f>+LatAm!AE84</f>
        <v>152.86134082767774</v>
      </c>
      <c r="AF361" s="290">
        <f>+LatAm!AF84</f>
        <v>160.25078901039589</v>
      </c>
      <c r="AG361" s="290">
        <f>+LatAm!AG84</f>
        <v>167.80889617022848</v>
      </c>
      <c r="AH361" s="290">
        <f>+LatAm!AH84</f>
        <v>175.51720236324979</v>
      </c>
      <c r="AI361" s="290">
        <f>+LatAm!AI84</f>
        <v>183.36427489232028</v>
      </c>
      <c r="AJ361" s="290">
        <f>+LatAm!AJ84</f>
        <v>191.34462508552804</v>
      </c>
      <c r="AK361" s="290">
        <f>+LatAm!AK84</f>
        <v>199.45752415593586</v>
      </c>
      <c r="AL361" s="290">
        <f>+LatAm!AL84</f>
        <v>207.70590898937778</v>
      </c>
      <c r="AM361" s="290">
        <f>+LatAm!AM84</f>
        <v>216.0954548330275</v>
      </c>
      <c r="AN361" s="290">
        <f>+LatAm!AN84</f>
        <v>224.63383039773936</v>
      </c>
      <c r="AO361" s="290">
        <f>+LatAm!AO84</f>
        <v>233.33012129236783</v>
      </c>
      <c r="AP361" s="290">
        <f>+LatAm!AP84</f>
        <v>242.1943961814963</v>
      </c>
    </row>
    <row r="362" spans="1:309" ht="14.4">
      <c r="A362" s="289" t="s">
        <v>114</v>
      </c>
      <c r="B362" s="290">
        <f>+OHI!B84</f>
        <v>2.9523908948341244</v>
      </c>
      <c r="C362" s="290">
        <f>+OHI!C84</f>
        <v>3.7796484437112805</v>
      </c>
      <c r="D362" s="290">
        <f>+OHI!D84</f>
        <v>4.9379441188397442</v>
      </c>
      <c r="E362" s="290">
        <f>+OHI!E84</f>
        <v>6.151906197842429</v>
      </c>
      <c r="F362" s="290">
        <f>+OHI!F84</f>
        <v>7.344329074848388</v>
      </c>
      <c r="G362" s="290">
        <f>+OHI!G84</f>
        <v>8.5007038561226302</v>
      </c>
      <c r="H362" s="290">
        <f>+OHI!H84</f>
        <v>9.6308015885597289</v>
      </c>
      <c r="I362" s="290">
        <f>+OHI!I84</f>
        <v>10.782416182420613</v>
      </c>
      <c r="J362" s="290">
        <f>+OHI!J84</f>
        <v>11.952110791333853</v>
      </c>
      <c r="K362" s="290">
        <f>+OHI!K84</f>
        <v>13.075202102601907</v>
      </c>
      <c r="L362" s="290">
        <f>+OHI!L84</f>
        <v>14.291093016725355</v>
      </c>
      <c r="M362" s="290">
        <f>+OHI!M84</f>
        <v>15.465513691928134</v>
      </c>
      <c r="N362" s="290">
        <f>+OHI!N84</f>
        <v>16.895051035699218</v>
      </c>
      <c r="O362" s="290">
        <f>+OHI!O84</f>
        <v>18.227251660351918</v>
      </c>
      <c r="P362" s="290">
        <f>+OHI!P84</f>
        <v>19.498420164006816</v>
      </c>
      <c r="Q362" s="290">
        <f>+OHI!Q84</f>
        <v>20.727362947440515</v>
      </c>
      <c r="R362" s="290">
        <f>+OHI!R84</f>
        <v>21.923672890055535</v>
      </c>
      <c r="S362" s="290">
        <f>+OHI!S84</f>
        <v>23.091986632650102</v>
      </c>
      <c r="T362" s="290">
        <f>+OHI!T84</f>
        <v>24.23437759225056</v>
      </c>
      <c r="U362" s="290">
        <f>+OHI!U84</f>
        <v>25.351717251718</v>
      </c>
      <c r="V362" s="290">
        <f>+OHI!V84</f>
        <v>26.444470819698928</v>
      </c>
      <c r="W362" s="290">
        <f>+OHI!W84</f>
        <v>27.51319352649719</v>
      </c>
      <c r="X362" s="290">
        <f>+OHI!X84</f>
        <v>28.558877947614967</v>
      </c>
      <c r="Y362" s="290">
        <f>+OHI!Y84</f>
        <v>29.583228097115526</v>
      </c>
      <c r="Z362" s="290">
        <f>+OHI!Z84</f>
        <v>30.588879825190638</v>
      </c>
      <c r="AA362" s="290">
        <f>+OHI!AA84</f>
        <v>31.583249188284746</v>
      </c>
      <c r="AB362" s="290">
        <f>+OHI!AB84</f>
        <v>32.581753334181911</v>
      </c>
      <c r="AC362" s="290">
        <f>+OHI!AC84</f>
        <v>33.673097265354372</v>
      </c>
      <c r="AD362" s="290">
        <f>+OHI!AD84</f>
        <v>34.815418430422376</v>
      </c>
      <c r="AE362" s="290">
        <f>+OHI!AE84</f>
        <v>35.997585910846503</v>
      </c>
      <c r="AF362" s="290">
        <f>+OHI!AF84</f>
        <v>37.209830340771262</v>
      </c>
      <c r="AG362" s="290">
        <f>+OHI!AG84</f>
        <v>38.444281263717194</v>
      </c>
      <c r="AH362" s="290">
        <f>+OHI!AH84</f>
        <v>39.695086374488099</v>
      </c>
      <c r="AI362" s="290">
        <f>+OHI!AI84</f>
        <v>40.958199356439025</v>
      </c>
      <c r="AJ362" s="290">
        <f>+OHI!AJ84</f>
        <v>42.231047617069805</v>
      </c>
      <c r="AK362" s="290">
        <f>+OHI!AK84</f>
        <v>43.512190389967785</v>
      </c>
      <c r="AL362" s="290">
        <f>+OHI!AL84</f>
        <v>44.801016600711769</v>
      </c>
      <c r="AM362" s="290">
        <f>+OHI!AM84</f>
        <v>46.0974985846496</v>
      </c>
      <c r="AN362" s="290">
        <f>+OHI!AN84</f>
        <v>47.402001263883683</v>
      </c>
      <c r="AO362" s="290">
        <f>+OHI!AO84</f>
        <v>48.715139436470992</v>
      </c>
      <c r="AP362" s="290">
        <f>+OHI!AP84</f>
        <v>50.037673875551711</v>
      </c>
    </row>
    <row r="363" spans="1:309" ht="14.4">
      <c r="A363" s="289" t="s">
        <v>224</v>
      </c>
      <c r="B363" s="290">
        <f>+OthAsia!B84</f>
        <v>2.0398766133279955</v>
      </c>
      <c r="C363" s="290">
        <f>+OthAsia!C84</f>
        <v>3.0425501176187728</v>
      </c>
      <c r="D363" s="290">
        <f>+OthAsia!D84</f>
        <v>5.0930647767325929</v>
      </c>
      <c r="E363" s="290">
        <f>+OthAsia!E84</f>
        <v>7.8701654588987946</v>
      </c>
      <c r="F363" s="290">
        <f>+OthAsia!F84</f>
        <v>11.45138332238292</v>
      </c>
      <c r="G363" s="290">
        <f>+OthAsia!G84</f>
        <v>15.637648571358458</v>
      </c>
      <c r="H363" s="290">
        <f>+OthAsia!H84</f>
        <v>20.337341203736798</v>
      </c>
      <c r="I363" s="290">
        <f>+OthAsia!I84</f>
        <v>25.606446617657536</v>
      </c>
      <c r="J363" s="290">
        <f>+OthAsia!J84</f>
        <v>31.283255473052101</v>
      </c>
      <c r="K363" s="290">
        <f>+OthAsia!K84</f>
        <v>37.347840153536673</v>
      </c>
      <c r="L363" s="290">
        <f>+OthAsia!L84</f>
        <v>43.747306146614228</v>
      </c>
      <c r="M363" s="290">
        <f>+OthAsia!M84</f>
        <v>51.399769716498305</v>
      </c>
      <c r="N363" s="290">
        <f>+OthAsia!N84</f>
        <v>58.945968311887114</v>
      </c>
      <c r="O363" s="290">
        <f>+OthAsia!O84</f>
        <v>67.013704796315437</v>
      </c>
      <c r="P363" s="290">
        <f>+OthAsia!P84</f>
        <v>75.468334844276484</v>
      </c>
      <c r="Q363" s="290">
        <f>+OthAsia!Q84</f>
        <v>84.191529742885479</v>
      </c>
      <c r="R363" s="290">
        <f>+OthAsia!R84</f>
        <v>93.075277302120384</v>
      </c>
      <c r="S363" s="290">
        <f>+OthAsia!S84</f>
        <v>102.01856729667921</v>
      </c>
      <c r="T363" s="290">
        <f>+OthAsia!T84</f>
        <v>110.92564917051689</v>
      </c>
      <c r="U363" s="290">
        <f>+OthAsia!U84</f>
        <v>119.70530040283636</v>
      </c>
      <c r="V363" s="290">
        <f>+OthAsia!V84</f>
        <v>128.27078175464442</v>
      </c>
      <c r="W363" s="290">
        <f>+OthAsia!W84</f>
        <v>136.54032381777597</v>
      </c>
      <c r="X363" s="290">
        <f>+OthAsia!X84</f>
        <v>144.43807832103653</v>
      </c>
      <c r="Y363" s="290">
        <f>+OthAsia!Y84</f>
        <v>151.89546629160014</v>
      </c>
      <c r="Z363" s="290">
        <f>+OthAsia!Z84</f>
        <v>158.85275907316492</v>
      </c>
      <c r="AA363" s="290">
        <f>+OthAsia!AA84</f>
        <v>165.28421316020891</v>
      </c>
      <c r="AB363" s="290">
        <f>+OthAsia!AB84</f>
        <v>171.18955721357537</v>
      </c>
      <c r="AC363" s="290">
        <f>+OthAsia!AC84</f>
        <v>177.18313321259828</v>
      </c>
      <c r="AD363" s="290">
        <f>+OthAsia!AD84</f>
        <v>182.92797629395443</v>
      </c>
      <c r="AE363" s="290">
        <f>+OthAsia!AE84</f>
        <v>188.3320438508089</v>
      </c>
      <c r="AF363" s="290">
        <f>+OthAsia!AF84</f>
        <v>193.31705872658188</v>
      </c>
      <c r="AG363" s="290">
        <f>+OthAsia!AG84</f>
        <v>197.81933716752673</v>
      </c>
      <c r="AH363" s="290">
        <f>+OthAsia!AH84</f>
        <v>201.78960976089192</v>
      </c>
      <c r="AI363" s="290">
        <f>+OthAsia!AI84</f>
        <v>205.19108283213492</v>
      </c>
      <c r="AJ363" s="290">
        <f>+OthAsia!AJ84</f>
        <v>207.99692127573044</v>
      </c>
      <c r="AK363" s="290">
        <f>+OthAsia!AK84</f>
        <v>210.18782117268773</v>
      </c>
      <c r="AL363" s="290">
        <f>+OthAsia!AL84</f>
        <v>211.74998217597869</v>
      </c>
      <c r="AM363" s="290">
        <f>+OthAsia!AM84</f>
        <v>212.67358128063995</v>
      </c>
      <c r="AN363" s="290">
        <f>+OthAsia!AN84</f>
        <v>212.95174476350033</v>
      </c>
      <c r="AO363" s="290">
        <f>+OthAsia!AO84</f>
        <v>212.57997477810412</v>
      </c>
      <c r="AP363" s="290">
        <f>+OthAsia!AP84</f>
        <v>211.55598387783903</v>
      </c>
    </row>
    <row r="364" spans="1:309">
      <c r="B364" s="430">
        <f t="shared" ref="B364:AF364" si="184">SUM(B352:B363)</f>
        <v>44.200639442781998</v>
      </c>
      <c r="C364" s="430">
        <f t="shared" si="184"/>
        <v>63.597607427283933</v>
      </c>
      <c r="D364" s="430">
        <f t="shared" si="184"/>
        <v>88.352114140766801</v>
      </c>
      <c r="E364" s="430">
        <f t="shared" si="184"/>
        <v>116.90290226097436</v>
      </c>
      <c r="F364" s="430">
        <f t="shared" si="184"/>
        <v>149.57083186293258</v>
      </c>
      <c r="G364" s="430">
        <f t="shared" si="184"/>
        <v>185.70066683710374</v>
      </c>
      <c r="H364" s="430">
        <f t="shared" si="184"/>
        <v>225.1678682006393</v>
      </c>
      <c r="I364" s="430">
        <f t="shared" si="184"/>
        <v>268.76924145151031</v>
      </c>
      <c r="J364" s="430">
        <f t="shared" si="184"/>
        <v>316.07010133841794</v>
      </c>
      <c r="K364" s="430">
        <f t="shared" si="184"/>
        <v>366.98376035502287</v>
      </c>
      <c r="L364" s="430">
        <f t="shared" si="184"/>
        <v>420.30750343620912</v>
      </c>
      <c r="M364" s="430">
        <f t="shared" si="184"/>
        <v>473.67970252755219</v>
      </c>
      <c r="N364" s="430">
        <f t="shared" si="184"/>
        <v>532.91374566417107</v>
      </c>
      <c r="O364" s="430">
        <f t="shared" si="184"/>
        <v>592.949550888506</v>
      </c>
      <c r="P364" s="430">
        <f t="shared" si="184"/>
        <v>653.75228701751018</v>
      </c>
      <c r="Q364" s="430">
        <f t="shared" si="184"/>
        <v>715.12129129745222</v>
      </c>
      <c r="R364" s="430">
        <f t="shared" si="184"/>
        <v>776.77731061170971</v>
      </c>
      <c r="S364" s="430">
        <f t="shared" si="184"/>
        <v>838.41336989714068</v>
      </c>
      <c r="T364" s="430">
        <f t="shared" si="184"/>
        <v>899.72490235229327</v>
      </c>
      <c r="U364" s="430">
        <f t="shared" si="184"/>
        <v>960.4281926724517</v>
      </c>
      <c r="V364" s="430">
        <f t="shared" si="184"/>
        <v>1020.2725540435326</v>
      </c>
      <c r="W364" s="430">
        <f t="shared" si="184"/>
        <v>1079.0496419036983</v>
      </c>
      <c r="X364" s="430">
        <f t="shared" si="184"/>
        <v>1136.6019848200683</v>
      </c>
      <c r="Y364" s="430">
        <f t="shared" si="184"/>
        <v>1192.8316210275875</v>
      </c>
      <c r="Z364" s="430">
        <f t="shared" si="184"/>
        <v>1247.7083501500549</v>
      </c>
      <c r="AA364" s="430">
        <f t="shared" si="184"/>
        <v>1301.453545872891</v>
      </c>
      <c r="AB364" s="430">
        <f t="shared" si="184"/>
        <v>1354.8729608139754</v>
      </c>
      <c r="AC364" s="430">
        <f t="shared" si="184"/>
        <v>1411.7405688964104</v>
      </c>
      <c r="AD364" s="430">
        <f t="shared" si="184"/>
        <v>1470.3110368382136</v>
      </c>
      <c r="AE364" s="430">
        <f t="shared" si="184"/>
        <v>1530.035441989962</v>
      </c>
      <c r="AF364" s="430">
        <f t="shared" si="184"/>
        <v>1590.4167473501566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0.55455295532427962</v>
      </c>
      <c r="D366" s="531">
        <f t="shared" si="185"/>
        <v>0.32241918921216406</v>
      </c>
      <c r="E366" s="531">
        <f t="shared" si="185"/>
        <v>0.19710405114595658</v>
      </c>
      <c r="F366" s="531">
        <f t="shared" si="185"/>
        <v>0.12463841928648582</v>
      </c>
      <c r="G366" s="531">
        <f t="shared" si="185"/>
        <v>8.1265839395079434E-2</v>
      </c>
      <c r="H366" s="531">
        <f t="shared" si="185"/>
        <v>5.4276687104722499E-2</v>
      </c>
      <c r="I366" s="530">
        <f t="shared" si="185"/>
        <v>3.6894611374732024E-2</v>
      </c>
      <c r="J366" s="530">
        <f t="shared" si="185"/>
        <v>2.5542408715581489E-2</v>
      </c>
      <c r="K366" s="530">
        <f t="shared" si="185"/>
        <v>1.7981384862866715E-2</v>
      </c>
      <c r="L366" s="530">
        <f t="shared" si="185"/>
        <v>1.2840183630719022E-2</v>
      </c>
      <c r="M366" s="530">
        <f t="shared" si="185"/>
        <v>9.3956459898989469E-3</v>
      </c>
      <c r="N366" s="530">
        <f t="shared" si="185"/>
        <v>6.8479764132128211E-3</v>
      </c>
      <c r="O366" s="530">
        <f t="shared" si="185"/>
        <v>5.0774265822915339E-3</v>
      </c>
      <c r="P366" s="530">
        <f t="shared" si="185"/>
        <v>3.8157534934453274E-3</v>
      </c>
      <c r="Q366" s="530">
        <f t="shared" si="185"/>
        <v>2.9000734155359286E-3</v>
      </c>
      <c r="R366" s="530">
        <f t="shared" si="185"/>
        <v>2.2257916824358326E-3</v>
      </c>
      <c r="S366" s="530">
        <f t="shared" si="185"/>
        <v>1.7231895520581502E-3</v>
      </c>
      <c r="T366" s="530">
        <f t="shared" si="185"/>
        <v>1.3445562450621026E-3</v>
      </c>
      <c r="U366" s="530">
        <f t="shared" si="185"/>
        <v>1.056590503130812E-3</v>
      </c>
      <c r="V366" s="530">
        <f t="shared" si="185"/>
        <v>8.3567912639525405E-4</v>
      </c>
      <c r="W366" s="530">
        <f t="shared" si="185"/>
        <v>6.6485478287203151E-4</v>
      </c>
      <c r="X366" s="530">
        <f t="shared" si="185"/>
        <v>5.3178326420131922E-4</v>
      </c>
      <c r="Y366" s="530">
        <f t="shared" si="185"/>
        <v>4.2740484072671106E-4</v>
      </c>
      <c r="Z366" s="530">
        <f t="shared" si="185"/>
        <v>3.4500240454227805E-4</v>
      </c>
      <c r="AA366" s="530">
        <f t="shared" si="185"/>
        <v>2.7949986501768042E-4</v>
      </c>
      <c r="AB366" s="530">
        <f t="shared" si="185"/>
        <v>2.2699387670689836E-4</v>
      </c>
      <c r="AC366" s="530">
        <f t="shared" si="185"/>
        <v>1.8405786488664633E-4</v>
      </c>
      <c r="AD366" s="530">
        <f t="shared" si="185"/>
        <v>1.4930593465036936E-4</v>
      </c>
      <c r="AE366" s="530">
        <f t="shared" si="185"/>
        <v>1.2123369496066579E-4</v>
      </c>
      <c r="AF366" s="530">
        <f t="shared" si="185"/>
        <v>9.8577193800903075E-5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0.24330993592981207</v>
      </c>
      <c r="C369" s="534">
        <f>+(Parameters!$B11+2*Parameters!$B12*Global!C70)*C48</f>
        <v>0.39318796413921148</v>
      </c>
      <c r="D369" s="534">
        <f>+(Parameters!$B11+2*Parameters!$B12*Global!D70)*D48</f>
        <v>0.64673878899870219</v>
      </c>
      <c r="E369" s="534">
        <f>+(Parameters!$B11+2*Parameters!$B12*Global!E70)*E39</f>
        <v>1.2948558530717484</v>
      </c>
      <c r="F369" s="534">
        <f>+(Parameters!$B11+2*Parameters!$B12*Global!F70)*F39</f>
        <v>1.9270318341040182</v>
      </c>
      <c r="G369" s="534">
        <f>+(Parameters!$B11+2*Parameters!$B12*Global!G70)*G39</f>
        <v>2.7482850370108443</v>
      </c>
      <c r="H369" s="534">
        <f>+(Parameters!$B11+2*Parameters!$B12*Global!H70)*H39</f>
        <v>3.7796958473195632</v>
      </c>
      <c r="I369" s="534">
        <f>+(Parameters!$B11+2*Parameters!$B12*Global!I70)*I39</f>
        <v>5.0482785603347757</v>
      </c>
      <c r="J369" s="534">
        <f>+(Parameters!$B11+2*Parameters!$B12*Global!J70)*J39</f>
        <v>6.5668250354476454</v>
      </c>
      <c r="K369" s="534">
        <f>+(Parameters!$B11+2*Parameters!$B12*Global!K70)*K39</f>
        <v>8.3450346217386233</v>
      </c>
      <c r="L369" s="534">
        <f>+(Parameters!$B11+2*Parameters!$B12*Global!L70)*L39</f>
        <v>10.371570388752893</v>
      </c>
      <c r="M369" s="534">
        <f>+(Parameters!$B11+2*Parameters!$B12*Global!M70)*M39</f>
        <v>12.628753284216474</v>
      </c>
      <c r="N369" s="534">
        <f>+(Parameters!$B11+2*Parameters!$B12*Global!N70)*N39</f>
        <v>15.169232780366746</v>
      </c>
      <c r="O369" s="534">
        <f>+(Parameters!$B11+2*Parameters!$B12*Global!O70)*O39</f>
        <v>17.926382841975144</v>
      </c>
      <c r="P369" s="534">
        <f>+(Parameters!$B11+2*Parameters!$B12*Global!P70)*P39</f>
        <v>20.902922054055054</v>
      </c>
      <c r="Q369" s="534">
        <f>+(Parameters!$B11+2*Parameters!$B12*Global!Q70)*Q39</f>
        <v>24.096010600376875</v>
      </c>
      <c r="R369" s="534">
        <f>+(Parameters!$B11+2*Parameters!$B12*Global!R70)*R39</f>
        <v>27.498948465352928</v>
      </c>
      <c r="S369" s="534">
        <f>+(Parameters!$B11+2*Parameters!$B12*Global!S70)*S39</f>
        <v>31.102276554091677</v>
      </c>
      <c r="T369" s="534">
        <f>+(Parameters!$B11+2*Parameters!$B12*Global!T70)*T39</f>
        <v>34.894419158459428</v>
      </c>
      <c r="U369" s="534">
        <f>+(Parameters!$B11+2*Parameters!$B12*Global!U70)*U39</f>
        <v>38.861924763006506</v>
      </c>
      <c r="V369" s="534">
        <f>+(Parameters!$B11+2*Parameters!$B12*Global!V70)*V39</f>
        <v>42.989324862957957</v>
      </c>
      <c r="W369" s="534">
        <f>+(Parameters!$B11+2*Parameters!$B12*Global!W70)*W39</f>
        <v>47.258614652942626</v>
      </c>
      <c r="X369" s="534">
        <f>+(Parameters!$B11+2*Parameters!$B12*Global!X70)*X39</f>
        <v>51.64837306446865</v>
      </c>
      <c r="Y369" s="534">
        <f>+(Parameters!$B11+2*Parameters!$B12*Global!Y70)*Y39</f>
        <v>56.132598692023542</v>
      </c>
      <c r="Z369" s="534">
        <f>+(Parameters!$B11+2*Parameters!$B12*Global!Z70)*Z39</f>
        <v>60.679460988436951</v>
      </c>
      <c r="AA369" s="534">
        <f>+(Parameters!$B11+2*Parameters!$B12*Global!AA70)*AA39</f>
        <v>65.202054668705841</v>
      </c>
      <c r="AB369" s="534">
        <f>+(Parameters!$B11+2*Parameters!$B12*Global!AB70)*AB39</f>
        <v>69.308086086583003</v>
      </c>
      <c r="AC369" s="534">
        <f>+(Parameters!$B11+2*Parameters!$B12*Global!AC70)*AC39</f>
        <v>72.772682626883963</v>
      </c>
      <c r="AD369" s="534">
        <f>+(Parameters!$B11+2*Parameters!$B12*Global!AD70)*AD48</f>
        <v>48.580618920528444</v>
      </c>
      <c r="AE369" s="534">
        <f>+(Parameters!$B11+2*Parameters!$B12*Global!AE70)*AE48</f>
        <v>50.090782149293844</v>
      </c>
      <c r="AF369" s="534">
        <f>+(Parameters!$B11+2*Parameters!$B12*Global!AF70)*AF48</f>
        <v>51.505075044226153</v>
      </c>
      <c r="AG369" s="534">
        <f>+(Parameters!$B11+2*Parameters!$B12*Global!AG70)*AG48</f>
        <v>52.861938242924559</v>
      </c>
      <c r="AH369" s="534">
        <f>+(Parameters!$B11+2*Parameters!$B12*Global!AH70)*AH48</f>
        <v>54.187813048198471</v>
      </c>
      <c r="AI369" s="534">
        <f>+(Parameters!$B11+2*Parameters!$B12*Global!AI70)*AI48</f>
        <v>55.500868898219828</v>
      </c>
      <c r="AJ369" s="534">
        <f>+(Parameters!$B11+2*Parameters!$B12*Global!AJ70)*AJ48</f>
        <v>56.81341341978969</v>
      </c>
      <c r="AK369" s="534">
        <f>+(Parameters!$B11+2*Parameters!$B12*Global!AK70)*AK48</f>
        <v>58.133529039728508</v>
      </c>
      <c r="AL369" s="534">
        <f>+(Parameters!$B11+2*Parameters!$B12*Global!AL70)*AL48</f>
        <v>59.466237944231494</v>
      </c>
      <c r="AM369" s="534">
        <f>+(Parameters!$B11+2*Parameters!$B12*Global!AM70)*AM48</f>
        <v>60.814362007214186</v>
      </c>
      <c r="AN369" s="534">
        <f>+(Parameters!$B11+2*Parameters!$B12*Global!AN70)*AN48</f>
        <v>62.17917215744329</v>
      </c>
      <c r="AO369" s="534">
        <f>+(Parameters!$B11+2*Parameters!$B12*Global!AO70)*AO48</f>
        <v>63.560884222677252</v>
      </c>
      <c r="AP369" s="534">
        <f>+(Parameters!$B11+2*Parameters!$B12*Global!AP70)*AP48</f>
        <v>64.959039019354293</v>
      </c>
      <c r="AQ369" s="534">
        <f>+(Parameters!$B11+2*Parameters!$B12*Global!AQ70)*AQ48</f>
        <v>66.372794293384501</v>
      </c>
      <c r="AR369" s="534">
        <f>+(Parameters!$B11+2*Parameters!$B12*Global!AR70)*AR48</f>
        <v>67.801150386341789</v>
      </c>
      <c r="AS369" s="534">
        <f>+(Parameters!$B11+2*Parameters!$B12*Global!AS70)*AS48</f>
        <v>69.243127913437178</v>
      </c>
      <c r="AT369" s="534">
        <f>+(Parameters!$B11+2*Parameters!$B12*Global!AT70)*AT48</f>
        <v>70.697913222493298</v>
      </c>
      <c r="AU369" s="534">
        <f>+(Parameters!$B11+2*Parameters!$B12*Global!AU70)*AU48</f>
        <v>72.164985451728356</v>
      </c>
      <c r="AV369" s="534">
        <f>+(Parameters!$B11+2*Parameters!$B12*Global!AV70)*AV48</f>
        <v>73.644237340501363</v>
      </c>
      <c r="AW369" s="534">
        <f>+(Parameters!$B11+2*Parameters!$B12*Global!AW70)*AW48</f>
        <v>75.136100356664429</v>
      </c>
      <c r="AX369" s="534">
        <f>+(Parameters!$B11+2*Parameters!$B12*Global!AX70)*AX48</f>
        <v>76.641682984407311</v>
      </c>
      <c r="AY369" s="534">
        <f>+(Parameters!$B11+2*Parameters!$B12*Global!AY70)*AY48</f>
        <v>78.162929024934201</v>
      </c>
      <c r="AZ369" s="534">
        <f>+(Parameters!$B11+2*Parameters!$B12*Global!AZ70)*AZ48</f>
        <v>79.702800590458978</v>
      </c>
      <c r="BA369" s="534">
        <f>+(Parameters!$B11+2*Parameters!$B12*Global!BA70)*BA48</f>
        <v>81.26548880316011</v>
      </c>
      <c r="BB369" s="534">
        <f>+(Parameters!$B11+2*Parameters!$B12*Global!BB70)*BB48</f>
        <v>82.856655920768731</v>
      </c>
      <c r="BC369" s="534">
        <f>+(Parameters!$B11+2*Parameters!$B12*Global!BC70)*BC48</f>
        <v>84.483719608330887</v>
      </c>
      <c r="BD369" s="534">
        <f>+(Parameters!$B11+2*Parameters!$B12*Global!BD70)*BD48</f>
        <v>86.156210209328819</v>
      </c>
      <c r="BE369" s="534">
        <f>+(Parameters!$B11+2*Parameters!$B12*Global!BE70)*BE48</f>
        <v>87.886275423555475</v>
      </c>
      <c r="BF369" s="534">
        <f>+(Parameters!$B11+2*Parameters!$B12*Global!BF70)*BF48</f>
        <v>89.689486717588295</v>
      </c>
      <c r="BG369" s="534">
        <f>+(Parameters!$B11+2*Parameters!$B12*Global!BG70)*BG48</f>
        <v>91.586230100690329</v>
      </c>
      <c r="BH369" s="534">
        <f>+(Parameters!$B11+2*Parameters!$B12*Global!BH70)*BH48</f>
        <v>93.604141309123278</v>
      </c>
      <c r="BI369" s="534">
        <f>+(Parameters!$B11+2*Parameters!$B12*Global!BI70)*BI48</f>
        <v>93.509751180945983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2.3893113089536643E-6</v>
      </c>
      <c r="D375" s="534">
        <f t="shared" si="188"/>
        <v>9.5109415570397637E-6</v>
      </c>
      <c r="E375" s="534">
        <f t="shared" si="188"/>
        <v>2.4343417738476217E-5</v>
      </c>
      <c r="F375" s="534">
        <f t="shared" si="188"/>
        <v>3.8922549137384779E-5</v>
      </c>
      <c r="G375" s="534">
        <f t="shared" si="188"/>
        <v>5.5134160014446678E-5</v>
      </c>
      <c r="H375" s="534">
        <f t="shared" si="188"/>
        <v>7.2232469769105894E-5</v>
      </c>
      <c r="I375" s="534">
        <f t="shared" si="188"/>
        <v>8.9766959212231502E-5</v>
      </c>
      <c r="J375" s="534">
        <f t="shared" si="188"/>
        <v>1.0723080222127717E-4</v>
      </c>
      <c r="K375" s="534">
        <f t="shared" si="188"/>
        <v>1.2430996687378044E-4</v>
      </c>
      <c r="L375" s="534">
        <f t="shared" si="188"/>
        <v>1.4061815254867713E-4</v>
      </c>
      <c r="M375" s="534">
        <f t="shared" si="188"/>
        <v>1.5594799197651821E-4</v>
      </c>
      <c r="N375" s="534">
        <f t="shared" si="188"/>
        <v>1.7107573654463688E-4</v>
      </c>
      <c r="O375" s="534">
        <f t="shared" si="188"/>
        <v>1.8539829157745245E-4</v>
      </c>
      <c r="P375" s="534">
        <f t="shared" si="188"/>
        <v>1.9925432471920983E-4</v>
      </c>
      <c r="Q375" s="534">
        <f t="shared" si="188"/>
        <v>2.1290166732488859E-4</v>
      </c>
      <c r="R375" s="534">
        <f t="shared" si="188"/>
        <v>2.2653187783468979E-4</v>
      </c>
      <c r="S375" s="534">
        <f t="shared" si="188"/>
        <v>2.4027890043431025E-4</v>
      </c>
      <c r="T375" s="534">
        <f t="shared" si="188"/>
        <v>2.5422523870626072E-4</v>
      </c>
      <c r="U375" s="534">
        <f t="shared" si="188"/>
        <v>2.6840691576095454E-4</v>
      </c>
      <c r="V375" s="534">
        <f t="shared" si="188"/>
        <v>2.8281050395644481E-4</v>
      </c>
      <c r="W375" s="534">
        <f t="shared" si="188"/>
        <v>2.9736885733743109E-4</v>
      </c>
      <c r="X375" s="534">
        <f t="shared" si="188"/>
        <v>3.1197132017293517E-4</v>
      </c>
      <c r="Y375" s="534">
        <f t="shared" si="188"/>
        <v>3.2647422841176795E-4</v>
      </c>
      <c r="Z375" s="534">
        <f t="shared" si="188"/>
        <v>3.4070289113060314E-4</v>
      </c>
      <c r="AA375" s="534">
        <f t="shared" si="188"/>
        <v>3.5419172136634823E-4</v>
      </c>
      <c r="AB375" s="534">
        <f t="shared" si="188"/>
        <v>3.6491324398308815E-4</v>
      </c>
      <c r="AC375" s="534">
        <f t="shared" si="188"/>
        <v>3.7192393105726869E-4</v>
      </c>
      <c r="AD375" s="534">
        <f t="shared" si="188"/>
        <v>2.4130517994977254E-4</v>
      </c>
      <c r="AE375" s="534">
        <f t="shared" si="188"/>
        <v>2.4205922054184302E-4</v>
      </c>
      <c r="AF375" s="534">
        <f t="shared" si="188"/>
        <v>2.4235003040451328E-4</v>
      </c>
      <c r="AG375" s="534">
        <f t="shared" si="188"/>
        <v>2.4237386067939789E-4</v>
      </c>
      <c r="AH375" s="534">
        <f t="shared" ref="AH375:BI375" si="189">+AH373*AH369</f>
        <v>2.4225838273940646E-4</v>
      </c>
      <c r="AI375" s="534">
        <f t="shared" si="189"/>
        <v>2.420828829834623E-4</v>
      </c>
      <c r="AJ375" s="534">
        <f t="shared" si="189"/>
        <v>2.4189403534683956E-4</v>
      </c>
      <c r="AK375" s="534">
        <f t="shared" si="189"/>
        <v>2.4171670318202536E-4</v>
      </c>
      <c r="AL375" s="534">
        <f t="shared" si="189"/>
        <v>2.4156149117024976E-4</v>
      </c>
      <c r="AM375" s="534">
        <f t="shared" si="189"/>
        <v>2.4143009564306917E-4</v>
      </c>
      <c r="AN375" s="534">
        <f t="shared" si="189"/>
        <v>2.4131911333343252E-4</v>
      </c>
      <c r="AO375" s="534">
        <f t="shared" si="189"/>
        <v>2.4122274995408118E-4</v>
      </c>
      <c r="AP375" s="534">
        <f t="shared" si="189"/>
        <v>2.4115308716479074E-4</v>
      </c>
      <c r="AQ375" s="534">
        <f t="shared" si="189"/>
        <v>2.4115243288981225E-4</v>
      </c>
      <c r="AR375" s="534">
        <f t="shared" si="189"/>
        <v>2.4129669873392337E-4</v>
      </c>
      <c r="AS375" s="534">
        <f t="shared" si="189"/>
        <v>2.4172184700255202E-4</v>
      </c>
      <c r="AT375" s="534">
        <f t="shared" si="189"/>
        <v>2.4266654084018074E-4</v>
      </c>
      <c r="AU375" s="534">
        <f t="shared" si="189"/>
        <v>2.445391120137468E-4</v>
      </c>
      <c r="AV375" s="534">
        <f t="shared" si="189"/>
        <v>2.4801531618046373E-4</v>
      </c>
      <c r="AW375" s="534">
        <f t="shared" si="189"/>
        <v>2.5416023638686469E-4</v>
      </c>
      <c r="AX375" s="534">
        <f t="shared" si="189"/>
        <v>2.6371526624772838E-4</v>
      </c>
      <c r="AY375" s="534">
        <f t="shared" si="189"/>
        <v>2.7454320949223013E-4</v>
      </c>
      <c r="AZ375" s="534">
        <f t="shared" si="189"/>
        <v>2.8442344652545144E-4</v>
      </c>
      <c r="BA375" s="534">
        <f t="shared" si="189"/>
        <v>2.9359922360205242E-4</v>
      </c>
      <c r="BB375" s="534">
        <f t="shared" si="189"/>
        <v>3.0225479664259451E-4</v>
      </c>
      <c r="BC375" s="534">
        <f t="shared" si="189"/>
        <v>3.1053694810402252E-4</v>
      </c>
      <c r="BD375" s="534">
        <f t="shared" si="189"/>
        <v>3.1857020950559024E-4</v>
      </c>
      <c r="BE375" s="534">
        <f t="shared" si="189"/>
        <v>3.2646809674455524E-4</v>
      </c>
      <c r="BF375" s="534">
        <f t="shared" si="189"/>
        <v>3.3434237055257219E-4</v>
      </c>
      <c r="BG375" s="534">
        <f t="shared" si="189"/>
        <v>3.42312386242386E-4</v>
      </c>
      <c r="BH375" s="534">
        <f t="shared" si="189"/>
        <v>3.5051695673922093E-4</v>
      </c>
      <c r="BI375" s="534">
        <f t="shared" si="189"/>
        <v>3.5061104746309148E-4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1.3249996475699775E-6</v>
      </c>
      <c r="D376" s="532">
        <f t="shared" si="190"/>
        <v>3.0665100654650378E-6</v>
      </c>
      <c r="E376" s="532">
        <f t="shared" si="190"/>
        <v>4.798186254992003E-6</v>
      </c>
      <c r="F376" s="532">
        <f t="shared" si="190"/>
        <v>4.8512449990842108E-6</v>
      </c>
      <c r="G376" s="532">
        <f t="shared" si="190"/>
        <v>4.4805237929166341E-6</v>
      </c>
      <c r="H376" s="532">
        <f t="shared" si="190"/>
        <v>3.9205391604590874E-6</v>
      </c>
      <c r="I376" s="532">
        <f t="shared" si="190"/>
        <v>3.3119170744267021E-6</v>
      </c>
      <c r="J376" s="532">
        <f t="shared" si="190"/>
        <v>2.7389329772355449E-6</v>
      </c>
      <c r="K376" s="532">
        <f t="shared" si="190"/>
        <v>2.2352653566476585E-6</v>
      </c>
      <c r="L376" s="532">
        <f t="shared" si="190"/>
        <v>1.8055629005374744E-6</v>
      </c>
      <c r="M376" s="532">
        <f t="shared" si="190"/>
        <v>1.4652321254469665E-6</v>
      </c>
      <c r="N376" s="532">
        <f t="shared" si="190"/>
        <v>1.1715226087306841E-6</v>
      </c>
      <c r="O376" s="532">
        <f t="shared" si="190"/>
        <v>9.4134621396679369E-7</v>
      </c>
      <c r="P376" s="532">
        <f t="shared" si="190"/>
        <v>7.6030538563141457E-7</v>
      </c>
      <c r="Q376" s="532">
        <f t="shared" si="190"/>
        <v>6.1743046553218369E-7</v>
      </c>
      <c r="R376" s="532">
        <f t="shared" si="190"/>
        <v>5.042127694910227E-7</v>
      </c>
      <c r="S376" s="532">
        <f t="shared" si="190"/>
        <v>4.1404609080842395E-7</v>
      </c>
      <c r="T376" s="532">
        <f t="shared" si="190"/>
        <v>3.4182013235490662E-7</v>
      </c>
      <c r="U376" s="532">
        <f t="shared" si="190"/>
        <v>2.8359619816765646E-7</v>
      </c>
      <c r="V376" s="532">
        <f t="shared" si="190"/>
        <v>2.3633883488172333E-7</v>
      </c>
      <c r="W376" s="532">
        <f t="shared" si="190"/>
        <v>1.9770710707798185E-7</v>
      </c>
      <c r="X376" s="532">
        <f t="shared" si="190"/>
        <v>1.6590112697875833E-7</v>
      </c>
      <c r="Y376" s="532">
        <f t="shared" si="190"/>
        <v>1.3953666559570757E-7</v>
      </c>
      <c r="Z376" s="532">
        <f t="shared" si="190"/>
        <v>1.1754331667456406E-7</v>
      </c>
      <c r="AA376" s="532">
        <f t="shared" si="190"/>
        <v>9.8996538312274209E-8</v>
      </c>
      <c r="AB376" s="532">
        <f t="shared" si="190"/>
        <v>8.2833071913411429E-8</v>
      </c>
      <c r="AC376" s="532">
        <f t="shared" si="190"/>
        <v>6.8455524650649121E-8</v>
      </c>
      <c r="AD376" s="532">
        <f t="shared" si="190"/>
        <v>3.6028295428376353E-8</v>
      </c>
      <c r="AE376" s="532">
        <f t="shared" si="190"/>
        <v>2.9345733705586324E-8</v>
      </c>
      <c r="AF376" s="532">
        <f t="shared" si="190"/>
        <v>2.3890185914840459E-8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40.229770620598238</v>
      </c>
      <c r="C378" s="532">
        <f>+SUM(C376:BI376)*1000000/C366</f>
        <v>72.544506767750491</v>
      </c>
      <c r="D378" s="532">
        <f>+SUM(D376:BI376)*1000000/D366</f>
        <v>120.66518456327809</v>
      </c>
      <c r="E378" s="532">
        <f>+SUM(E376:BI376)*1000000/E366</f>
        <v>181.82407058201358</v>
      </c>
      <c r="F378" s="532">
        <f>+SUM(F376:BI376)*1000000/F366</f>
        <v>249.04098455568914</v>
      </c>
      <c r="G378" s="532">
        <f>+SUM(G376:BI376)*1000000/G366</f>
        <v>322.26123360602031</v>
      </c>
      <c r="H378" s="532">
        <f>+SUM(H376:BI376)*1000000/H366</f>
        <v>399.95635361248117</v>
      </c>
      <c r="I378" s="532">
        <f>+SUM(I376:BI376)*1000000/I366</f>
        <v>482.12370417577</v>
      </c>
      <c r="J378" s="532">
        <f>+SUM(J376:BI376)*1000000/J366</f>
        <v>566.73784320325217</v>
      </c>
      <c r="K378" s="532">
        <f>+SUM(K376:BI376)*1000000/K366</f>
        <v>652.72595731416209</v>
      </c>
      <c r="L378" s="532">
        <f>+SUM(L376:BI376)*1000000/L366</f>
        <v>739.99341170398259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4.4">
      <c r="A381" s="289" t="s">
        <v>104</v>
      </c>
      <c r="B381" s="290">
        <f>+US!B56</f>
        <v>300.24289045710549</v>
      </c>
      <c r="C381" s="290">
        <f>+US!C56</f>
        <v>321.999054</v>
      </c>
      <c r="D381" s="290">
        <f>+US!D56</f>
        <v>345.33170999999999</v>
      </c>
      <c r="E381" s="290">
        <f>+US!E56</f>
        <v>365.53294799999998</v>
      </c>
      <c r="F381" s="290">
        <f>+US!F56</f>
        <v>381.75431700000001</v>
      </c>
      <c r="G381" s="290">
        <f>+US!G56</f>
        <v>396.41335699999996</v>
      </c>
      <c r="H381" s="290">
        <f>+US!H56</f>
        <v>411.18806999999998</v>
      </c>
      <c r="I381" s="290">
        <f>+US!I56</f>
        <v>424.92668799999996</v>
      </c>
      <c r="J381" s="290">
        <f>+US!J56</f>
        <v>436.37031999999999</v>
      </c>
      <c r="K381" s="290">
        <f>+US!K56</f>
        <v>446.21441699999997</v>
      </c>
      <c r="L381" s="290">
        <f>+US!L56</f>
        <v>450.66680600000001</v>
      </c>
      <c r="M381" s="290">
        <f>+US!M56</f>
        <v>450.66680600000001</v>
      </c>
      <c r="N381" s="290">
        <f>+US!N56</f>
        <v>450.66680600000001</v>
      </c>
      <c r="O381" s="290">
        <f>+US!O56</f>
        <v>450.66680600000001</v>
      </c>
      <c r="P381" s="290">
        <f>+US!P56</f>
        <v>450.66680600000001</v>
      </c>
      <c r="Q381" s="290">
        <f>+US!Q56</f>
        <v>450.66680600000001</v>
      </c>
      <c r="R381" s="290">
        <f>+US!R56</f>
        <v>450.66680600000001</v>
      </c>
      <c r="S381" s="290">
        <f>+US!S56</f>
        <v>450.66680600000001</v>
      </c>
      <c r="T381" s="290">
        <f>+US!T56</f>
        <v>450.66680600000001</v>
      </c>
      <c r="U381" s="290">
        <f>+US!U56</f>
        <v>450.66680600000001</v>
      </c>
      <c r="V381" s="290">
        <f>+US!V56</f>
        <v>450.66680600000001</v>
      </c>
      <c r="W381" s="290">
        <f>+US!W56</f>
        <v>450.66680600000001</v>
      </c>
      <c r="X381" s="290">
        <f>+US!X56</f>
        <v>450.66680600000001</v>
      </c>
      <c r="Y381" s="290">
        <f>+US!Y56</f>
        <v>450.66680600000001</v>
      </c>
      <c r="Z381" s="290">
        <f>+US!Z56</f>
        <v>450.66680600000001</v>
      </c>
      <c r="AA381" s="290">
        <f>+US!AA56</f>
        <v>450.66680600000001</v>
      </c>
      <c r="AB381" s="290">
        <f>+US!AB56</f>
        <v>450.66680600000001</v>
      </c>
      <c r="AC381" s="290">
        <f>+US!AC56</f>
        <v>450.66680600000001</v>
      </c>
      <c r="AD381" s="290">
        <f>+US!AD56</f>
        <v>450.66680600000001</v>
      </c>
      <c r="AE381" s="290">
        <f>+US!AE56</f>
        <v>450.66680600000001</v>
      </c>
      <c r="AF381" s="290">
        <f>+US!AF56</f>
        <v>450.66680600000001</v>
      </c>
    </row>
    <row r="382" spans="1:309" ht="14.4">
      <c r="A382" s="289" t="s">
        <v>105</v>
      </c>
      <c r="B382" s="290">
        <f>+EU!B56</f>
        <v>506.78597240559827</v>
      </c>
      <c r="C382" s="290">
        <f>+EU!C56</f>
        <v>512.22908000000007</v>
      </c>
      <c r="D382" s="290">
        <f>+EU!D56</f>
        <v>517.73064899999997</v>
      </c>
      <c r="E382" s="290">
        <f>+EU!E56</f>
        <v>517.99648799999989</v>
      </c>
      <c r="F382" s="290">
        <f>+EU!F56</f>
        <v>514.32116100000007</v>
      </c>
      <c r="G382" s="290">
        <f>+EU!G56</f>
        <v>506.75466999999998</v>
      </c>
      <c r="H382" s="290">
        <f>+EU!H56</f>
        <v>496.80225499999995</v>
      </c>
      <c r="I382" s="290">
        <f>+EU!I56</f>
        <v>488.72977999999995</v>
      </c>
      <c r="J382" s="290">
        <f>+EU!J56</f>
        <v>483.43062899999995</v>
      </c>
      <c r="K382" s="290">
        <f>+EU!K56</f>
        <v>479.69214999999997</v>
      </c>
      <c r="L382" s="290">
        <f>+EU!L56</f>
        <v>477.87570699999998</v>
      </c>
      <c r="M382" s="290">
        <f>+EU!M56</f>
        <v>477.87570699999998</v>
      </c>
      <c r="N382" s="290">
        <f>+EU!N56</f>
        <v>477.87570699999998</v>
      </c>
      <c r="O382" s="290">
        <f>+EU!O56</f>
        <v>477.87570699999998</v>
      </c>
      <c r="P382" s="290">
        <f>+EU!P56</f>
        <v>477.87570699999998</v>
      </c>
      <c r="Q382" s="290">
        <f>+EU!Q56</f>
        <v>477.87570699999998</v>
      </c>
      <c r="R382" s="290">
        <f>+EU!R56</f>
        <v>477.87570699999998</v>
      </c>
      <c r="S382" s="290">
        <f>+EU!S56</f>
        <v>477.87570699999998</v>
      </c>
      <c r="T382" s="290">
        <f>+EU!T56</f>
        <v>477.87570699999998</v>
      </c>
      <c r="U382" s="290">
        <f>+EU!U56</f>
        <v>477.87570699999998</v>
      </c>
      <c r="V382" s="290">
        <f>+EU!V56</f>
        <v>477.87570699999998</v>
      </c>
      <c r="W382" s="290">
        <f>+EU!W56</f>
        <v>477.87570699999998</v>
      </c>
      <c r="X382" s="290">
        <f>+EU!X56</f>
        <v>477.87570699999998</v>
      </c>
      <c r="Y382" s="290">
        <f>+EU!Y56</f>
        <v>477.87570699999998</v>
      </c>
      <c r="Z382" s="290">
        <f>+EU!Z56</f>
        <v>477.87570699999998</v>
      </c>
      <c r="AA382" s="290">
        <f>+EU!AA56</f>
        <v>477.87570699999998</v>
      </c>
      <c r="AB382" s="290">
        <f>+EU!AB56</f>
        <v>477.87570699999998</v>
      </c>
      <c r="AC382" s="290">
        <f>+EU!AC56</f>
        <v>477.87570699999998</v>
      </c>
      <c r="AD382" s="290">
        <f>+EU!AD56</f>
        <v>477.87570699999998</v>
      </c>
      <c r="AE382" s="290">
        <f>+EU!AE56</f>
        <v>477.87570699999998</v>
      </c>
      <c r="AF382" s="290">
        <f>+EU!AF56</f>
        <v>477.87570699999998</v>
      </c>
    </row>
    <row r="383" spans="1:309" ht="14.4">
      <c r="A383" s="289" t="s">
        <v>51</v>
      </c>
      <c r="B383" s="290">
        <f>+Japan!B56</f>
        <v>130.42079057182508</v>
      </c>
      <c r="C383" s="290">
        <f>+Japan!C56</f>
        <v>126.573481</v>
      </c>
      <c r="D383" s="290">
        <f>+Japan!D56</f>
        <v>122.839664</v>
      </c>
      <c r="E383" s="290">
        <f>+Japan!E56</f>
        <v>117.06348699999999</v>
      </c>
      <c r="F383" s="290">
        <f>+Japan!F56</f>
        <v>110.521006</v>
      </c>
      <c r="G383" s="290">
        <f>+Japan!G56</f>
        <v>104.45336999999999</v>
      </c>
      <c r="H383" s="290">
        <f>+Japan!H56</f>
        <v>98.291342</v>
      </c>
      <c r="I383" s="290">
        <f>+Japan!I56</f>
        <v>92.266868000000002</v>
      </c>
      <c r="J383" s="290">
        <f>+Japan!J56</f>
        <v>87.848158999999995</v>
      </c>
      <c r="K383" s="290">
        <f>+Japan!K56</f>
        <v>84.577384999999992</v>
      </c>
      <c r="L383" s="290">
        <f>+Japan!L56</f>
        <v>83.174943999999996</v>
      </c>
      <c r="M383" s="290">
        <f>+Japan!M56</f>
        <v>83.174943999999996</v>
      </c>
      <c r="N383" s="290">
        <f>+Japan!N56</f>
        <v>83.174943999999996</v>
      </c>
      <c r="O383" s="290">
        <f>+Japan!O56</f>
        <v>83.174943999999996</v>
      </c>
      <c r="P383" s="290">
        <f>+Japan!P56</f>
        <v>83.174943999999996</v>
      </c>
      <c r="Q383" s="290">
        <f>+Japan!Q56</f>
        <v>83.174943999999996</v>
      </c>
      <c r="R383" s="290">
        <f>+Japan!R56</f>
        <v>83.174943999999996</v>
      </c>
      <c r="S383" s="290">
        <f>+Japan!S56</f>
        <v>83.174943999999996</v>
      </c>
      <c r="T383" s="290">
        <f>+Japan!T56</f>
        <v>83.174943999999996</v>
      </c>
      <c r="U383" s="290">
        <f>+Japan!U56</f>
        <v>83.174943999999996</v>
      </c>
      <c r="V383" s="290">
        <f>+Japan!V56</f>
        <v>83.174943999999996</v>
      </c>
      <c r="W383" s="290">
        <f>+Japan!W56</f>
        <v>83.174943999999996</v>
      </c>
      <c r="X383" s="290">
        <f>+Japan!X56</f>
        <v>83.174943999999996</v>
      </c>
      <c r="Y383" s="290">
        <f>+Japan!Y56</f>
        <v>83.174943999999996</v>
      </c>
      <c r="Z383" s="290">
        <f>+Japan!Z56</f>
        <v>83.174943999999996</v>
      </c>
      <c r="AA383" s="290">
        <f>+Japan!AA56</f>
        <v>83.174943999999996</v>
      </c>
      <c r="AB383" s="290">
        <f>+Japan!AB56</f>
        <v>83.174943999999996</v>
      </c>
      <c r="AC383" s="290">
        <f>+Japan!AC56</f>
        <v>83.174943999999996</v>
      </c>
      <c r="AD383" s="290">
        <f>+Japan!AD56</f>
        <v>83.174943999999996</v>
      </c>
      <c r="AE383" s="290">
        <f>+Japan!AE56</f>
        <v>83.174943999999996</v>
      </c>
      <c r="AF383" s="290">
        <f>+Japan!AF56</f>
        <v>83.174943999999996</v>
      </c>
    </row>
    <row r="384" spans="1:309" ht="14.4">
      <c r="A384" s="289" t="s">
        <v>52</v>
      </c>
      <c r="B384" s="290">
        <f>+Russia!B56</f>
        <v>145.74450259638542</v>
      </c>
      <c r="C384" s="290">
        <f>+Russia!C56</f>
        <v>143.456918</v>
      </c>
      <c r="D384" s="290">
        <f>+Russia!D56</f>
        <v>141.20523900000001</v>
      </c>
      <c r="E384" s="290">
        <f>+Russia!E56</f>
        <v>135.673914</v>
      </c>
      <c r="F384" s="290">
        <f>+Russia!F56</f>
        <v>130.58831000000001</v>
      </c>
      <c r="G384" s="290">
        <f>+Russia!G56</f>
        <v>126.654849</v>
      </c>
      <c r="H384" s="290">
        <f>+Russia!H56</f>
        <v>122.534291</v>
      </c>
      <c r="I384" s="290">
        <f>+Russia!I56</f>
        <v>119.439114</v>
      </c>
      <c r="J384" s="290">
        <f>+Russia!J56</f>
        <v>118.47105999999999</v>
      </c>
      <c r="K384" s="290">
        <f>+Russia!K56</f>
        <v>117.93754</v>
      </c>
      <c r="L384" s="290">
        <f>+Russia!L56</f>
        <v>117.444757</v>
      </c>
      <c r="M384" s="290">
        <f>+Russia!M56</f>
        <v>117.444757</v>
      </c>
      <c r="N384" s="290">
        <f>+Russia!N56</f>
        <v>117.444757</v>
      </c>
      <c r="O384" s="290">
        <f>+Russia!O56</f>
        <v>117.444757</v>
      </c>
      <c r="P384" s="290">
        <f>+Russia!P56</f>
        <v>117.444757</v>
      </c>
      <c r="Q384" s="290">
        <f>+Russia!Q56</f>
        <v>117.444757</v>
      </c>
      <c r="R384" s="290">
        <f>+Russia!R56</f>
        <v>117.444757</v>
      </c>
      <c r="S384" s="290">
        <f>+Russia!S56</f>
        <v>117.444757</v>
      </c>
      <c r="T384" s="290">
        <f>+Russia!T56</f>
        <v>117.444757</v>
      </c>
      <c r="U384" s="290">
        <f>+Russia!U56</f>
        <v>117.444757</v>
      </c>
      <c r="V384" s="290">
        <f>+Russia!V56</f>
        <v>117.444757</v>
      </c>
      <c r="W384" s="290">
        <f>+Russia!W56</f>
        <v>117.444757</v>
      </c>
      <c r="X384" s="290">
        <f>+Russia!X56</f>
        <v>117.444757</v>
      </c>
      <c r="Y384" s="290">
        <f>+Russia!Y56</f>
        <v>117.444757</v>
      </c>
      <c r="Z384" s="290">
        <f>+Russia!Z56</f>
        <v>117.444757</v>
      </c>
      <c r="AA384" s="290">
        <f>+Russia!AA56</f>
        <v>117.444757</v>
      </c>
      <c r="AB384" s="290">
        <f>+Russia!AB56</f>
        <v>117.444757</v>
      </c>
      <c r="AC384" s="290">
        <f>+Russia!AC56</f>
        <v>117.444757</v>
      </c>
      <c r="AD384" s="290">
        <f>+Russia!AD56</f>
        <v>117.444757</v>
      </c>
      <c r="AE384" s="290">
        <f>+Russia!AE56</f>
        <v>117.444757</v>
      </c>
      <c r="AF384" s="290">
        <f>+Russia!AF56</f>
        <v>117.444757</v>
      </c>
    </row>
    <row r="385" spans="1:61" ht="14.4">
      <c r="A385" s="289" t="s">
        <v>53</v>
      </c>
      <c r="B385" s="290">
        <f>+Eurasia!B56</f>
        <v>161.55934976286446</v>
      </c>
      <c r="C385" s="290">
        <f>+Eurasia!C56</f>
        <v>166.897783</v>
      </c>
      <c r="D385" s="290">
        <f>+Eurasia!D56</f>
        <v>172.41261499999999</v>
      </c>
      <c r="E385" s="290">
        <f>+Eurasia!E56</f>
        <v>173.61741300000003</v>
      </c>
      <c r="F385" s="290">
        <f>+Eurasia!F56</f>
        <v>173.583271</v>
      </c>
      <c r="G385" s="290">
        <f>+Eurasia!G56</f>
        <v>171.88234400000002</v>
      </c>
      <c r="H385" s="290">
        <f>+Eurasia!H56</f>
        <v>168.04643200000004</v>
      </c>
      <c r="I385" s="290">
        <f>+Eurasia!I56</f>
        <v>163.792068</v>
      </c>
      <c r="J385" s="290">
        <f>+Eurasia!J56</f>
        <v>160.03009899999998</v>
      </c>
      <c r="K385" s="290">
        <f>+Eurasia!K56</f>
        <v>156.242392</v>
      </c>
      <c r="L385" s="290">
        <f>+Eurasia!L56</f>
        <v>154.166146</v>
      </c>
      <c r="M385" s="290">
        <f>+Eurasia!M56</f>
        <v>154.166146</v>
      </c>
      <c r="N385" s="290">
        <f>+Eurasia!N56</f>
        <v>154.166146</v>
      </c>
      <c r="O385" s="290">
        <f>+Eurasia!O56</f>
        <v>154.166146</v>
      </c>
      <c r="P385" s="290">
        <f>+Eurasia!P56</f>
        <v>154.166146</v>
      </c>
      <c r="Q385" s="290">
        <f>+Eurasia!Q56</f>
        <v>154.166146</v>
      </c>
      <c r="R385" s="290">
        <f>+Eurasia!R56</f>
        <v>154.166146</v>
      </c>
      <c r="S385" s="290">
        <f>+Eurasia!S56</f>
        <v>154.166146</v>
      </c>
      <c r="T385" s="290">
        <f>+Eurasia!T56</f>
        <v>154.166146</v>
      </c>
      <c r="U385" s="290">
        <f>+Eurasia!U56</f>
        <v>154.166146</v>
      </c>
      <c r="V385" s="290">
        <f>+Eurasia!V56</f>
        <v>154.166146</v>
      </c>
      <c r="W385" s="290">
        <f>+Eurasia!W56</f>
        <v>154.166146</v>
      </c>
      <c r="X385" s="290">
        <f>+Eurasia!X56</f>
        <v>154.166146</v>
      </c>
      <c r="Y385" s="290">
        <f>+Eurasia!Y56</f>
        <v>154.166146</v>
      </c>
      <c r="Z385" s="290">
        <f>+Eurasia!Z56</f>
        <v>154.166146</v>
      </c>
      <c r="AA385" s="290">
        <f>+Eurasia!AA56</f>
        <v>154.166146</v>
      </c>
      <c r="AB385" s="290">
        <f>+Eurasia!AB56</f>
        <v>154.166146</v>
      </c>
      <c r="AC385" s="290">
        <f>+Eurasia!AC56</f>
        <v>154.166146</v>
      </c>
      <c r="AD385" s="290">
        <f>+Eurasia!AD56</f>
        <v>154.166146</v>
      </c>
      <c r="AE385" s="290">
        <f>+Eurasia!AE56</f>
        <v>154.166146</v>
      </c>
      <c r="AF385" s="290">
        <f>+Eurasia!AF56</f>
        <v>154.166146</v>
      </c>
    </row>
    <row r="386" spans="1:61" ht="14.4">
      <c r="A386" s="289" t="s">
        <v>54</v>
      </c>
      <c r="B386" s="290">
        <f>+China!B56</f>
        <v>1338.2908389140152</v>
      </c>
      <c r="C386" s="290">
        <f>+China!C56</f>
        <v>1376.048943</v>
      </c>
      <c r="D386" s="290">
        <f>+China!D56</f>
        <v>1414.8723419999999</v>
      </c>
      <c r="E386" s="290">
        <f>+China!E56</f>
        <v>1408.3160519999999</v>
      </c>
      <c r="F386" s="290">
        <f>+China!F56</f>
        <v>1374.6570609999999</v>
      </c>
      <c r="G386" s="290">
        <f>+China!G56</f>
        <v>1315.1481370000001</v>
      </c>
      <c r="H386" s="290">
        <f>+China!H56</f>
        <v>1236.6640949999999</v>
      </c>
      <c r="I386" s="290">
        <f>+China!I56</f>
        <v>1159.6448929999999</v>
      </c>
      <c r="J386" s="290">
        <f>+China!J56</f>
        <v>1087.0737220000001</v>
      </c>
      <c r="K386" s="290">
        <f>+China!K56</f>
        <v>1028.079962</v>
      </c>
      <c r="L386" s="290">
        <f>+China!L56</f>
        <v>1004.3919649999999</v>
      </c>
      <c r="M386" s="290">
        <f>+China!M56</f>
        <v>1004.3919649999999</v>
      </c>
      <c r="N386" s="290">
        <f>+China!N56</f>
        <v>1004.3919649999999</v>
      </c>
      <c r="O386" s="290">
        <f>+China!O56</f>
        <v>1004.3919649999999</v>
      </c>
      <c r="P386" s="290">
        <f>+China!P56</f>
        <v>1004.3919649999999</v>
      </c>
      <c r="Q386" s="290">
        <f>+China!Q56</f>
        <v>1004.3919649999999</v>
      </c>
      <c r="R386" s="290">
        <f>+China!R56</f>
        <v>1004.3919649999999</v>
      </c>
      <c r="S386" s="290">
        <f>+China!S56</f>
        <v>1004.3919649999999</v>
      </c>
      <c r="T386" s="290">
        <f>+China!T56</f>
        <v>1004.3919649999999</v>
      </c>
      <c r="U386" s="290">
        <f>+China!U56</f>
        <v>1004.3919649999999</v>
      </c>
      <c r="V386" s="290">
        <f>+China!V56</f>
        <v>1004.3919649999999</v>
      </c>
      <c r="W386" s="290">
        <f>+China!W56</f>
        <v>1004.3919649999999</v>
      </c>
      <c r="X386" s="290">
        <f>+China!X56</f>
        <v>1004.3919649999999</v>
      </c>
      <c r="Y386" s="290">
        <f>+China!Y56</f>
        <v>1004.3919649999999</v>
      </c>
      <c r="Z386" s="290">
        <f>+China!Z56</f>
        <v>1004.3919649999999</v>
      </c>
      <c r="AA386" s="290">
        <f>+China!AA56</f>
        <v>1004.3919649999999</v>
      </c>
      <c r="AB386" s="290">
        <f>+China!AB56</f>
        <v>1004.3919649999999</v>
      </c>
      <c r="AC386" s="290">
        <f>+China!AC56</f>
        <v>1004.3919649999999</v>
      </c>
      <c r="AD386" s="290">
        <f>+China!AD56</f>
        <v>1004.3919649999999</v>
      </c>
      <c r="AE386" s="290">
        <f>+China!AE56</f>
        <v>1004.3919649999999</v>
      </c>
      <c r="AF386" s="290">
        <f>+China!AF56</f>
        <v>1004.3919649999999</v>
      </c>
    </row>
    <row r="387" spans="1:61" ht="14.4">
      <c r="A387" s="289" t="s">
        <v>55</v>
      </c>
      <c r="B387" s="290">
        <f>+India!B56</f>
        <v>1175.9878280446944</v>
      </c>
      <c r="C387" s="290">
        <f>+India!C56</f>
        <v>1311.0505270000001</v>
      </c>
      <c r="D387" s="290">
        <f>+India!D56</f>
        <v>1461.6252339999999</v>
      </c>
      <c r="E387" s="290">
        <f>+India!E56</f>
        <v>1585.3498520000001</v>
      </c>
      <c r="F387" s="290">
        <f>+India!F56</f>
        <v>1673.6187669999999</v>
      </c>
      <c r="G387" s="290">
        <f>+India!G56</f>
        <v>1729.3540600000001</v>
      </c>
      <c r="H387" s="290">
        <f>+India!H56</f>
        <v>1752.843331</v>
      </c>
      <c r="I387" s="290">
        <f>+India!I56</f>
        <v>1747.9458319999999</v>
      </c>
      <c r="J387" s="290">
        <f>+India!J56</f>
        <v>1722.03944</v>
      </c>
      <c r="K387" s="290">
        <f>+India!K56</f>
        <v>1683.3390449999999</v>
      </c>
      <c r="L387" s="290">
        <f>+India!L56</f>
        <v>1659.7859480000002</v>
      </c>
      <c r="M387" s="290">
        <f>+India!M56</f>
        <v>1659.7859480000002</v>
      </c>
      <c r="N387" s="290">
        <f>+India!N56</f>
        <v>1659.7859480000002</v>
      </c>
      <c r="O387" s="290">
        <f>+India!O56</f>
        <v>1659.7859480000002</v>
      </c>
      <c r="P387" s="290">
        <f>+India!P56</f>
        <v>1659.7859480000002</v>
      </c>
      <c r="Q387" s="290">
        <f>+India!Q56</f>
        <v>1659.7859480000002</v>
      </c>
      <c r="R387" s="290">
        <f>+India!R56</f>
        <v>1659.7859480000002</v>
      </c>
      <c r="S387" s="290">
        <f>+India!S56</f>
        <v>1659.7859480000002</v>
      </c>
      <c r="T387" s="290">
        <f>+India!T56</f>
        <v>1659.7859480000002</v>
      </c>
      <c r="U387" s="290">
        <f>+India!U56</f>
        <v>1659.7859480000002</v>
      </c>
      <c r="V387" s="290">
        <f>+India!V56</f>
        <v>1659.7859480000002</v>
      </c>
      <c r="W387" s="290">
        <f>+India!W56</f>
        <v>1659.7859480000002</v>
      </c>
      <c r="X387" s="290">
        <f>+India!X56</f>
        <v>1659.7859480000002</v>
      </c>
      <c r="Y387" s="290">
        <f>+India!Y56</f>
        <v>1659.7859480000002</v>
      </c>
      <c r="Z387" s="290">
        <f>+India!Z56</f>
        <v>1659.7859480000002</v>
      </c>
      <c r="AA387" s="290">
        <f>+India!AA56</f>
        <v>1659.7859480000002</v>
      </c>
      <c r="AB387" s="290">
        <f>+India!AB56</f>
        <v>1659.7859480000002</v>
      </c>
      <c r="AC387" s="290">
        <f>+India!AC56</f>
        <v>1659.7859480000002</v>
      </c>
      <c r="AD387" s="290">
        <f>+India!AD56</f>
        <v>1659.7859480000002</v>
      </c>
      <c r="AE387" s="290">
        <f>+India!AE56</f>
        <v>1659.7859480000002</v>
      </c>
      <c r="AF387" s="290">
        <f>+India!AF56</f>
        <v>1659.7859480000002</v>
      </c>
    </row>
    <row r="388" spans="1:61" ht="14.4">
      <c r="A388" s="289" t="s">
        <v>56</v>
      </c>
      <c r="B388" s="290">
        <f>+MidEast!B56</f>
        <v>460.18501688570848</v>
      </c>
      <c r="C388" s="290">
        <f>+MidEast!C56</f>
        <v>535.17946800000016</v>
      </c>
      <c r="D388" s="290">
        <f>+MidEast!D56</f>
        <v>622.39545499999997</v>
      </c>
      <c r="E388" s="290">
        <f>+MidEast!E56</f>
        <v>698.92225600000006</v>
      </c>
      <c r="F388" s="290">
        <f>+MidEast!F56</f>
        <v>769.01202500000011</v>
      </c>
      <c r="G388" s="290">
        <f>+MidEast!G56</f>
        <v>825.88051200000018</v>
      </c>
      <c r="H388" s="290">
        <f>+MidEast!H56</f>
        <v>865.76108200000033</v>
      </c>
      <c r="I388" s="290">
        <f>+MidEast!I56</f>
        <v>892.79130499999985</v>
      </c>
      <c r="J388" s="290">
        <f>+MidEast!J56</f>
        <v>910.92586999999992</v>
      </c>
      <c r="K388" s="290">
        <f>+MidEast!K56</f>
        <v>920.91790100000003</v>
      </c>
      <c r="L388" s="290">
        <f>+MidEast!L56</f>
        <v>922.5305340000001</v>
      </c>
      <c r="M388" s="290">
        <f>+MidEast!M56</f>
        <v>922.5305340000001</v>
      </c>
      <c r="N388" s="290">
        <f>+MidEast!N56</f>
        <v>922.5305340000001</v>
      </c>
      <c r="O388" s="290">
        <f>+MidEast!O56</f>
        <v>922.5305340000001</v>
      </c>
      <c r="P388" s="290">
        <f>+MidEast!P56</f>
        <v>922.5305340000001</v>
      </c>
      <c r="Q388" s="290">
        <f>+MidEast!Q56</f>
        <v>922.5305340000001</v>
      </c>
      <c r="R388" s="290">
        <f>+MidEast!R56</f>
        <v>922.5305340000001</v>
      </c>
      <c r="S388" s="290">
        <f>+MidEast!S56</f>
        <v>922.5305340000001</v>
      </c>
      <c r="T388" s="290">
        <f>+MidEast!T56</f>
        <v>922.5305340000001</v>
      </c>
      <c r="U388" s="290">
        <f>+MidEast!U56</f>
        <v>922.5305340000001</v>
      </c>
      <c r="V388" s="290">
        <f>+MidEast!V56</f>
        <v>922.5305340000001</v>
      </c>
      <c r="W388" s="290">
        <f>+MidEast!W56</f>
        <v>922.5305340000001</v>
      </c>
      <c r="X388" s="290">
        <f>+MidEast!X56</f>
        <v>922.5305340000001</v>
      </c>
      <c r="Y388" s="290">
        <f>+MidEast!Y56</f>
        <v>922.5305340000001</v>
      </c>
      <c r="Z388" s="290">
        <f>+MidEast!Z56</f>
        <v>922.5305340000001</v>
      </c>
      <c r="AA388" s="290">
        <f>+MidEast!AA56</f>
        <v>922.5305340000001</v>
      </c>
      <c r="AB388" s="290">
        <f>+MidEast!AB56</f>
        <v>922.5305340000001</v>
      </c>
      <c r="AC388" s="290">
        <f>+MidEast!AC56</f>
        <v>922.5305340000001</v>
      </c>
      <c r="AD388" s="290">
        <f>+MidEast!AD56</f>
        <v>922.5305340000001</v>
      </c>
      <c r="AE388" s="290">
        <f>+MidEast!AE56</f>
        <v>922.5305340000001</v>
      </c>
      <c r="AF388" s="290">
        <f>+MidEast!AF56</f>
        <v>922.5305340000001</v>
      </c>
    </row>
    <row r="389" spans="1:61" ht="14.4">
      <c r="A389" s="289" t="s">
        <v>57</v>
      </c>
      <c r="B389" s="290">
        <f>+Africa!B56</f>
        <v>778.94273457771578</v>
      </c>
      <c r="C389" s="290">
        <f>+Africa!C56</f>
        <v>1003.0941760000004</v>
      </c>
      <c r="D389" s="290">
        <f>+Africa!D56</f>
        <v>1291.7482649999999</v>
      </c>
      <c r="E389" s="290">
        <f>+Africa!E56</f>
        <v>1628.1677119999999</v>
      </c>
      <c r="F389" s="290">
        <f>+Africa!F56</f>
        <v>2005.6706230000002</v>
      </c>
      <c r="G389" s="290">
        <f>+Africa!G56</f>
        <v>2407.0803209999999</v>
      </c>
      <c r="H389" s="290">
        <f>+Africa!H56</f>
        <v>2815.8730420000002</v>
      </c>
      <c r="I389" s="290">
        <f>+Africa!I56</f>
        <v>3215.4041159999992</v>
      </c>
      <c r="J389" s="290">
        <f>+Africa!J56</f>
        <v>3587.1022759999996</v>
      </c>
      <c r="K389" s="290">
        <f>+Africa!K56</f>
        <v>3916.8825109999998</v>
      </c>
      <c r="L389" s="290">
        <f>+Africa!L56</f>
        <v>4063.2032630000003</v>
      </c>
      <c r="M389" s="290">
        <f>+Africa!M56</f>
        <v>4063.2032630000003</v>
      </c>
      <c r="N389" s="290">
        <f>+Africa!N56</f>
        <v>4063.2032630000003</v>
      </c>
      <c r="O389" s="290">
        <f>+Africa!O56</f>
        <v>4063.2032630000003</v>
      </c>
      <c r="P389" s="290">
        <f>+Africa!P56</f>
        <v>4063.2032630000003</v>
      </c>
      <c r="Q389" s="290">
        <f>+Africa!Q56</f>
        <v>4063.2032630000003</v>
      </c>
      <c r="R389" s="290">
        <f>+Africa!R56</f>
        <v>4063.2032630000003</v>
      </c>
      <c r="S389" s="290">
        <f>+Africa!S56</f>
        <v>4063.2032630000003</v>
      </c>
      <c r="T389" s="290">
        <f>+Africa!T56</f>
        <v>4063.2032630000003</v>
      </c>
      <c r="U389" s="290">
        <f>+Africa!U56</f>
        <v>4063.2032630000003</v>
      </c>
      <c r="V389" s="290">
        <f>+Africa!V56</f>
        <v>4063.2032630000003</v>
      </c>
      <c r="W389" s="290">
        <f>+Africa!W56</f>
        <v>4063.2032630000003</v>
      </c>
      <c r="X389" s="290">
        <f>+Africa!X56</f>
        <v>4063.2032630000003</v>
      </c>
      <c r="Y389" s="290">
        <f>+Africa!Y56</f>
        <v>4063.2032630000003</v>
      </c>
      <c r="Z389" s="290">
        <f>+Africa!Z56</f>
        <v>4063.2032630000003</v>
      </c>
      <c r="AA389" s="290">
        <f>+Africa!AA56</f>
        <v>4063.2032630000003</v>
      </c>
      <c r="AB389" s="290">
        <f>+Africa!AB56</f>
        <v>4063.2032630000003</v>
      </c>
      <c r="AC389" s="290">
        <f>+Africa!AC56</f>
        <v>4063.2032630000003</v>
      </c>
      <c r="AD389" s="290">
        <f>+Africa!AD56</f>
        <v>4063.2032630000003</v>
      </c>
      <c r="AE389" s="290">
        <f>+Africa!AE56</f>
        <v>4063.2032630000003</v>
      </c>
      <c r="AF389" s="290">
        <f>+Africa!AF56</f>
        <v>4063.2032630000003</v>
      </c>
    </row>
    <row r="390" spans="1:61" ht="14.4">
      <c r="A390" s="289" t="s">
        <v>58</v>
      </c>
      <c r="B390" s="290">
        <f>+LatAm!B56</f>
        <v>578.63608339829989</v>
      </c>
      <c r="C390" s="290">
        <f>+LatAm!C56</f>
        <v>634.44857100000002</v>
      </c>
      <c r="D390" s="290">
        <f>+LatAm!D56</f>
        <v>695.64446600000042</v>
      </c>
      <c r="E390" s="290">
        <f>+LatAm!E56</f>
        <v>742.80525899999998</v>
      </c>
      <c r="F390" s="290">
        <f>+LatAm!F56</f>
        <v>774.36044799999991</v>
      </c>
      <c r="G390" s="290">
        <f>+LatAm!G56</f>
        <v>790.50181100000009</v>
      </c>
      <c r="H390" s="290">
        <f>+LatAm!H56</f>
        <v>791.96611600000006</v>
      </c>
      <c r="I390" s="290">
        <f>+LatAm!I56</f>
        <v>780.59287400000005</v>
      </c>
      <c r="J390" s="290">
        <f>+LatAm!J56</f>
        <v>760.13480899999979</v>
      </c>
      <c r="K390" s="290">
        <f>+LatAm!K56</f>
        <v>734.72125499999981</v>
      </c>
      <c r="L390" s="290">
        <f>+LatAm!L56</f>
        <v>721.26597800000025</v>
      </c>
      <c r="M390" s="290">
        <f>+LatAm!M56</f>
        <v>721.26597800000025</v>
      </c>
      <c r="N390" s="290">
        <f>+LatAm!N56</f>
        <v>721.26597800000025</v>
      </c>
      <c r="O390" s="290">
        <f>+LatAm!O56</f>
        <v>721.26597800000025</v>
      </c>
      <c r="P390" s="290">
        <f>+LatAm!P56</f>
        <v>721.26597800000025</v>
      </c>
      <c r="Q390" s="290">
        <f>+LatAm!Q56</f>
        <v>721.26597800000025</v>
      </c>
      <c r="R390" s="290">
        <f>+LatAm!R56</f>
        <v>721.26597800000025</v>
      </c>
      <c r="S390" s="290">
        <f>+LatAm!S56</f>
        <v>721.26597800000025</v>
      </c>
      <c r="T390" s="290">
        <f>+LatAm!T56</f>
        <v>721.26597800000025</v>
      </c>
      <c r="U390" s="290">
        <f>+LatAm!U56</f>
        <v>721.26597800000025</v>
      </c>
      <c r="V390" s="290">
        <f>+LatAm!V56</f>
        <v>721.26597800000025</v>
      </c>
      <c r="W390" s="290">
        <f>+LatAm!W56</f>
        <v>721.26597800000025</v>
      </c>
      <c r="X390" s="290">
        <f>+LatAm!X56</f>
        <v>721.26597800000025</v>
      </c>
      <c r="Y390" s="290">
        <f>+LatAm!Y56</f>
        <v>721.26597800000025</v>
      </c>
      <c r="Z390" s="290">
        <f>+LatAm!Z56</f>
        <v>721.26597800000025</v>
      </c>
      <c r="AA390" s="290">
        <f>+LatAm!AA56</f>
        <v>721.26597800000025</v>
      </c>
      <c r="AB390" s="290">
        <f>+LatAm!AB56</f>
        <v>721.26597800000025</v>
      </c>
      <c r="AC390" s="290">
        <f>+LatAm!AC56</f>
        <v>721.26597800000025</v>
      </c>
      <c r="AD390" s="290">
        <f>+LatAm!AD56</f>
        <v>721.26597800000025</v>
      </c>
      <c r="AE390" s="290">
        <f>+LatAm!AE56</f>
        <v>721.26597800000025</v>
      </c>
      <c r="AF390" s="290">
        <f>+LatAm!AF56</f>
        <v>721.26597800000025</v>
      </c>
    </row>
    <row r="391" spans="1:61" ht="14.4">
      <c r="A391" s="289" t="s">
        <v>114</v>
      </c>
      <c r="B391" s="290">
        <f>+OHI!B56</f>
        <v>119.34046410281145</v>
      </c>
      <c r="C391" s="290">
        <f>+OHI!C56</f>
        <v>128.21648200000001</v>
      </c>
      <c r="D391" s="290">
        <f>+OHI!D56</f>
        <v>137.75265899999999</v>
      </c>
      <c r="E391" s="290">
        <f>+OHI!E56</f>
        <v>144.65570099999999</v>
      </c>
      <c r="F391" s="290">
        <f>+OHI!F56</f>
        <v>148.39785100000003</v>
      </c>
      <c r="G391" s="290">
        <f>+OHI!G56</f>
        <v>150.186104</v>
      </c>
      <c r="H391" s="290">
        <f>+OHI!H56</f>
        <v>150.796347</v>
      </c>
      <c r="I391" s="290">
        <f>+OHI!I56</f>
        <v>150.90772199999998</v>
      </c>
      <c r="J391" s="290">
        <f>+OHI!J56</f>
        <v>150.79724800000002</v>
      </c>
      <c r="K391" s="290">
        <f>+OHI!K56</f>
        <v>150.99163400000003</v>
      </c>
      <c r="L391" s="290">
        <f>+OHI!L56</f>
        <v>151.20180999999999</v>
      </c>
      <c r="M391" s="290">
        <f>+OHI!M56</f>
        <v>151.20180999999999</v>
      </c>
      <c r="N391" s="290">
        <f>+OHI!N56</f>
        <v>151.20180999999999</v>
      </c>
      <c r="O391" s="290">
        <f>+OHI!O56</f>
        <v>151.20180999999999</v>
      </c>
      <c r="P391" s="290">
        <f>+OHI!P56</f>
        <v>151.20180999999999</v>
      </c>
      <c r="Q391" s="290">
        <f>+OHI!Q56</f>
        <v>151.20180999999999</v>
      </c>
      <c r="R391" s="290">
        <f>+OHI!R56</f>
        <v>151.20180999999999</v>
      </c>
      <c r="S391" s="290">
        <f>+OHI!S56</f>
        <v>151.20180999999999</v>
      </c>
      <c r="T391" s="290">
        <f>+OHI!T56</f>
        <v>151.20180999999999</v>
      </c>
      <c r="U391" s="290">
        <f>+OHI!U56</f>
        <v>151.20180999999999</v>
      </c>
      <c r="V391" s="290">
        <f>+OHI!V56</f>
        <v>151.20180999999999</v>
      </c>
      <c r="W391" s="290">
        <f>+OHI!W56</f>
        <v>151.20180999999999</v>
      </c>
      <c r="X391" s="290">
        <f>+OHI!X56</f>
        <v>151.20180999999999</v>
      </c>
      <c r="Y391" s="290">
        <f>+OHI!Y56</f>
        <v>151.20180999999999</v>
      </c>
      <c r="Z391" s="290">
        <f>+OHI!Z56</f>
        <v>151.20180999999999</v>
      </c>
      <c r="AA391" s="290">
        <f>+OHI!AA56</f>
        <v>151.20180999999999</v>
      </c>
      <c r="AB391" s="290">
        <f>+OHI!AB56</f>
        <v>151.20180999999999</v>
      </c>
      <c r="AC391" s="290">
        <f>+OHI!AC56</f>
        <v>151.20180999999999</v>
      </c>
      <c r="AD391" s="290">
        <f>+OHI!AD56</f>
        <v>151.20180999999999</v>
      </c>
      <c r="AE391" s="290">
        <f>+OHI!AE56</f>
        <v>151.20180999999999</v>
      </c>
      <c r="AF391" s="290">
        <f>+OHI!AF56</f>
        <v>151.20180999999999</v>
      </c>
    </row>
    <row r="392" spans="1:61" ht="14.4">
      <c r="A392" s="289" t="s">
        <v>224</v>
      </c>
      <c r="B392" s="290">
        <f>+OthAsia!B56</f>
        <v>975.86621486665081</v>
      </c>
      <c r="C392" s="290">
        <f>+OthAsia!C56</f>
        <v>1090.2776160000001</v>
      </c>
      <c r="D392" s="290">
        <f>+OthAsia!D56</f>
        <v>1218.1027090000002</v>
      </c>
      <c r="E392" s="290">
        <f>+OthAsia!E56</f>
        <v>1320.8067949999997</v>
      </c>
      <c r="F392" s="290">
        <f>+OthAsia!F56</f>
        <v>1397.4069400000003</v>
      </c>
      <c r="G392" s="290">
        <f>+OthAsia!G56</f>
        <v>1444.4994270000002</v>
      </c>
      <c r="H392" s="290">
        <f>+OthAsia!H56</f>
        <v>1464.9525230000002</v>
      </c>
      <c r="I392" s="290">
        <f>+OthAsia!I56</f>
        <v>1465.2116030000002</v>
      </c>
      <c r="J392" s="290">
        <f>+OthAsia!J56</f>
        <v>1449.3011789999998</v>
      </c>
      <c r="K392" s="290">
        <f>+OthAsia!K56</f>
        <v>1422.8643800000004</v>
      </c>
      <c r="L392" s="290">
        <f>+OthAsia!L56</f>
        <v>1407.6096239999999</v>
      </c>
      <c r="M392" s="290">
        <f>+OthAsia!M56</f>
        <v>1407.6096239999999</v>
      </c>
      <c r="N392" s="290">
        <f>+OthAsia!N56</f>
        <v>1407.6096239999999</v>
      </c>
      <c r="O392" s="290">
        <f>+OthAsia!O56</f>
        <v>1407.6096239999999</v>
      </c>
      <c r="P392" s="290">
        <f>+OthAsia!P56</f>
        <v>1407.6096239999999</v>
      </c>
      <c r="Q392" s="290">
        <f>+OthAsia!Q56</f>
        <v>1407.6096239999999</v>
      </c>
      <c r="R392" s="290">
        <f>+OthAsia!R56</f>
        <v>1407.6096239999999</v>
      </c>
      <c r="S392" s="290">
        <f>+OthAsia!S56</f>
        <v>1407.6096239999999</v>
      </c>
      <c r="T392" s="290">
        <f>+OthAsia!T56</f>
        <v>1407.6096239999999</v>
      </c>
      <c r="U392" s="290">
        <f>+OthAsia!U56</f>
        <v>1407.6096239999999</v>
      </c>
      <c r="V392" s="290">
        <f>+OthAsia!V56</f>
        <v>1407.6096239999999</v>
      </c>
      <c r="W392" s="290">
        <f>+OthAsia!W56</f>
        <v>1407.6096239999999</v>
      </c>
      <c r="X392" s="290">
        <f>+OthAsia!X56</f>
        <v>1407.6096239999999</v>
      </c>
      <c r="Y392" s="290">
        <f>+OthAsia!Y56</f>
        <v>1407.6096239999999</v>
      </c>
      <c r="Z392" s="290">
        <f>+OthAsia!Z56</f>
        <v>1407.6096239999999</v>
      </c>
      <c r="AA392" s="290">
        <f>+OthAsia!AA56</f>
        <v>1407.6096239999999</v>
      </c>
      <c r="AB392" s="290">
        <f>+OthAsia!AB56</f>
        <v>1407.6096239999999</v>
      </c>
      <c r="AC392" s="290">
        <f>+OthAsia!AC56</f>
        <v>1407.6096239999999</v>
      </c>
      <c r="AD392" s="290">
        <f>+OthAsia!AD56</f>
        <v>1407.6096239999999</v>
      </c>
      <c r="AE392" s="290">
        <f>+OthAsia!AE56</f>
        <v>1407.6096239999999</v>
      </c>
      <c r="AF392" s="290">
        <f>+OthAsia!AF56</f>
        <v>1407.6096239999999</v>
      </c>
    </row>
    <row r="394" spans="1:61">
      <c r="A394" s="19" t="s">
        <v>1107</v>
      </c>
    </row>
    <row r="395" spans="1:61" ht="14.4">
      <c r="A395" s="289" t="s">
        <v>104</v>
      </c>
      <c r="B395" s="290">
        <f>US!B88^-Parameters!$B$10*1000</f>
        <v>5.0087598334138939</v>
      </c>
      <c r="C395" s="290">
        <f>US!C88^-Parameters!$B$10*1000</f>
        <v>4.0817065285414591</v>
      </c>
      <c r="D395" s="290">
        <f>US!D88^-Parameters!$B$10*1000</f>
        <v>3.0899096337887721</v>
      </c>
      <c r="E395" s="290">
        <f>US!E88^-Parameters!$B$10*1000</f>
        <v>2.4518718075271417</v>
      </c>
      <c r="F395" s="290">
        <f>US!F88^-Parameters!$B$10*1000</f>
        <v>1.9992149933214083</v>
      </c>
      <c r="G395" s="290">
        <f>US!G88^-Parameters!$B$10*1000</f>
        <v>1.6698400913976796</v>
      </c>
      <c r="H395" s="290">
        <f>US!H88^-Parameters!$B$10*1000</f>
        <v>1.4220833684481262</v>
      </c>
      <c r="I395" s="290">
        <f>US!I88^-Parameters!$B$10*1000</f>
        <v>1.2218874676438967</v>
      </c>
      <c r="J395" s="290">
        <f>US!J88^-Parameters!$B$10*1000</f>
        <v>1.0584143518404066</v>
      </c>
      <c r="K395" s="290">
        <f>US!K88^-Parameters!$B$10*1000</f>
        <v>0.92336340656574767</v>
      </c>
      <c r="L395" s="290">
        <f>US!L88^-Parameters!$B$10*1000</f>
        <v>0.80677035796940766</v>
      </c>
      <c r="M395" s="290">
        <f>US!M88^-Parameters!$B$10*1000</f>
        <v>0.73096604885685235</v>
      </c>
      <c r="N395" s="290">
        <f>US!N88^-Parameters!$B$10*1000</f>
        <v>0.64105051281986702</v>
      </c>
      <c r="O395" s="290">
        <f>US!O88^-Parameters!$B$10*1000</f>
        <v>0.57278842750106818</v>
      </c>
      <c r="P395" s="290">
        <f>US!P88^-Parameters!$B$10*1000</f>
        <v>0.51797841668974709</v>
      </c>
      <c r="Q395" s="290">
        <f>US!Q88^-Parameters!$B$10*1000</f>
        <v>0.47238589812976356</v>
      </c>
      <c r="R395" s="290">
        <f>US!R88^-Parameters!$B$10*1000</f>
        <v>0.43358001706628013</v>
      </c>
      <c r="S395" s="290">
        <f>US!S88^-Parameters!$B$10*1000</f>
        <v>0.40003033766778984</v>
      </c>
      <c r="T395" s="290">
        <f>US!T88^-Parameters!$B$10*1000</f>
        <v>0.37069480252438203</v>
      </c>
      <c r="U395" s="290">
        <f>US!U88^-Parameters!$B$10*1000</f>
        <v>0.34481794086335371</v>
      </c>
      <c r="V395" s="290">
        <f>US!V88^-Parameters!$B$10*1000</f>
        <v>0.32182520082642252</v>
      </c>
      <c r="W395" s="290">
        <f>US!W88^-Parameters!$B$10*1000</f>
        <v>0.30126369570529205</v>
      </c>
      <c r="X395" s="290">
        <f>US!X88^-Parameters!$B$10*1000</f>
        <v>0.28276661582617274</v>
      </c>
      <c r="Y395" s="290">
        <f>US!Y88^-Parameters!$B$10*1000</f>
        <v>0.26603053711961688</v>
      </c>
      <c r="Z395" s="290">
        <f>US!Z88^-Parameters!$B$10*1000</f>
        <v>0.25080042755393933</v>
      </c>
      <c r="AA395" s="290">
        <f>US!AA88^-Parameters!$B$10*1000</f>
        <v>0.23682642606341342</v>
      </c>
      <c r="AB395" s="290">
        <f>US!AB88^-Parameters!$B$10*1000</f>
        <v>0.22381236381707592</v>
      </c>
      <c r="AC395" s="290">
        <f>US!AC88^-Parameters!$B$10*1000</f>
        <v>0.21105601175035268</v>
      </c>
      <c r="AD395" s="290">
        <f>US!AD88^-Parameters!$B$10*1000</f>
        <v>0.19894042629348258</v>
      </c>
      <c r="AE395" s="290">
        <f>US!AE88^-Parameters!$B$10*1000</f>
        <v>0.18754082645638642</v>
      </c>
      <c r="AF395" s="290">
        <f>US!AF88^-Parameters!$B$10*1000</f>
        <v>0.17688816806872079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4.4">
      <c r="A396" s="289" t="s">
        <v>105</v>
      </c>
      <c r="B396" s="290">
        <f>+EU!B88^-Parameters!$B$10*1000</f>
        <v>9.8908315566982381</v>
      </c>
      <c r="C396" s="290">
        <f>+EU!C88^-Parameters!$B$10*1000</f>
        <v>7.6851101998793681</v>
      </c>
      <c r="D396" s="290">
        <f>+EU!D88^-Parameters!$B$10*1000</f>
        <v>5.5223982756575465</v>
      </c>
      <c r="E396" s="290">
        <f>+EU!E88^-Parameters!$B$10*1000</f>
        <v>4.1866927551079511</v>
      </c>
      <c r="F396" s="290">
        <f>+EU!F88^-Parameters!$B$10*1000</f>
        <v>3.2804916879160313</v>
      </c>
      <c r="G396" s="290">
        <f>+EU!G88^-Parameters!$B$10*1000</f>
        <v>2.6395039147732979</v>
      </c>
      <c r="H396" s="290">
        <f>+EU!H88^-Parameters!$B$10*1000</f>
        <v>2.1670600836541856</v>
      </c>
      <c r="I396" s="290">
        <f>+EU!I88^-Parameters!$B$10*1000</f>
        <v>1.8111949147817126</v>
      </c>
      <c r="J396" s="290">
        <f>+EU!J88^-Parameters!$B$10*1000</f>
        <v>1.5381574473494666</v>
      </c>
      <c r="K396" s="290">
        <f>+EU!K88^-Parameters!$B$10*1000</f>
        <v>1.3344179081301866</v>
      </c>
      <c r="L396" s="290">
        <f>+EU!L88^-Parameters!$B$10*1000</f>
        <v>1.1614079184251336</v>
      </c>
      <c r="M396" s="290">
        <f>+EU!M88^-Parameters!$B$10*1000</f>
        <v>1.0275130913302601</v>
      </c>
      <c r="N396" s="290">
        <f>+EU!N88^-Parameters!$B$10*1000</f>
        <v>0.89357084965259426</v>
      </c>
      <c r="O396" s="290">
        <f>+EU!O88^-Parameters!$B$10*1000</f>
        <v>0.79136993884999596</v>
      </c>
      <c r="P396" s="290">
        <f>+EU!P88^-Parameters!$B$10*1000</f>
        <v>0.70978313072526766</v>
      </c>
      <c r="Q396" s="290">
        <f>+EU!Q88^-Parameters!$B$10*1000</f>
        <v>0.64273263791070978</v>
      </c>
      <c r="R396" s="290">
        <f>+EU!R88^-Parameters!$B$10*1000</f>
        <v>0.58652875328220211</v>
      </c>
      <c r="S396" s="290">
        <f>+EU!S88^-Parameters!$B$10*1000</f>
        <v>0.53873847672075525</v>
      </c>
      <c r="T396" s="290">
        <f>+EU!T88^-Parameters!$B$10*1000</f>
        <v>0.49765049596738326</v>
      </c>
      <c r="U396" s="290">
        <f>+EU!U88^-Parameters!$B$10*1000</f>
        <v>0.46200119892650376</v>
      </c>
      <c r="V396" s="290">
        <f>+EU!V88^-Parameters!$B$10*1000</f>
        <v>0.43082320546190833</v>
      </c>
      <c r="W396" s="290">
        <f>+EU!W88^-Parameters!$B$10*1000</f>
        <v>0.40335519518158269</v>
      </c>
      <c r="X396" s="290">
        <f>+EU!X88^-Parameters!$B$10*1000</f>
        <v>0.37898446882023074</v>
      </c>
      <c r="Y396" s="290">
        <f>+EU!Y88^-Parameters!$B$10*1000</f>
        <v>0.35720833031233545</v>
      </c>
      <c r="Z396" s="290">
        <f>+EU!Z88^-Parameters!$B$10*1000</f>
        <v>0.33760732278272243</v>
      </c>
      <c r="AA396" s="290">
        <f>+EU!AA88^-Parameters!$B$10*1000</f>
        <v>0.31976775466417007</v>
      </c>
      <c r="AB396" s="290">
        <f>+EU!AB88^-Parameters!$B$10*1000</f>
        <v>0.30326694168097584</v>
      </c>
      <c r="AC396" s="290">
        <f>+EU!AC88^-Parameters!$B$10*1000</f>
        <v>0.28685966160757281</v>
      </c>
      <c r="AD396" s="290">
        <f>+EU!AD88^-Parameters!$B$10*1000</f>
        <v>0.2711923210319338</v>
      </c>
      <c r="AE396" s="290">
        <f>+EU!AE88^-Parameters!$B$10*1000</f>
        <v>0.25639317456910193</v>
      </c>
      <c r="AF396" s="290">
        <f>+EU!AF88^-Parameters!$B$10*1000</f>
        <v>0.24252543519625006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4.4">
      <c r="A397" s="289" t="s">
        <v>51</v>
      </c>
      <c r="B397" s="290">
        <f>+Japan!B88^-Parameters!$B$10*1000</f>
        <v>7.7562347147553439</v>
      </c>
      <c r="C397" s="290">
        <f>+Japan!C88^-Parameters!$B$10*1000</f>
        <v>6.479115773758835</v>
      </c>
      <c r="D397" s="290">
        <f>+Japan!D88^-Parameters!$B$10*1000</f>
        <v>4.7551134403904394</v>
      </c>
      <c r="E397" s="290">
        <f>+Japan!E88^-Parameters!$B$10*1000</f>
        <v>3.6290238288528687</v>
      </c>
      <c r="F397" s="290">
        <f>+Japan!F88^-Parameters!$B$10*1000</f>
        <v>3.0364153719641265</v>
      </c>
      <c r="G397" s="290">
        <f>+Japan!G88^-Parameters!$B$10*1000</f>
        <v>2.4829238770602187</v>
      </c>
      <c r="H397" s="290">
        <f>+Japan!H88^-Parameters!$B$10*1000</f>
        <v>2.0242804171982338</v>
      </c>
      <c r="I397" s="290">
        <f>+Japan!I88^-Parameters!$B$10*1000</f>
        <v>1.6868096694419505</v>
      </c>
      <c r="J397" s="290">
        <f>+Japan!J88^-Parameters!$B$10*1000</f>
        <v>1.4399768198107705</v>
      </c>
      <c r="K397" s="290">
        <f>+Japan!K88^-Parameters!$B$10*1000</f>
        <v>1.2644594861577767</v>
      </c>
      <c r="L397" s="290">
        <f>+Japan!L88^-Parameters!$B$10*1000</f>
        <v>1.1143585259838331</v>
      </c>
      <c r="M397" s="290">
        <f>+Japan!M88^-Parameters!$B$10*1000</f>
        <v>1.0009318480060687</v>
      </c>
      <c r="N397" s="290">
        <f>+Japan!N88^-Parameters!$B$10*1000</f>
        <v>0.87083611392279392</v>
      </c>
      <c r="O397" s="290">
        <f>+Japan!O88^-Parameters!$B$10*1000</f>
        <v>0.77150216731020371</v>
      </c>
      <c r="P397" s="290">
        <f>+Japan!P88^-Parameters!$B$10*1000</f>
        <v>0.69189231606616419</v>
      </c>
      <c r="Q397" s="290">
        <f>+Japan!Q88^-Parameters!$B$10*1000</f>
        <v>0.62607843537704044</v>
      </c>
      <c r="R397" s="290">
        <f>+Japan!R88^-Parameters!$B$10*1000</f>
        <v>0.57052451789051861</v>
      </c>
      <c r="S397" s="290">
        <f>+Japan!S88^-Parameters!$B$10*1000</f>
        <v>0.52293001691552465</v>
      </c>
      <c r="T397" s="290">
        <f>+Japan!T88^-Parameters!$B$10*1000</f>
        <v>0.48169063438906401</v>
      </c>
      <c r="U397" s="290">
        <f>+Japan!U88^-Parameters!$B$10*1000</f>
        <v>0.44562683651342361</v>
      </c>
      <c r="V397" s="290">
        <f>+Japan!V88^-Parameters!$B$10*1000</f>
        <v>0.41383665577777456</v>
      </c>
      <c r="W397" s="290">
        <f>+Japan!W88^-Parameters!$B$10*1000</f>
        <v>0.38560982174251213</v>
      </c>
      <c r="X397" s="290">
        <f>+Japan!X88^-Parameters!$B$10*1000</f>
        <v>0.36037411318284751</v>
      </c>
      <c r="Y397" s="290">
        <f>+Japan!Y88^-Parameters!$B$10*1000</f>
        <v>0.33765991669835355</v>
      </c>
      <c r="Z397" s="290">
        <f>+Japan!Z88^-Parameters!$B$10*1000</f>
        <v>0.31707605100999681</v>
      </c>
      <c r="AA397" s="290">
        <f>+Japan!AA88^-Parameters!$B$10*1000</f>
        <v>0.29824061276516095</v>
      </c>
      <c r="AB397" s="290">
        <f>+Japan!AB88^-Parameters!$B$10*1000</f>
        <v>0.28079540953578591</v>
      </c>
      <c r="AC397" s="290">
        <f>+Japan!AC88^-Parameters!$B$10*1000</f>
        <v>0.26359093489838265</v>
      </c>
      <c r="AD397" s="290">
        <f>+Japan!AD88^-Parameters!$B$10*1000</f>
        <v>0.2472730068676629</v>
      </c>
      <c r="AE397" s="290">
        <f>+Japan!AE88^-Parameters!$B$10*1000</f>
        <v>0.23195851856986666</v>
      </c>
      <c r="AF397" s="290">
        <f>+Japan!AF88^-Parameters!$B$10*1000</f>
        <v>0.217695056761014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4.4">
      <c r="A398" s="289" t="s">
        <v>52</v>
      </c>
      <c r="B398" s="290">
        <f>+Russia!B88^-Parameters!$B$10*1000</f>
        <v>33.965398933488018</v>
      </c>
      <c r="C398" s="290">
        <f>+Russia!C88^-Parameters!$B$10*1000</f>
        <v>21.144956457006117</v>
      </c>
      <c r="D398" s="290">
        <f>+Russia!D88^-Parameters!$B$10*1000</f>
        <v>14.593653491095772</v>
      </c>
      <c r="E398" s="290">
        <f>+Russia!E88^-Parameters!$B$10*1000</f>
        <v>10.615113657026514</v>
      </c>
      <c r="F398" s="290">
        <f>+Russia!F88^-Parameters!$B$10*1000</f>
        <v>8.0363132061193898</v>
      </c>
      <c r="G398" s="290">
        <f>+Russia!G88^-Parameters!$B$10*1000</f>
        <v>6.2501209851798016</v>
      </c>
      <c r="H398" s="290">
        <f>+Russia!H88^-Parameters!$B$10*1000</f>
        <v>4.9411826143337931</v>
      </c>
      <c r="I398" s="290">
        <f>+Russia!I88^-Parameters!$B$10*1000</f>
        <v>4.0034191075774928</v>
      </c>
      <c r="J398" s="290">
        <f>+Russia!J88^-Parameters!$B$10*1000</f>
        <v>3.3226986975460426</v>
      </c>
      <c r="K398" s="290">
        <f>+Russia!K88^-Parameters!$B$10*1000</f>
        <v>2.8355953109573071</v>
      </c>
      <c r="L398" s="290">
        <f>+Russia!L88^-Parameters!$B$10*1000</f>
        <v>2.4088197427652305</v>
      </c>
      <c r="M398" s="290">
        <f>+Russia!M88^-Parameters!$B$10*1000</f>
        <v>2.0632291712992834</v>
      </c>
      <c r="N398" s="290">
        <f>+Russia!N88^-Parameters!$B$10*1000</f>
        <v>1.7451616245472621</v>
      </c>
      <c r="O398" s="290">
        <f>+Russia!O88^-Parameters!$B$10*1000</f>
        <v>1.5083783704949718</v>
      </c>
      <c r="P398" s="290">
        <f>+Russia!P88^-Parameters!$B$10*1000</f>
        <v>1.3231176932605124</v>
      </c>
      <c r="Q398" s="290">
        <f>+Russia!Q88^-Parameters!$B$10*1000</f>
        <v>1.1734457756123053</v>
      </c>
      <c r="R398" s="290">
        <f>+Russia!R88^-Parameters!$B$10*1000</f>
        <v>1.0498539159306062</v>
      </c>
      <c r="S398" s="290">
        <f>+Russia!S88^-Parameters!$B$10*1000</f>
        <v>0.94616094541609097</v>
      </c>
      <c r="T398" s="290">
        <f>+Russia!T88^-Parameters!$B$10*1000</f>
        <v>0.85807868744882232</v>
      </c>
      <c r="U398" s="290">
        <f>+Russia!U88^-Parameters!$B$10*1000</f>
        <v>0.78248646370380925</v>
      </c>
      <c r="V398" s="290">
        <f>+Russia!V88^-Parameters!$B$10*1000</f>
        <v>0.71703303106099125</v>
      </c>
      <c r="W398" s="290">
        <f>+Russia!W88^-Parameters!$B$10*1000</f>
        <v>0.65990115793708681</v>
      </c>
      <c r="X398" s="290">
        <f>+Russia!X88^-Parameters!$B$10*1000</f>
        <v>0.60965909364723236</v>
      </c>
      <c r="Y398" s="290">
        <f>+Russia!Y88^-Parameters!$B$10*1000</f>
        <v>0.56516218262547435</v>
      </c>
      <c r="Z398" s="290">
        <f>+Russia!Z88^-Parameters!$B$10*1000</f>
        <v>0.5254858310068663</v>
      </c>
      <c r="AA398" s="290">
        <f>+Russia!AA88^-Parameters!$B$10*1000</f>
        <v>0.48984676418621759</v>
      </c>
      <c r="AB398" s="290">
        <f>+Russia!AB88^-Parameters!$B$10*1000</f>
        <v>0.45746933420219915</v>
      </c>
      <c r="AC398" s="290">
        <f>+Russia!AC88^-Parameters!$B$10*1000</f>
        <v>0.42671479393660944</v>
      </c>
      <c r="AD398" s="290">
        <f>+Russia!AD88^-Parameters!$B$10*1000</f>
        <v>0.39824298813367598</v>
      </c>
      <c r="AE398" s="290">
        <f>+Russia!AE88^-Parameters!$B$10*1000</f>
        <v>0.37200389163303188</v>
      </c>
      <c r="AF398" s="290">
        <f>+Russia!AF88^-Parameters!$B$10*1000</f>
        <v>0.34789361585379047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4.4">
      <c r="A399" s="289" t="s">
        <v>53</v>
      </c>
      <c r="B399" s="290">
        <f>+Eurasia!B88^-Parameters!$B$10*1000</f>
        <v>119.5854484292344</v>
      </c>
      <c r="C399" s="290">
        <f>+Eurasia!C88^-Parameters!$B$10*1000</f>
        <v>81.974549531946465</v>
      </c>
      <c r="D399" s="290">
        <f>+Eurasia!D88^-Parameters!$B$10*1000</f>
        <v>49.313659110894754</v>
      </c>
      <c r="E399" s="290">
        <f>+Eurasia!E88^-Parameters!$B$10*1000</f>
        <v>31.73300695449576</v>
      </c>
      <c r="F399" s="290">
        <f>+Eurasia!F88^-Parameters!$B$10*1000</f>
        <v>21.515767424184968</v>
      </c>
      <c r="G399" s="290">
        <f>+Eurasia!G88^-Parameters!$B$10*1000</f>
        <v>15.172812242120637</v>
      </c>
      <c r="H399" s="290">
        <f>+Eurasia!H88^-Parameters!$B$10*1000</f>
        <v>10.982872682426679</v>
      </c>
      <c r="I399" s="290">
        <f>+Eurasia!I88^-Parameters!$B$10*1000</f>
        <v>8.1912561996077429</v>
      </c>
      <c r="J399" s="290">
        <f>+Eurasia!J88^-Parameters!$B$10*1000</f>
        <v>6.2837202875897562</v>
      </c>
      <c r="K399" s="290">
        <f>+Eurasia!K88^-Parameters!$B$10*1000</f>
        <v>4.9768338744535523</v>
      </c>
      <c r="L399" s="290">
        <f>+Eurasia!L88^-Parameters!$B$10*1000</f>
        <v>4.0054230268563922</v>
      </c>
      <c r="M399" s="290">
        <f>+Eurasia!M88^-Parameters!$B$10*1000</f>
        <v>3.283090986688038</v>
      </c>
      <c r="N399" s="290">
        <f>+Eurasia!N88^-Parameters!$B$10*1000</f>
        <v>2.6855872782781529</v>
      </c>
      <c r="O399" s="290">
        <f>+Eurasia!O88^-Parameters!$B$10*1000</f>
        <v>2.2412179481802523</v>
      </c>
      <c r="P399" s="290">
        <f>+Eurasia!P88^-Parameters!$B$10*1000</f>
        <v>1.9002011714071187</v>
      </c>
      <c r="Q399" s="290">
        <f>+Eurasia!Q88^-Parameters!$B$10*1000</f>
        <v>1.632436046302121</v>
      </c>
      <c r="R399" s="290">
        <f>+Eurasia!R88^-Parameters!$B$10*1000</f>
        <v>1.4183857152851869</v>
      </c>
      <c r="S399" s="290">
        <f>+Eurasia!S88^-Parameters!$B$10*1000</f>
        <v>1.2447142628660557</v>
      </c>
      <c r="T399" s="290">
        <f>+Eurasia!T88^-Parameters!$B$10*1000</f>
        <v>1.1019814158999022</v>
      </c>
      <c r="U399" s="290">
        <f>+Eurasia!U88^-Parameters!$B$10*1000</f>
        <v>0.98332116828953753</v>
      </c>
      <c r="V399" s="290">
        <f>+Eurasia!V88^-Parameters!$B$10*1000</f>
        <v>0.88363339892091186</v>
      </c>
      <c r="W399" s="290">
        <f>+Eurasia!W88^-Parameters!$B$10*1000</f>
        <v>0.79906372100459844</v>
      </c>
      <c r="X399" s="290">
        <f>+Eurasia!X88^-Parameters!$B$10*1000</f>
        <v>0.72665582540915941</v>
      </c>
      <c r="Y399" s="290">
        <f>+Eurasia!Y88^-Parameters!$B$10*1000</f>
        <v>0.66411268132912993</v>
      </c>
      <c r="Z399" s="290">
        <f>+Eurasia!Z88^-Parameters!$B$10*1000</f>
        <v>0.60962960517228248</v>
      </c>
      <c r="AA399" s="290">
        <f>+Eurasia!AA88^-Parameters!$B$10*1000</f>
        <v>0.56171470112203103</v>
      </c>
      <c r="AB399" s="290">
        <f>+Eurasia!AB88^-Parameters!$B$10*1000</f>
        <v>0.51886888352242899</v>
      </c>
      <c r="AC399" s="290">
        <f>+Eurasia!AC88^-Parameters!$B$10*1000</f>
        <v>0.47928034090426536</v>
      </c>
      <c r="AD399" s="290">
        <f>+Eurasia!AD88^-Parameters!$B$10*1000</f>
        <v>0.44324526211911491</v>
      </c>
      <c r="AE399" s="290">
        <f>+Eurasia!AE88^-Parameters!$B$10*1000</f>
        <v>0.41055305869115882</v>
      </c>
      <c r="AF399" s="290">
        <f>+Eurasia!AF88^-Parameters!$B$10*1000</f>
        <v>0.38095331898241108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4.4">
      <c r="A400" s="289" t="s">
        <v>54</v>
      </c>
      <c r="B400" s="290">
        <f>+China!B88^-Parameters!$B$10*1000</f>
        <v>237.92096803998697</v>
      </c>
      <c r="C400" s="290">
        <f>+China!C88^-Parameters!$B$10*1000</f>
        <v>58.072020993278556</v>
      </c>
      <c r="D400" s="290">
        <f>+China!D88^-Parameters!$B$10*1000</f>
        <v>35.977347191768807</v>
      </c>
      <c r="E400" s="290">
        <f>+China!E88^-Parameters!$B$10*1000</f>
        <v>23.906138820965214</v>
      </c>
      <c r="F400" s="290">
        <f>+China!F88^-Parameters!$B$10*1000</f>
        <v>16.720270218583234</v>
      </c>
      <c r="G400" s="290">
        <f>+China!G88^-Parameters!$B$10*1000</f>
        <v>12.164360868014695</v>
      </c>
      <c r="H400" s="290">
        <f>+China!H88^-Parameters!$B$10*1000</f>
        <v>9.0272566166825428</v>
      </c>
      <c r="I400" s="290">
        <f>+China!I88^-Parameters!$B$10*1000</f>
        <v>6.9042388621085848</v>
      </c>
      <c r="J400" s="290">
        <f>+China!J88^-Parameters!$B$10*1000</f>
        <v>5.4170318453541908</v>
      </c>
      <c r="K400" s="290">
        <f>+China!K88^-Parameters!$B$10*1000</f>
        <v>4.4226911982897352</v>
      </c>
      <c r="L400" s="290">
        <f>+China!L88^-Parameters!$B$10*1000</f>
        <v>3.7220055372262077</v>
      </c>
      <c r="M400" s="290">
        <f>+China!M88^-Parameters!$B$10*1000</f>
        <v>3.0825822330200698</v>
      </c>
      <c r="N400" s="290">
        <f>+China!N88^-Parameters!$B$10*1000</f>
        <v>2.6410139562942585</v>
      </c>
      <c r="O400" s="290">
        <f>+China!O88^-Parameters!$B$10*1000</f>
        <v>2.2880460651469048</v>
      </c>
      <c r="P400" s="290">
        <f>+China!P88^-Parameters!$B$10*1000</f>
        <v>2.0057551801132401</v>
      </c>
      <c r="Q400" s="290">
        <f>+China!Q88^-Parameters!$B$10*1000</f>
        <v>1.7787796288773994</v>
      </c>
      <c r="R400" s="290">
        <f>+China!R88^-Parameters!$B$10*1000</f>
        <v>1.5949945488134072</v>
      </c>
      <c r="S400" s="290">
        <f>+China!S88^-Parameters!$B$10*1000</f>
        <v>1.4450860471614626</v>
      </c>
      <c r="T400" s="290">
        <f>+China!T88^-Parameters!$B$10*1000</f>
        <v>1.3219600077175611</v>
      </c>
      <c r="U400" s="290">
        <f>+China!U88^-Parameters!$B$10*1000</f>
        <v>1.2202095141125522</v>
      </c>
      <c r="V400" s="290">
        <f>+China!V88^-Parameters!$B$10*1000</f>
        <v>1.1356907899115132</v>
      </c>
      <c r="W400" s="290">
        <f>+China!W88^-Parameters!$B$10*1000</f>
        <v>1.065201197300909</v>
      </c>
      <c r="X400" s="290">
        <f>+China!X88^-Parameters!$B$10*1000</f>
        <v>1.0062390656209217</v>
      </c>
      <c r="Y400" s="290">
        <f>+China!Y88^-Parameters!$B$10*1000</f>
        <v>0.95682560797276628</v>
      </c>
      <c r="Z400" s="290">
        <f>+China!Z88^-Parameters!$B$10*1000</f>
        <v>0.91537353900282881</v>
      </c>
      <c r="AA400" s="290">
        <f>+China!AA88^-Parameters!$B$10*1000</f>
        <v>0.8804670416505197</v>
      </c>
      <c r="AB400" s="290">
        <f>+China!AB88^-Parameters!$B$10*1000</f>
        <v>0.85042640101213673</v>
      </c>
      <c r="AC400" s="290">
        <f>+China!AC88^-Parameters!$B$10*1000</f>
        <v>0.82158845093188027</v>
      </c>
      <c r="AD400" s="290">
        <f>+China!AD88^-Parameters!$B$10*1000</f>
        <v>0.79502999161037702</v>
      </c>
      <c r="AE400" s="290">
        <f>+China!AE88^-Parameters!$B$10*1000</f>
        <v>0.77074458971330084</v>
      </c>
      <c r="AF400" s="290">
        <f>+China!AF88^-Parameters!$B$10*1000</f>
        <v>0.74868632154748549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4.4">
      <c r="A401" s="289" t="s">
        <v>55</v>
      </c>
      <c r="B401" s="290">
        <f>+India!B88^-Parameters!$B$10*1000</f>
        <v>527.5718761427845</v>
      </c>
      <c r="C401" s="290">
        <f>+India!C88^-Parameters!$B$10*1000</f>
        <v>229.62800495492465</v>
      </c>
      <c r="D401" s="290">
        <f>+India!D88^-Parameters!$B$10*1000</f>
        <v>127.59015978120888</v>
      </c>
      <c r="E401" s="290">
        <f>+India!E88^-Parameters!$B$10*1000</f>
        <v>77.117937972432401</v>
      </c>
      <c r="F401" s="290">
        <f>+India!F88^-Parameters!$B$10*1000</f>
        <v>48.869814487443321</v>
      </c>
      <c r="G401" s="290">
        <f>+India!G88^-Parameters!$B$10*1000</f>
        <v>32.779290941079637</v>
      </c>
      <c r="H401" s="290">
        <f>+India!H88^-Parameters!$B$10*1000</f>
        <v>22.894157936608092</v>
      </c>
      <c r="I401" s="290">
        <f>+India!I88^-Parameters!$B$10*1000</f>
        <v>16.406841964541616</v>
      </c>
      <c r="J401" s="290">
        <f>+India!J88^-Parameters!$B$10*1000</f>
        <v>12.085891233717689</v>
      </c>
      <c r="K401" s="290">
        <f>+India!K88^-Parameters!$B$10*1000</f>
        <v>9.1450075547495935</v>
      </c>
      <c r="L401" s="290">
        <f>+India!L88^-Parameters!$B$10*1000</f>
        <v>7.1390972536148549</v>
      </c>
      <c r="M401" s="290">
        <f>+India!M88^-Parameters!$B$10*1000</f>
        <v>5.7352868994675115</v>
      </c>
      <c r="N401" s="290">
        <f>+India!N88^-Parameters!$B$10*1000</f>
        <v>4.645501456196242</v>
      </c>
      <c r="O401" s="290">
        <f>+India!O88^-Parameters!$B$10*1000</f>
        <v>3.829368118148833</v>
      </c>
      <c r="P401" s="290">
        <f>+India!P88^-Parameters!$B$10*1000</f>
        <v>3.2065306385166381</v>
      </c>
      <c r="Q401" s="290">
        <f>+India!Q88^-Parameters!$B$10*1000</f>
        <v>2.7231663387617022</v>
      </c>
      <c r="R401" s="290">
        <f>+India!R88^-Parameters!$B$10*1000</f>
        <v>2.3423244218942907</v>
      </c>
      <c r="S401" s="290">
        <f>+India!S88^-Parameters!$B$10*1000</f>
        <v>2.0380999484470492</v>
      </c>
      <c r="T401" s="290">
        <f>+India!T88^-Parameters!$B$10*1000</f>
        <v>1.7919936504397398</v>
      </c>
      <c r="U401" s="290">
        <f>+India!U88^-Parameters!$B$10*1000</f>
        <v>1.5905725114568321</v>
      </c>
      <c r="V401" s="290">
        <f>+India!V88^-Parameters!$B$10*1000</f>
        <v>1.4239305147378674</v>
      </c>
      <c r="W401" s="290">
        <f>+India!W88^-Parameters!$B$10*1000</f>
        <v>1.2846551053338635</v>
      </c>
      <c r="X401" s="290">
        <f>+India!X88^-Parameters!$B$10*1000</f>
        <v>1.1671208403982207</v>
      </c>
      <c r="Y401" s="290">
        <f>+India!Y88^-Parameters!$B$10*1000</f>
        <v>1.0669995041250442</v>
      </c>
      <c r="Z401" s="290">
        <f>+India!Z88^-Parameters!$B$10*1000</f>
        <v>0.98091686168285797</v>
      </c>
      <c r="AA401" s="290">
        <f>+India!AA88^-Parameters!$B$10*1000</f>
        <v>0.90600612857658247</v>
      </c>
      <c r="AB401" s="290">
        <f>+India!AB88^-Parameters!$B$10*1000</f>
        <v>0.8395262223597999</v>
      </c>
      <c r="AC401" s="290">
        <f>+India!AC88^-Parameters!$B$10*1000</f>
        <v>0.77695357795518749</v>
      </c>
      <c r="AD401" s="290">
        <f>+India!AD88^-Parameters!$B$10*1000</f>
        <v>0.71977111730006749</v>
      </c>
      <c r="AE401" s="290">
        <f>+India!AE88^-Parameters!$B$10*1000</f>
        <v>0.6679030938444005</v>
      </c>
      <c r="AF401" s="290">
        <f>+India!AF88^-Parameters!$B$10*1000</f>
        <v>0.62109927491780048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4.4">
      <c r="A402" s="289" t="s">
        <v>56</v>
      </c>
      <c r="B402" s="290">
        <f>+MidEast!B88^-Parameters!$B$10*1000</f>
        <v>67.321434611748558</v>
      </c>
      <c r="C402" s="290">
        <f>+MidEast!C88^-Parameters!$B$10*1000</f>
        <v>39.615910820930672</v>
      </c>
      <c r="D402" s="290">
        <f>+MidEast!D88^-Parameters!$B$10*1000</f>
        <v>26.05698432498215</v>
      </c>
      <c r="E402" s="290">
        <f>+MidEast!E88^-Parameters!$B$10*1000</f>
        <v>18.247893325226382</v>
      </c>
      <c r="F402" s="290">
        <f>+MidEast!F88^-Parameters!$B$10*1000</f>
        <v>13.296127739043898</v>
      </c>
      <c r="G402" s="290">
        <f>+MidEast!G88^-Parameters!$B$10*1000</f>
        <v>10.128266710845431</v>
      </c>
      <c r="H402" s="290">
        <f>+MidEast!H88^-Parameters!$B$10*1000</f>
        <v>7.9064566105667975</v>
      </c>
      <c r="I402" s="290">
        <f>+MidEast!I88^-Parameters!$B$10*1000</f>
        <v>6.2658248487929553</v>
      </c>
      <c r="J402" s="290">
        <f>+MidEast!J88^-Parameters!$B$10*1000</f>
        <v>5.0574931060988044</v>
      </c>
      <c r="K402" s="290">
        <f>+MidEast!K88^-Parameters!$B$10*1000</f>
        <v>4.0976212001036458</v>
      </c>
      <c r="L402" s="290">
        <f>+MidEast!L88^-Parameters!$B$10*1000</f>
        <v>3.3938562756115993</v>
      </c>
      <c r="M402" s="290">
        <f>+MidEast!M88^-Parameters!$B$10*1000</f>
        <v>2.9652510074238272</v>
      </c>
      <c r="N402" s="290">
        <f>+MidEast!N88^-Parameters!$B$10*1000</f>
        <v>2.532494288147995</v>
      </c>
      <c r="O402" s="290">
        <f>+MidEast!O88^-Parameters!$B$10*1000</f>
        <v>2.1972300075423647</v>
      </c>
      <c r="P402" s="290">
        <f>+MidEast!P88^-Parameters!$B$10*1000</f>
        <v>1.9300224774654053</v>
      </c>
      <c r="Q402" s="290">
        <f>+MidEast!Q88^-Parameters!$B$10*1000</f>
        <v>1.7127153133306654</v>
      </c>
      <c r="R402" s="290">
        <f>+MidEast!R88^-Parameters!$B$10*1000</f>
        <v>1.5332397793939283</v>
      </c>
      <c r="S402" s="290">
        <f>+MidEast!S88^-Parameters!$B$10*1000</f>
        <v>1.3831347313929747</v>
      </c>
      <c r="T402" s="290">
        <f>+MidEast!T88^-Parameters!$B$10*1000</f>
        <v>1.2562350203303612</v>
      </c>
      <c r="U402" s="290">
        <f>+MidEast!U88^-Parameters!$B$10*1000</f>
        <v>1.1479190925831371</v>
      </c>
      <c r="V402" s="290">
        <f>+MidEast!V88^-Parameters!$B$10*1000</f>
        <v>1.0546461457014609</v>
      </c>
      <c r="W402" s="290">
        <f>+MidEast!W88^-Parameters!$B$10*1000</f>
        <v>0.9736546623386898</v>
      </c>
      <c r="X402" s="290">
        <f>+MidEast!X88^-Parameters!$B$10*1000</f>
        <v>0.90275726770583564</v>
      </c>
      <c r="Y402" s="290">
        <f>+MidEast!Y88^-Parameters!$B$10*1000</f>
        <v>0.84019699396759051</v>
      </c>
      <c r="Z402" s="290">
        <f>+MidEast!Z88^-Parameters!$B$10*1000</f>
        <v>0.78454537432334381</v>
      </c>
      <c r="AA402" s="290">
        <f>+MidEast!AA88^-Parameters!$B$10*1000</f>
        <v>0.73449453031306311</v>
      </c>
      <c r="AB402" s="290">
        <f>+MidEast!AB88^-Parameters!$B$10*1000</f>
        <v>0.68879274870696772</v>
      </c>
      <c r="AC402" s="290">
        <f>+MidEast!AC88^-Parameters!$B$10*1000</f>
        <v>0.6440724054110637</v>
      </c>
      <c r="AD402" s="290">
        <f>+MidEast!AD88^-Parameters!$B$10*1000</f>
        <v>0.60205778775627994</v>
      </c>
      <c r="AE402" s="290">
        <f>+MidEast!AE88^-Parameters!$B$10*1000</f>
        <v>0.5629803421427928</v>
      </c>
      <c r="AF402" s="290">
        <f>+MidEast!AF88^-Parameters!$B$10*1000</f>
        <v>0.52689459800117366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4.4">
      <c r="A403" s="289" t="s">
        <v>57</v>
      </c>
      <c r="B403" s="290">
        <f>+Africa!B88^-Parameters!$B$10*1000</f>
        <v>776.37028862082468</v>
      </c>
      <c r="C403" s="290">
        <f>+Africa!C88^-Parameters!$B$10*1000</f>
        <v>423.90795604285597</v>
      </c>
      <c r="D403" s="290">
        <f>+Africa!D88^-Parameters!$B$10*1000</f>
        <v>234.25696641089948</v>
      </c>
      <c r="E403" s="290">
        <f>+Africa!E88^-Parameters!$B$10*1000</f>
        <v>139.39824567888917</v>
      </c>
      <c r="F403" s="290">
        <f>+Africa!F88^-Parameters!$B$10*1000</f>
        <v>86.081894253405835</v>
      </c>
      <c r="G403" s="290">
        <f>+Africa!G88^-Parameters!$B$10*1000</f>
        <v>56.916497333966426</v>
      </c>
      <c r="H403" s="290">
        <f>+Africa!H88^-Parameters!$B$10*1000</f>
        <v>39.735805167021155</v>
      </c>
      <c r="I403" s="290">
        <f>+Africa!I88^-Parameters!$B$10*1000</f>
        <v>28.259981351483265</v>
      </c>
      <c r="J403" s="290">
        <f>+Africa!J88^-Parameters!$B$10*1000</f>
        <v>20.5825840337885</v>
      </c>
      <c r="K403" s="290">
        <f>+Africa!K88^-Parameters!$B$10*1000</f>
        <v>15.122089724741235</v>
      </c>
      <c r="L403" s="290">
        <f>+Africa!L88^-Parameters!$B$10*1000</f>
        <v>11.399311413217413</v>
      </c>
      <c r="M403" s="290">
        <f>+Africa!M88^-Parameters!$B$10*1000</f>
        <v>8.913293381839388</v>
      </c>
      <c r="N403" s="290">
        <f>+Africa!N88^-Parameters!$B$10*1000</f>
        <v>7.1908634872265162</v>
      </c>
      <c r="O403" s="290">
        <f>+Africa!O88^-Parameters!$B$10*1000</f>
        <v>5.9268215978026735</v>
      </c>
      <c r="P403" s="290">
        <f>+Africa!P88^-Parameters!$B$10*1000</f>
        <v>4.9755697383866746</v>
      </c>
      <c r="Q403" s="290">
        <f>+Africa!Q88^-Parameters!$B$10*1000</f>
        <v>4.2450798611642799</v>
      </c>
      <c r="R403" s="290">
        <f>+Africa!R88^-Parameters!$B$10*1000</f>
        <v>3.6745093147153027</v>
      </c>
      <c r="S403" s="290">
        <f>+Africa!S88^-Parameters!$B$10*1000</f>
        <v>3.2222506606127892</v>
      </c>
      <c r="T403" s="290">
        <f>+Africa!T88^-Parameters!$B$10*1000</f>
        <v>2.8590899709523723</v>
      </c>
      <c r="U403" s="290">
        <f>+Africa!U88^-Parameters!$B$10*1000</f>
        <v>2.5640648475534062</v>
      </c>
      <c r="V403" s="290">
        <f>+Africa!V88^-Parameters!$B$10*1000</f>
        <v>2.3218472730259134</v>
      </c>
      <c r="W403" s="290">
        <f>+Africa!W88^-Parameters!$B$10*1000</f>
        <v>2.1210335624042145</v>
      </c>
      <c r="X403" s="290">
        <f>+Africa!X88^-Parameters!$B$10*1000</f>
        <v>1.9529964454741364</v>
      </c>
      <c r="Y403" s="290">
        <f>+Africa!Y88^-Parameters!$B$10*1000</f>
        <v>1.8110977258986016</v>
      </c>
      <c r="Z403" s="290">
        <f>+Africa!Z88^-Parameters!$B$10*1000</f>
        <v>1.6901402118021913</v>
      </c>
      <c r="AA403" s="290">
        <f>+Africa!AA88^-Parameters!$B$10*1000</f>
        <v>1.5855144363854625</v>
      </c>
      <c r="AB403" s="290">
        <f>+Africa!AB88^-Parameters!$B$10*1000</f>
        <v>1.4916165649276669</v>
      </c>
      <c r="AC403" s="290">
        <f>+Africa!AC88^-Parameters!$B$10*1000</f>
        <v>1.4013152661437038</v>
      </c>
      <c r="AD403" s="290">
        <f>+Africa!AD88^-Parameters!$B$10*1000</f>
        <v>1.3169321570038368</v>
      </c>
      <c r="AE403" s="290">
        <f>+Africa!AE88^-Parameters!$B$10*1000</f>
        <v>1.2389776932764536</v>
      </c>
      <c r="AF403" s="290">
        <f>+Africa!AF88^-Parameters!$B$10*1000</f>
        <v>1.1676009348784482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4.4">
      <c r="A404" s="289" t="s">
        <v>58</v>
      </c>
      <c r="B404" s="290">
        <f>+LatAm!B88^-Parameters!$B$10*1000</f>
        <v>64.969972164372862</v>
      </c>
      <c r="C404" s="290">
        <f>+LatAm!C88^-Parameters!$B$10*1000</f>
        <v>38.575185086050318</v>
      </c>
      <c r="D404" s="290">
        <f>+LatAm!D88^-Parameters!$B$10*1000</f>
        <v>24.481925485201216</v>
      </c>
      <c r="E404" s="290">
        <f>+LatAm!E88^-Parameters!$B$10*1000</f>
        <v>16.463038888975731</v>
      </c>
      <c r="F404" s="290">
        <f>+LatAm!F88^-Parameters!$B$10*1000</f>
        <v>11.588883901127481</v>
      </c>
      <c r="G404" s="290">
        <f>+LatAm!G88^-Parameters!$B$10*1000</f>
        <v>8.5051616853836709</v>
      </c>
      <c r="H404" s="290">
        <f>+LatAm!H88^-Parameters!$B$10*1000</f>
        <v>6.3938666464581297</v>
      </c>
      <c r="I404" s="290">
        <f>+LatAm!I88^-Parameters!$B$10*1000</f>
        <v>4.901818765997346</v>
      </c>
      <c r="J404" s="290">
        <f>+LatAm!J88^-Parameters!$B$10*1000</f>
        <v>3.8379891597138363</v>
      </c>
      <c r="K404" s="290">
        <f>+LatAm!K88^-Parameters!$B$10*1000</f>
        <v>3.0701447062937306</v>
      </c>
      <c r="L404" s="290">
        <f>+LatAm!L88^-Parameters!$B$10*1000</f>
        <v>2.5176287107658442</v>
      </c>
      <c r="M404" s="290">
        <f>+LatAm!M88^-Parameters!$B$10*1000</f>
        <v>2.1445066692475407</v>
      </c>
      <c r="N404" s="290">
        <f>+LatAm!N88^-Parameters!$B$10*1000</f>
        <v>1.7945775879165808</v>
      </c>
      <c r="O404" s="290">
        <f>+LatAm!O88^-Parameters!$B$10*1000</f>
        <v>1.5272198486359718</v>
      </c>
      <c r="P404" s="290">
        <f>+LatAm!P88^-Parameters!$B$10*1000</f>
        <v>1.3173251341393755</v>
      </c>
      <c r="Q404" s="290">
        <f>+LatAm!Q88^-Parameters!$B$10*1000</f>
        <v>1.1492069741028323</v>
      </c>
      <c r="R404" s="290">
        <f>+LatAm!R88^-Parameters!$B$10*1000</f>
        <v>1.0124036108968852</v>
      </c>
      <c r="S404" s="290">
        <f>+LatAm!S88^-Parameters!$B$10*1000</f>
        <v>0.89960383489567664</v>
      </c>
      <c r="T404" s="290">
        <f>+LatAm!T88^-Parameters!$B$10*1000</f>
        <v>0.80552245115905308</v>
      </c>
      <c r="U404" s="290">
        <f>+LatAm!U88^-Parameters!$B$10*1000</f>
        <v>0.72624128290935608</v>
      </c>
      <c r="V404" s="290">
        <f>+LatAm!V88^-Parameters!$B$10*1000</f>
        <v>0.65879780948552125</v>
      </c>
      <c r="W404" s="290">
        <f>+LatAm!W88^-Parameters!$B$10*1000</f>
        <v>0.60091537203272971</v>
      </c>
      <c r="X404" s="290">
        <f>+LatAm!X88^-Parameters!$B$10*1000</f>
        <v>0.55081948445711071</v>
      </c>
      <c r="Y404" s="290">
        <f>+LatAm!Y88^-Parameters!$B$10*1000</f>
        <v>0.50710938403907679</v>
      </c>
      <c r="Z404" s="290">
        <f>+LatAm!Z88^-Parameters!$B$10*1000</f>
        <v>0.468666744912421</v>
      </c>
      <c r="AA404" s="290">
        <f>+LatAm!AA88^-Parameters!$B$10*1000</f>
        <v>0.43452752751868984</v>
      </c>
      <c r="AB404" s="290">
        <f>+LatAm!AB88^-Parameters!$B$10*1000</f>
        <v>0.40391603941787435</v>
      </c>
      <c r="AC404" s="290">
        <f>+LatAm!AC88^-Parameters!$B$10*1000</f>
        <v>0.37499837495075983</v>
      </c>
      <c r="AD404" s="290">
        <f>+LatAm!AD88^-Parameters!$B$10*1000</f>
        <v>0.3484199651506012</v>
      </c>
      <c r="AE404" s="290">
        <f>+LatAm!AE88^-Parameters!$B$10*1000</f>
        <v>0.32411316632597653</v>
      </c>
      <c r="AF404" s="290">
        <f>+LatAm!AF88^-Parameters!$B$10*1000</f>
        <v>0.30195547313376603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4.4">
      <c r="A405" s="289" t="s">
        <v>114</v>
      </c>
      <c r="B405" s="290">
        <f>+OHI!B88^-Parameters!$B$10*1000</f>
        <v>8.126822937796863</v>
      </c>
      <c r="C405" s="290">
        <f>+OHI!C88^-Parameters!$B$10*1000</f>
        <v>6.2479662479200968</v>
      </c>
      <c r="D405" s="290">
        <f>+OHI!D88^-Parameters!$B$10*1000</f>
        <v>4.6594078789193167</v>
      </c>
      <c r="E405" s="290">
        <f>+OHI!E88^-Parameters!$B$10*1000</f>
        <v>3.6056932263423329</v>
      </c>
      <c r="F405" s="290">
        <f>+OHI!F88^-Parameters!$B$10*1000</f>
        <v>2.8721903972103755</v>
      </c>
      <c r="G405" s="290">
        <f>+OHI!G88^-Parameters!$B$10*1000</f>
        <v>2.3483471449293916</v>
      </c>
      <c r="H405" s="290">
        <f>+OHI!H88^-Parameters!$B$10*1000</f>
        <v>1.9592622820319314</v>
      </c>
      <c r="I405" s="290">
        <f>+OHI!I88^-Parameters!$B$10*1000</f>
        <v>1.6557434999124065</v>
      </c>
      <c r="J405" s="290">
        <f>+OHI!J88^-Parameters!$B$10*1000</f>
        <v>1.4171741059366725</v>
      </c>
      <c r="K405" s="290">
        <f>+OHI!K88^-Parameters!$B$10*1000</f>
        <v>1.2409569389555848</v>
      </c>
      <c r="L405" s="290">
        <f>+OHI!L88^-Parameters!$B$10*1000</f>
        <v>1.0882716510111843</v>
      </c>
      <c r="M405" s="290">
        <f>+OHI!M88^-Parameters!$B$10*1000</f>
        <v>0.96669386038503835</v>
      </c>
      <c r="N405" s="290">
        <f>+OHI!N88^-Parameters!$B$10*1000</f>
        <v>0.84663500922987722</v>
      </c>
      <c r="O405" s="290">
        <f>+OHI!O88^-Parameters!$B$10*1000</f>
        <v>0.75553345609661593</v>
      </c>
      <c r="P405" s="290">
        <f>+OHI!P88^-Parameters!$B$10*1000</f>
        <v>0.68286734982786135</v>
      </c>
      <c r="Q405" s="290">
        <f>+OHI!Q88^-Parameters!$B$10*1000</f>
        <v>0.62304498798856767</v>
      </c>
      <c r="R405" s="290">
        <f>+OHI!R88^-Parameters!$B$10*1000</f>
        <v>0.57275054965291583</v>
      </c>
      <c r="S405" s="290">
        <f>+OHI!S88^-Parameters!$B$10*1000</f>
        <v>0.52983853217933541</v>
      </c>
      <c r="T405" s="290">
        <f>+OHI!T88^-Parameters!$B$10*1000</f>
        <v>0.4928192683429734</v>
      </c>
      <c r="U405" s="290">
        <f>+OHI!U88^-Parameters!$B$10*1000</f>
        <v>0.46060050657848944</v>
      </c>
      <c r="V405" s="290">
        <f>+OHI!V88^-Parameters!$B$10*1000</f>
        <v>0.43234771087148804</v>
      </c>
      <c r="W405" s="290">
        <f>+OHI!W88^-Parameters!$B$10*1000</f>
        <v>0.40740277286548737</v>
      </c>
      <c r="X405" s="290">
        <f>+OHI!X88^-Parameters!$B$10*1000</f>
        <v>0.38523325871787889</v>
      </c>
      <c r="Y405" s="290">
        <f>+OHI!Y88^-Parameters!$B$10*1000</f>
        <v>0.36539882115072791</v>
      </c>
      <c r="Z405" s="290">
        <f>+OHI!Z88^-Parameters!$B$10*1000</f>
        <v>0.34752825935831089</v>
      </c>
      <c r="AA405" s="290">
        <f>+OHI!AA88^-Parameters!$B$10*1000</f>
        <v>0.33124571943262643</v>
      </c>
      <c r="AB405" s="290">
        <f>+OHI!AB88^-Parameters!$B$10*1000</f>
        <v>0.31613589365356454</v>
      </c>
      <c r="AC405" s="290">
        <f>+OHI!AC88^-Parameters!$B$10*1000</f>
        <v>0.30089217098235355</v>
      </c>
      <c r="AD405" s="290">
        <f>+OHI!AD88^-Parameters!$B$10*1000</f>
        <v>0.28620555339905701</v>
      </c>
      <c r="AE405" s="290">
        <f>+OHI!AE88^-Parameters!$B$10*1000</f>
        <v>0.27222337859338019</v>
      </c>
      <c r="AF405" s="290">
        <f>+OHI!AF88^-Parameters!$B$10*1000</f>
        <v>0.25902933480678586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4.4">
      <c r="A406" s="289" t="s">
        <v>224</v>
      </c>
      <c r="B406" s="290">
        <f>+OthAsia!B88^-Parameters!$B$10*1000</f>
        <v>330.88690163693377</v>
      </c>
      <c r="C406" s="290">
        <f>+OthAsia!C88^-Parameters!$B$10*1000</f>
        <v>214.51073584671548</v>
      </c>
      <c r="D406" s="290">
        <f>+OthAsia!D88^-Parameters!$B$10*1000</f>
        <v>116.9653066654502</v>
      </c>
      <c r="E406" s="290">
        <f>+OthAsia!E88^-Parameters!$B$10*1000</f>
        <v>68.751653488267436</v>
      </c>
      <c r="F406" s="290">
        <f>+OthAsia!F88^-Parameters!$B$10*1000</f>
        <v>42.62824125518447</v>
      </c>
      <c r="G406" s="290">
        <f>+OthAsia!G88^-Parameters!$B$10*1000</f>
        <v>28.074943278929521</v>
      </c>
      <c r="H406" s="290">
        <f>+OthAsia!H88^-Parameters!$B$10*1000</f>
        <v>19.332769041458704</v>
      </c>
      <c r="I406" s="290">
        <f>+OthAsia!I88^-Parameters!$B$10*1000</f>
        <v>13.6875761936796</v>
      </c>
      <c r="J406" s="290">
        <f>+OthAsia!J88^-Parameters!$B$10*1000</f>
        <v>9.9717195634158546</v>
      </c>
      <c r="K406" s="290">
        <f>+OthAsia!K88^-Parameters!$B$10*1000</f>
        <v>7.4361308628171976</v>
      </c>
      <c r="L406" s="290">
        <f>+OthAsia!L88^-Parameters!$B$10*1000</f>
        <v>5.7716019062687272</v>
      </c>
      <c r="M406" s="290">
        <f>+OthAsia!M88^-Parameters!$B$10*1000</f>
        <v>4.5319131808215927</v>
      </c>
      <c r="N406" s="290">
        <f>+OthAsia!N88^-Parameters!$B$10*1000</f>
        <v>3.6901343806750013</v>
      </c>
      <c r="O406" s="290">
        <f>+OthAsia!O88^-Parameters!$B$10*1000</f>
        <v>3.044233066363728</v>
      </c>
      <c r="P406" s="290">
        <f>+OthAsia!P88^-Parameters!$B$10*1000</f>
        <v>2.5472770905600561</v>
      </c>
      <c r="Q406" s="290">
        <f>+OthAsia!Q88^-Parameters!$B$10*1000</f>
        <v>2.1618260226818355</v>
      </c>
      <c r="R406" s="290">
        <f>+OthAsia!R88^-Parameters!$B$10*1000</f>
        <v>1.8598239370730054</v>
      </c>
      <c r="S406" s="290">
        <f>+OthAsia!S88^-Parameters!$B$10*1000</f>
        <v>1.6207070114216753</v>
      </c>
      <c r="T406" s="290">
        <f>+OthAsia!T88^-Parameters!$B$10*1000</f>
        <v>1.4294710775643367</v>
      </c>
      <c r="U406" s="290">
        <f>+OthAsia!U88^-Parameters!$B$10*1000</f>
        <v>1.2751264956146573</v>
      </c>
      <c r="V406" s="290">
        <f>+OthAsia!V88^-Parameters!$B$10*1000</f>
        <v>1.1495602254173012</v>
      </c>
      <c r="W406" s="290">
        <f>+OthAsia!W88^-Parameters!$B$10*1000</f>
        <v>1.0467234370740388</v>
      </c>
      <c r="X406" s="290">
        <f>+OthAsia!X88^-Parameters!$B$10*1000</f>
        <v>0.96205696627203352</v>
      </c>
      <c r="Y406" s="290">
        <f>+OthAsia!Y88^-Parameters!$B$10*1000</f>
        <v>0.8920847681691273</v>
      </c>
      <c r="Z406" s="290">
        <f>+OthAsia!Z88^-Parameters!$B$10*1000</f>
        <v>0.83412511489227537</v>
      </c>
      <c r="AA406" s="290">
        <f>+OthAsia!AA88^-Parameters!$B$10*1000</f>
        <v>0.78591626937484615</v>
      </c>
      <c r="AB406" s="290">
        <f>+OthAsia!AB88^-Parameters!$B$10*1000</f>
        <v>0.74560264212463057</v>
      </c>
      <c r="AC406" s="290">
        <f>+OthAsia!AC88^-Parameters!$B$10*1000</f>
        <v>0.70809214283055366</v>
      </c>
      <c r="AD406" s="290">
        <f>+OthAsia!AD88^-Parameters!$B$10*1000</f>
        <v>0.67499902644686549</v>
      </c>
      <c r="AE406" s="290">
        <f>+OthAsia!AE88^-Parameters!$B$10*1000</f>
        <v>0.64615545026133281</v>
      </c>
      <c r="AF406" s="290">
        <f>+OthAsia!AF88^-Parameters!$B$10*1000</f>
        <v>0.62132391915534857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294.93654432514938</v>
      </c>
      <c r="C408" s="430">
        <f t="shared" si="192"/>
        <v>150.93901625553877</v>
      </c>
      <c r="D408" s="430">
        <f t="shared" si="192"/>
        <v>89.838267604289697</v>
      </c>
      <c r="E408" s="430">
        <f t="shared" si="192"/>
        <v>57.658855717320613</v>
      </c>
      <c r="F408" s="430">
        <f t="shared" si="192"/>
        <v>38.522794888246473</v>
      </c>
      <c r="G408" s="430">
        <f t="shared" si="192"/>
        <v>27.218994244370531</v>
      </c>
      <c r="H408" s="430">
        <f t="shared" si="192"/>
        <v>20.048906196985687</v>
      </c>
      <c r="I408" s="430">
        <f t="shared" si="192"/>
        <v>15.012383527152375</v>
      </c>
      <c r="J408" s="430">
        <f t="shared" si="192"/>
        <v>11.453320482760597</v>
      </c>
      <c r="K408" s="430">
        <f t="shared" si="192"/>
        <v>8.8167974975909438</v>
      </c>
      <c r="L408" s="430">
        <f t="shared" si="192"/>
        <v>6.8715307544103066</v>
      </c>
      <c r="M408" s="430">
        <f t="shared" si="192"/>
        <v>5.4659802604890935</v>
      </c>
      <c r="N408" s="430">
        <f t="shared" si="192"/>
        <v>4.4537558344132746</v>
      </c>
      <c r="O408" s="430">
        <f t="shared" si="192"/>
        <v>3.6997913052811677</v>
      </c>
      <c r="P408" s="430">
        <f t="shared" si="192"/>
        <v>3.1258769722407482</v>
      </c>
      <c r="Q408" s="430">
        <f t="shared" si="192"/>
        <v>2.6809913048076663</v>
      </c>
      <c r="R408" s="430">
        <f t="shared" si="192"/>
        <v>2.3306504200338281</v>
      </c>
      <c r="S408" s="430">
        <f t="shared" si="192"/>
        <v>2.0509019246127687</v>
      </c>
      <c r="T408" s="430">
        <f t="shared" si="192"/>
        <v>1.8247341808858677</v>
      </c>
      <c r="U408" s="430">
        <f t="shared" si="192"/>
        <v>1.6398321570921552</v>
      </c>
      <c r="V408" s="430">
        <f t="shared" si="192"/>
        <v>1.4871269241376182</v>
      </c>
      <c r="W408" s="430">
        <f t="shared" si="192"/>
        <v>1.3598324758447626</v>
      </c>
      <c r="X408" s="430">
        <f t="shared" si="192"/>
        <v>1.2527915981791071</v>
      </c>
      <c r="Y408" s="430">
        <f t="shared" si="192"/>
        <v>1.1620234003279613</v>
      </c>
      <c r="Z408" s="430">
        <f t="shared" si="192"/>
        <v>1.0844064057869567</v>
      </c>
      <c r="AA408" s="430">
        <f t="shared" si="192"/>
        <v>1.0172013808507525</v>
      </c>
      <c r="AB408" s="430">
        <f t="shared" si="192"/>
        <v>0.95736884610642403</v>
      </c>
      <c r="AC408" s="430">
        <f t="shared" si="192"/>
        <v>0.9001432997037605</v>
      </c>
      <c r="AD408" s="430">
        <f t="shared" si="192"/>
        <v>0.84713598890813502</v>
      </c>
      <c r="AE408" s="430">
        <f t="shared" si="192"/>
        <v>0.7985216362432711</v>
      </c>
      <c r="AF408" s="430">
        <f t="shared" si="192"/>
        <v>0.75428078384400055</v>
      </c>
    </row>
    <row r="409" spans="1:61">
      <c r="A409" s="19" t="s">
        <v>1110</v>
      </c>
      <c r="B409" s="430">
        <f t="shared" ref="B409:AF409" si="193">+STDEV(B395:B406)/AVERAGE(B395:B406)</f>
        <v>1.3549062881808851</v>
      </c>
      <c r="C409" s="430">
        <f t="shared" si="193"/>
        <v>1.3764215778581959</v>
      </c>
      <c r="D409" s="430">
        <f t="shared" si="193"/>
        <v>1.313637855644854</v>
      </c>
      <c r="E409" s="430">
        <f t="shared" si="193"/>
        <v>1.2500960570678787</v>
      </c>
      <c r="F409" s="430">
        <f t="shared" si="193"/>
        <v>1.1758643252132142</v>
      </c>
      <c r="G409" s="430">
        <f t="shared" si="193"/>
        <v>1.1139698515835421</v>
      </c>
      <c r="H409" s="430">
        <f t="shared" si="193"/>
        <v>1.0658072673491898</v>
      </c>
      <c r="I409" s="430">
        <f t="shared" si="193"/>
        <v>1.0131234435538119</v>
      </c>
      <c r="J409" s="430">
        <f t="shared" si="193"/>
        <v>0.9595460340901979</v>
      </c>
      <c r="K409" s="430">
        <f t="shared" si="193"/>
        <v>0.89699508447830456</v>
      </c>
      <c r="L409" s="430">
        <f t="shared" si="193"/>
        <v>0.84038893357963751</v>
      </c>
      <c r="M409" s="430">
        <f t="shared" si="193"/>
        <v>0.79201068578996481</v>
      </c>
      <c r="N409" s="430">
        <f t="shared" si="193"/>
        <v>0.76365079111352407</v>
      </c>
      <c r="O409" s="430">
        <f t="shared" si="193"/>
        <v>0.73699135906319735</v>
      </c>
      <c r="P409" s="430">
        <f t="shared" si="193"/>
        <v>0.71272302028082013</v>
      </c>
      <c r="Q409" s="430">
        <f t="shared" si="193"/>
        <v>0.69111384760994932</v>
      </c>
      <c r="R409" s="430">
        <f t="shared" si="193"/>
        <v>0.67221429745732175</v>
      </c>
      <c r="S409" s="430">
        <f t="shared" si="193"/>
        <v>0.65596215297777405</v>
      </c>
      <c r="T409" s="430">
        <f t="shared" si="193"/>
        <v>0.64224005131204298</v>
      </c>
      <c r="U409" s="430">
        <f t="shared" si="193"/>
        <v>0.63090714157655503</v>
      </c>
      <c r="V409" s="430">
        <f t="shared" si="193"/>
        <v>0.62181602053019225</v>
      </c>
      <c r="W409" s="430">
        <f t="shared" si="193"/>
        <v>0.61482102972508734</v>
      </c>
      <c r="X409" s="430">
        <f t="shared" si="193"/>
        <v>0.60978130755659288</v>
      </c>
      <c r="Y409" s="430">
        <f t="shared" si="193"/>
        <v>0.60656055835809564</v>
      </c>
      <c r="Z409" s="430">
        <f t="shared" si="193"/>
        <v>0.60502486396851329</v>
      </c>
      <c r="AA409" s="430">
        <f t="shared" si="193"/>
        <v>0.60497186055958074</v>
      </c>
      <c r="AB409" s="430">
        <f t="shared" si="193"/>
        <v>0.60574333322401908</v>
      </c>
      <c r="AC409" s="430">
        <f t="shared" si="193"/>
        <v>0.60709820934600889</v>
      </c>
      <c r="AD409" s="430">
        <f t="shared" si="193"/>
        <v>0.60899355512402975</v>
      </c>
      <c r="AE409" s="430">
        <f t="shared" si="193"/>
        <v>0.6115828821115985</v>
      </c>
      <c r="AF409" s="430">
        <f t="shared" si="193"/>
        <v>0.61499930533464831</v>
      </c>
    </row>
    <row r="410" spans="1:61">
      <c r="A410" s="19" t="s">
        <v>1111</v>
      </c>
      <c r="B410" s="430">
        <f t="shared" ref="B410:AF410" si="194">+MAX(B395:B406)/MIN(B395:B406)</f>
        <v>155.00249851102615</v>
      </c>
      <c r="C410" s="430">
        <f t="shared" si="194"/>
        <v>103.85556949738216</v>
      </c>
      <c r="D410" s="430">
        <f t="shared" si="194"/>
        <v>75.813533136779569</v>
      </c>
      <c r="E410" s="430">
        <f t="shared" si="194"/>
        <v>56.853806651286789</v>
      </c>
      <c r="F410" s="430">
        <f t="shared" si="194"/>
        <v>43.057847475619987</v>
      </c>
      <c r="G410" s="430">
        <f t="shared" si="194"/>
        <v>34.084998693693187</v>
      </c>
      <c r="H410" s="430">
        <f t="shared" si="194"/>
        <v>27.941966025791835</v>
      </c>
      <c r="I410" s="430">
        <f t="shared" si="194"/>
        <v>23.128137492051987</v>
      </c>
      <c r="J410" s="430">
        <f t="shared" si="194"/>
        <v>19.446622202352803</v>
      </c>
      <c r="K410" s="430">
        <f t="shared" si="194"/>
        <v>16.37718109382806</v>
      </c>
      <c r="L410" s="430">
        <f t="shared" si="194"/>
        <v>14.129561529638735</v>
      </c>
      <c r="M410" s="430">
        <f t="shared" si="194"/>
        <v>12.193854141076407</v>
      </c>
      <c r="N410" s="430">
        <f t="shared" si="194"/>
        <v>11.217311808386501</v>
      </c>
      <c r="O410" s="430">
        <f t="shared" si="194"/>
        <v>10.347313795531633</v>
      </c>
      <c r="P410" s="430">
        <f t="shared" si="194"/>
        <v>9.6057472243421405</v>
      </c>
      <c r="Q410" s="430">
        <f t="shared" si="194"/>
        <v>8.9864661031819466</v>
      </c>
      <c r="R410" s="430">
        <f t="shared" si="194"/>
        <v>8.4748124223483092</v>
      </c>
      <c r="S410" s="430">
        <f t="shared" si="194"/>
        <v>8.0550157255541635</v>
      </c>
      <c r="T410" s="430">
        <f t="shared" si="194"/>
        <v>7.7127867762977846</v>
      </c>
      <c r="U410" s="430">
        <f t="shared" si="194"/>
        <v>7.4359960538407934</v>
      </c>
      <c r="V410" s="430">
        <f t="shared" si="194"/>
        <v>7.2146223075868114</v>
      </c>
      <c r="W410" s="430">
        <f t="shared" si="194"/>
        <v>7.0404552312174138</v>
      </c>
      <c r="X410" s="430">
        <f t="shared" si="194"/>
        <v>6.906743357125003</v>
      </c>
      <c r="Y410" s="430">
        <f t="shared" si="194"/>
        <v>6.8078565171797063</v>
      </c>
      <c r="Z410" s="430">
        <f t="shared" si="194"/>
        <v>6.738984571462483</v>
      </c>
      <c r="AA410" s="430">
        <f t="shared" si="194"/>
        <v>6.6948374923367711</v>
      </c>
      <c r="AB410" s="430">
        <f t="shared" si="194"/>
        <v>6.6645851886305083</v>
      </c>
      <c r="AC410" s="430">
        <f t="shared" si="194"/>
        <v>6.6395420557896623</v>
      </c>
      <c r="AD410" s="430">
        <f t="shared" si="194"/>
        <v>6.6197312509075505</v>
      </c>
      <c r="AE410" s="430">
        <f t="shared" si="194"/>
        <v>6.6064425367379096</v>
      </c>
      <c r="AF410" s="430">
        <f t="shared" si="194"/>
        <v>6.6007859520871799</v>
      </c>
    </row>
    <row r="411" spans="1:61">
      <c r="A411" s="19" t="s">
        <v>1113</v>
      </c>
      <c r="B411" s="430">
        <f t="shared" ref="B411:AF411" si="195">+AVERAGE(B395:B406)</f>
        <v>182.44791146850318</v>
      </c>
      <c r="C411" s="430">
        <f t="shared" si="195"/>
        <v>94.326934873650657</v>
      </c>
      <c r="D411" s="430">
        <f t="shared" si="195"/>
        <v>53.938569307521441</v>
      </c>
      <c r="E411" s="430">
        <f t="shared" si="195"/>
        <v>33.342192533675743</v>
      </c>
      <c r="F411" s="430">
        <f t="shared" si="195"/>
        <v>21.66046874462538</v>
      </c>
      <c r="G411" s="430">
        <f t="shared" si="195"/>
        <v>14.927672422806701</v>
      </c>
      <c r="H411" s="430">
        <f t="shared" si="195"/>
        <v>10.732254455574031</v>
      </c>
      <c r="I411" s="430">
        <f t="shared" si="195"/>
        <v>7.9163827371307143</v>
      </c>
      <c r="J411" s="430">
        <f t="shared" si="195"/>
        <v>6.0010708876801671</v>
      </c>
      <c r="K411" s="430">
        <f t="shared" si="195"/>
        <v>4.6557760143512743</v>
      </c>
      <c r="L411" s="430">
        <f t="shared" si="195"/>
        <v>3.7107126933096524</v>
      </c>
      <c r="M411" s="430">
        <f t="shared" si="195"/>
        <v>3.0371048648654555</v>
      </c>
      <c r="N411" s="430">
        <f t="shared" si="195"/>
        <v>2.5147855454089285</v>
      </c>
      <c r="O411" s="430">
        <f t="shared" si="195"/>
        <v>2.1211424176727989</v>
      </c>
      <c r="P411" s="430">
        <f t="shared" si="195"/>
        <v>1.8173600280965048</v>
      </c>
      <c r="Q411" s="430">
        <f t="shared" si="195"/>
        <v>1.5784081600199353</v>
      </c>
      <c r="R411" s="430">
        <f t="shared" si="195"/>
        <v>1.3874099234912107</v>
      </c>
      <c r="S411" s="430">
        <f t="shared" si="195"/>
        <v>1.232607900474765</v>
      </c>
      <c r="T411" s="430">
        <f t="shared" si="195"/>
        <v>1.1055989568946625</v>
      </c>
      <c r="U411" s="430">
        <f t="shared" si="195"/>
        <v>1.0002489882587546</v>
      </c>
      <c r="V411" s="430">
        <f t="shared" si="195"/>
        <v>0.91199766343325628</v>
      </c>
      <c r="W411" s="430">
        <f t="shared" si="195"/>
        <v>0.83739830841008367</v>
      </c>
      <c r="X411" s="430">
        <f t="shared" si="195"/>
        <v>0.77380528712764829</v>
      </c>
      <c r="Y411" s="430">
        <f t="shared" si="195"/>
        <v>0.71915720445065379</v>
      </c>
      <c r="Z411" s="430">
        <f t="shared" si="195"/>
        <v>0.67182461195833643</v>
      </c>
      <c r="AA411" s="430">
        <f t="shared" si="195"/>
        <v>0.63038065933773202</v>
      </c>
      <c r="AB411" s="430">
        <f t="shared" si="195"/>
        <v>0.59335245374675882</v>
      </c>
      <c r="AC411" s="430">
        <f t="shared" si="195"/>
        <v>0.5579511776918904</v>
      </c>
      <c r="AD411" s="430">
        <f t="shared" si="195"/>
        <v>0.52519246692607957</v>
      </c>
      <c r="AE411" s="430">
        <f t="shared" si="195"/>
        <v>0.49512893200643188</v>
      </c>
      <c r="AF411" s="430">
        <f t="shared" si="195"/>
        <v>0.46771212094191633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defaultGridColor="0" colorId="23" zoomScale="85" zoomScaleNormal="85" workbookViewId="0">
      <pane xSplit="1" ySplit="4" topLeftCell="B36" activePane="bottomRight" state="frozen"/>
      <selection pane="topRight" activeCell="B1" sqref="B1"/>
      <selection pane="bottomLeft" activeCell="A4" sqref="A4"/>
      <selection pane="bottomRight" activeCell="B43" sqref="B43"/>
    </sheetView>
  </sheetViews>
  <sheetFormatPr defaultColWidth="11.6640625" defaultRowHeight="18" customHeight="1"/>
  <cols>
    <col min="1" max="1" width="47.6640625" style="21" customWidth="1"/>
    <col min="2" max="2" width="13" style="29" customWidth="1"/>
    <col min="3" max="3" width="12.5546875" style="23" customWidth="1"/>
    <col min="4" max="4" width="13" style="23" customWidth="1"/>
    <col min="5" max="7" width="12" style="23" customWidth="1"/>
    <col min="8" max="8" width="11.109375" style="23" customWidth="1"/>
    <col min="9" max="12" width="8.88671875" style="23" customWidth="1"/>
    <col min="13" max="13" width="13.109375" style="37" bestFit="1" customWidth="1"/>
    <col min="14" max="61" width="11.6640625" style="23"/>
    <col min="62" max="62" width="12" style="23" bestFit="1" customWidth="1"/>
    <col min="63" max="16384" width="11.664062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1.1334024721600113E-3</v>
      </c>
      <c r="E50" s="44">
        <f>100*$B$49*(Global!D135*$B$48+Global!D135^2*$C$48)*(D61/$B61)^(1/$C$49)</f>
        <v>1.948021468639996E-3</v>
      </c>
      <c r="F50" s="44">
        <f>100*$B$49*(Global!E135*$B$48+Global!E135^2*$C$48)*(E61/$B61)^(1/$C$49)</f>
        <v>3.180105531862416E-3</v>
      </c>
      <c r="G50" s="44">
        <f>100*$B$49*(Global!F135*$B$48+Global!F135^2*$C$48)*(F61/$B61)^(1/$C$49)</f>
        <v>4.9732423161701405E-3</v>
      </c>
      <c r="H50" s="44">
        <f>100*$B$49*(Global!G135*$B$48+Global!G135^2*$C$48)*(G61/$B61)^(1/$C$49)</f>
        <v>7.4892265303522151E-3</v>
      </c>
      <c r="I50" s="44">
        <f>100*$B$49*(Global!H135*$B$48+Global!H135^2*$C$48)*(H61/$B61)^(1/$C$49)</f>
        <v>1.0905003520056628E-2</v>
      </c>
      <c r="J50" s="44">
        <f>100*$B$49*(Global!I135*$B$48+Global!I135^2*$C$48)*(I61/$B61)^(1/$C$49)</f>
        <v>1.5395394878785398E-2</v>
      </c>
      <c r="K50" s="44">
        <f>100*$B$49*(Global!J135*$B$48+Global!J135^2*$C$48)*(J61/$B61)^(1/$C$49)</f>
        <v>2.3310961724826711E-2</v>
      </c>
      <c r="L50" s="44">
        <f>100*$B$49*(Global!K135*$B$48+Global!K135^2*$C$48)*(K61/$B61)^(1/$C$49)</f>
        <v>3.4390102604010403E-2</v>
      </c>
      <c r="M50" s="44">
        <f>100*$B$49*(Global!L135*$B$48+Global!L135^2*$C$48)*(L61/$B61)^(1/$C$49)</f>
        <v>4.9294111594882901E-2</v>
      </c>
      <c r="N50" s="44">
        <f>100*$B$49*(Global!M135*$B$48+Global!M135^2*$C$48)*(M61/$B61)^(1/$C$49)</f>
        <v>6.7809784212348706E-2</v>
      </c>
      <c r="O50" s="44">
        <f>100*$B$49*(Global!N135*$B$48+Global!N135^2*$C$48)*(N61/$B61)^(1/$C$49)</f>
        <v>9.1532561000514837E-2</v>
      </c>
      <c r="P50" s="44">
        <f>100*$B$49*(Global!O135*$B$48+Global!O135^2*$C$48)*(O61/$B61)^(1/$C$49)</f>
        <v>0.1208712853784642</v>
      </c>
      <c r="Q50" s="44">
        <f>100*$B$49*(Global!P135*$B$48+Global!P135^2*$C$48)*(P61/$B61)^(1/$C$49)</f>
        <v>0.15656506728642886</v>
      </c>
      <c r="R50" s="44">
        <f>100*$B$49*(Global!Q135*$B$48+Global!Q135^2*$C$48)*(Q61/$B61)^(1/$C$49)</f>
        <v>0.19936471928424784</v>
      </c>
      <c r="S50" s="44">
        <f>100*$B$49*(Global!R135*$B$48+Global!R135^2*$C$48)*(R61/$B61)^(1/$C$49)</f>
        <v>0.25003128827011412</v>
      </c>
      <c r="T50" s="44">
        <f>100*$B$49*(Global!S135*$B$48+Global!S135^2*$C$48)*(S61/$B61)^(1/$C$49)</f>
        <v>0.30933384122954011</v>
      </c>
      <c r="U50" s="44">
        <f>100*$B$49*(Global!T135*$B$48+Global!T135^2*$C$48)*(T61/$B61)^(1/$C$49)</f>
        <v>0.37804609875497752</v>
      </c>
      <c r="V50" s="44">
        <f>100*$B$49*(Global!U135*$B$48+Global!U135^2*$C$48)*(U61/$B61)^(1/$C$49)</f>
        <v>0.45694115520068695</v>
      </c>
      <c r="W50" s="44">
        <f>100*$B$49*(Global!V135*$B$48+Global!V135^2*$C$48)*(V61/$B61)^(1/$C$49)</f>
        <v>0.54678329944196669</v>
      </c>
      <c r="X50" s="44">
        <f>100*$B$49*(Global!W135*$B$48+Global!W135^2*$C$48)*(W61/$B61)^(1/$C$49)</f>
        <v>0.64831575226158045</v>
      </c>
      <c r="Y50" s="44">
        <f>100*$B$49*(Global!X135*$B$48+Global!X135^2*$C$48)*(X61/$B61)^(1/$C$49)</f>
        <v>0.76224298908794352</v>
      </c>
      <c r="Z50" s="44">
        <f>100*$B$49*(Global!Y135*$B$48+Global!Y135^2*$C$48)*(Y61/$B61)^(1/$C$49)</f>
        <v>0.8892063653322968</v>
      </c>
      <c r="AA50" s="44">
        <f>100*$B$49*(Global!Z135*$B$48+Global!Z135^2*$C$48)*(Z61/$B61)^(1/$C$49)</f>
        <v>1.0297522732591884</v>
      </c>
      <c r="AB50" s="44">
        <f>100*$B$49*(Global!AA135*$B$48+Global!AA135^2*$C$48)*(AA61/$B61)^(1/$C$49)</f>
        <v>1.1841325449729116</v>
      </c>
      <c r="AC50" s="44">
        <f>100*$B$49*(Global!AB135*$B$48+Global!AB135^2*$C$48)*(AB61/$B61)^(1/$C$49)</f>
        <v>1.3512289402989048</v>
      </c>
      <c r="AD50" s="44">
        <f>100*$B$49*(Global!AC135*$B$48+Global!AC135^2*$C$48)*(AC61/$B61)^(1/$C$49)</f>
        <v>1.5289608019630478</v>
      </c>
      <c r="AE50" s="44">
        <f>100*$B$49*(Global!AD135*$B$48+Global!AD135^2*$C$48)*(AD61/$B61)^(1/$C$49)</f>
        <v>1.7158883734920913</v>
      </c>
      <c r="AF50" s="44">
        <f>100*$B$49*(Global!AE135*$B$48+Global!AE135^2*$C$48)*(AE61/$B61)^(1/$C$49)</f>
        <v>1.910813008679886</v>
      </c>
      <c r="AG50" s="44">
        <f>100*$B$49*(Global!AF135*$B$48+Global!AF135^2*$C$48)*(AF61/$B61)^(1/$C$49)</f>
        <v>2.1128464483359402</v>
      </c>
      <c r="AH50" s="44">
        <f>100*$B$49*(Global!AG135*$B$48+Global!AG135^2*$C$48)*(AG61/$B61)^(1/$C$49)</f>
        <v>2.3213544219736919</v>
      </c>
      <c r="AI50" s="44">
        <f>100*$B$49*(Global!AH135*$B$48+Global!AH135^2*$C$48)*(AH61/$B61)^(1/$C$49)</f>
        <v>2.535906488741019</v>
      </c>
      <c r="AJ50" s="44">
        <f>100*$B$49*(Global!AI135*$B$48+Global!AI135^2*$C$48)*(AI61/$B61)^(1/$C$49)</f>
        <v>2.7562320346485043</v>
      </c>
      <c r="AK50" s="44">
        <f>100*$B$49*(Global!AJ135*$B$48+Global!AJ135^2*$C$48)*(AJ61/$B61)^(1/$C$49)</f>
        <v>2.9821825455262863</v>
      </c>
      <c r="AL50" s="44">
        <f>100*$B$49*(Global!AK135*$B$48+Global!AK135^2*$C$48)*(AK61/$B61)^(1/$C$49)</f>
        <v>3.213700107960872</v>
      </c>
      <c r="AM50" s="44">
        <f>100*$B$49*(Global!AL135*$B$48+Global!AL135^2*$C$48)*(AL61/$B61)^(1/$C$49)</f>
        <v>3.4507917986489365</v>
      </c>
      <c r="AN50" s="44">
        <f>100*$B$49*(Global!AM135*$B$48+Global!AM135^2*$C$48)*(AM61/$B61)^(1/$C$49)</f>
        <v>3.693509384689079</v>
      </c>
      <c r="AO50" s="44">
        <f>100*$B$49*(Global!AN135*$B$48+Global!AN135^2*$C$48)*(AN61/$B61)^(1/$C$49)</f>
        <v>3.9419336233955469</v>
      </c>
      <c r="AP50" s="44">
        <f>100*$B$49*(Global!AO135*$B$48+Global!AO135^2*$C$48)*(AO61/$B61)^(1/$C$49)</f>
        <v>4.1961624124161752</v>
      </c>
      <c r="AQ50" s="44">
        <f>100*$B$49*(Global!AP135*$B$48+Global!AP135^2*$C$48)*(AP61/$B61)^(1/$C$49)</f>
        <v>4.4563020721053208</v>
      </c>
      <c r="AR50" s="44">
        <f>100*$B$49*(Global!AQ135*$B$48+Global!AQ135^2*$C$48)*(AQ61/$B61)^(1/$C$49)</f>
        <v>4.7224611140716322</v>
      </c>
      <c r="AS50" s="44">
        <f>100*$B$49*(Global!AR135*$B$48+Global!AR135^2*$C$48)*(AR61/$B61)^(1/$C$49)</f>
        <v>4.9947459403009011</v>
      </c>
      <c r="AT50" s="44">
        <f>100*$B$49*(Global!AS135*$B$48+Global!AS135^2*$C$48)*(AS61/$B61)^(1/$C$49)</f>
        <v>5.273258011096579</v>
      </c>
      <c r="AU50" s="44">
        <f>100*$B$49*(Global!AT135*$B$48+Global!AT135^2*$C$48)*(AT61/$B61)^(1/$C$49)</f>
        <v>5.5580921082464494</v>
      </c>
      <c r="AV50" s="44">
        <f>100*$B$49*(Global!AU135*$B$48+Global!AU135^2*$C$48)*(AU61/$B61)^(1/$C$49)</f>
        <v>5.8493353977434035</v>
      </c>
      <c r="AW50" s="44">
        <f>100*$B$49*(Global!AV135*$B$48+Global!AV135^2*$C$48)*(AV61/$B61)^(1/$C$49)</f>
        <v>6.1470670624305086</v>
      </c>
      <c r="AX50" s="44">
        <f>100*$B$49*(Global!AW135*$B$48+Global!AW135^2*$C$48)*(AW61/$B61)^(1/$C$49)</f>
        <v>6.4513583292292598</v>
      </c>
      <c r="AY50" s="44">
        <f>100*$B$49*(Global!AX135*$B$48+Global!AX135^2*$C$48)*(AX61/$B61)^(1/$C$49)</f>
        <v>6.7622727591979919</v>
      </c>
      <c r="AZ50" s="44">
        <f>100*$B$49*(Global!AY135*$B$48+Global!AY135^2*$C$48)*(AY61/$B61)^(1/$C$49)</f>
        <v>7.0798667030068456</v>
      </c>
      <c r="BA50" s="44">
        <f>100*$B$49*(Global!AZ135*$B$48+Global!AZ135^2*$C$48)*(AZ61/$B61)^(1/$C$49)</f>
        <v>7.4041898510407727</v>
      </c>
      <c r="BB50" s="44">
        <f>100*$B$49*(Global!BA135*$B$48+Global!BA135^2*$C$48)*(BA61/$B61)^(1/$C$49)</f>
        <v>7.7352858276972452</v>
      </c>
      <c r="BC50" s="44">
        <f>100*$B$49*(Global!BB135*$B$48+Global!BB135^2*$C$48)*(BB61/$B61)^(1/$C$49)</f>
        <v>8.0731927948061326</v>
      </c>
      <c r="BD50" s="44">
        <f>100*$B$49*(Global!BC135*$B$48+Global!BC135^2*$C$48)*(BC61/$B61)^(1/$C$49)</f>
        <v>8.4179440405434143</v>
      </c>
      <c r="BE50" s="44">
        <f>100*$B$49*(Global!BD135*$B$48+Global!BD135^2*$C$48)*(BD61/$B61)^(1/$C$49)</f>
        <v>8.7695685386252489</v>
      </c>
      <c r="BF50" s="44">
        <f>100*$B$49*(Global!BE135*$B$48+Global!BE135^2*$C$48)*(BE61/$B61)^(1/$C$49)</f>
        <v>9.128091468666506</v>
      </c>
      <c r="BG50" s="44">
        <f>100*$B$49*(Global!BF135*$B$48+Global!BF135^2*$C$48)*(BF61/$B61)^(1/$C$49)</f>
        <v>9.493534692932915</v>
      </c>
      <c r="BH50" s="44">
        <f>100*$B$49*(Global!BG135*$B$48+Global!BG135^2*$C$48)*(BG61/$B61)^(1/$C$49)</f>
        <v>9.865917187747856</v>
      </c>
      <c r="BI50" s="44">
        <f>100*$B$49*(Global!BH135*$B$48+Global!BH135^2*$C$48)*(BH61/$B61)^(1/$C$49)</f>
        <v>10.245255429873851</v>
      </c>
      <c r="BJ50" s="44">
        <f>100*$B$49*(Global!BI135*$B$48+Global!BI135^2*$C$48)*(BI61/$B61)^(1/$C$49)</f>
        <v>10.63156373953459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-28.428127152833895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665.6559100968575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C56/(D56/C56)</f>
        <v>300.24289045710549</v>
      </c>
      <c r="C56" s="181">
        <v>321.999054</v>
      </c>
      <c r="D56" s="181">
        <v>345.33170999999999</v>
      </c>
      <c r="E56" s="181">
        <v>365.53294799999998</v>
      </c>
      <c r="F56" s="181">
        <v>381.75431700000001</v>
      </c>
      <c r="G56" s="181">
        <v>396.41335699999996</v>
      </c>
      <c r="H56" s="181">
        <v>411.18806999999998</v>
      </c>
      <c r="I56" s="181">
        <v>424.92668799999996</v>
      </c>
      <c r="J56" s="181">
        <v>436.37031999999999</v>
      </c>
      <c r="K56" s="181">
        <v>446.21441699999997</v>
      </c>
      <c r="L56" s="181">
        <v>450.66680600000001</v>
      </c>
      <c r="M56" s="181">
        <v>450.66680600000001</v>
      </c>
      <c r="N56" s="181">
        <v>450.66680600000001</v>
      </c>
      <c r="O56" s="181">
        <v>450.66680600000001</v>
      </c>
      <c r="P56" s="181">
        <v>450.66680600000001</v>
      </c>
      <c r="Q56" s="181">
        <v>450.66680600000001</v>
      </c>
      <c r="R56" s="181">
        <v>450.66680600000001</v>
      </c>
      <c r="S56" s="181">
        <v>450.66680600000001</v>
      </c>
      <c r="T56" s="181">
        <v>450.66680600000001</v>
      </c>
      <c r="U56" s="181">
        <v>450.66680600000001</v>
      </c>
      <c r="V56" s="181">
        <v>450.66680600000001</v>
      </c>
      <c r="W56" s="181">
        <v>450.66680600000001</v>
      </c>
      <c r="X56" s="181">
        <v>450.66680600000001</v>
      </c>
      <c r="Y56" s="181">
        <v>450.66680600000001</v>
      </c>
      <c r="Z56" s="181">
        <v>450.66680600000001</v>
      </c>
      <c r="AA56" s="181">
        <v>450.66680600000001</v>
      </c>
      <c r="AB56" s="181">
        <v>450.66680600000001</v>
      </c>
      <c r="AC56" s="181">
        <v>450.66680600000001</v>
      </c>
      <c r="AD56" s="181">
        <v>450.66680600000001</v>
      </c>
      <c r="AE56" s="181">
        <v>450.66680600000001</v>
      </c>
      <c r="AF56" s="181">
        <v>450.66680600000001</v>
      </c>
      <c r="AG56" s="181">
        <v>450.66680600000001</v>
      </c>
      <c r="AH56" s="181">
        <v>450.66680600000001</v>
      </c>
      <c r="AI56" s="181">
        <v>450.66680600000001</v>
      </c>
      <c r="AJ56" s="181">
        <v>450.66680600000001</v>
      </c>
      <c r="AK56" s="181">
        <v>450.66680600000001</v>
      </c>
      <c r="AL56" s="181">
        <v>450.66680600000001</v>
      </c>
      <c r="AM56" s="181">
        <v>450.66680600000001</v>
      </c>
      <c r="AN56" s="181">
        <v>450.66680600000001</v>
      </c>
      <c r="AO56" s="181">
        <v>450.66680600000001</v>
      </c>
      <c r="AP56" s="181">
        <v>450.66680600000001</v>
      </c>
      <c r="AQ56" s="181">
        <v>450.66680600000001</v>
      </c>
      <c r="AR56" s="181">
        <v>450.66680600000001</v>
      </c>
      <c r="AS56" s="181">
        <v>450.66680600000001</v>
      </c>
      <c r="AT56" s="181">
        <v>450.66680600000001</v>
      </c>
      <c r="AU56" s="181">
        <v>450.66680600000001</v>
      </c>
      <c r="AV56" s="181">
        <v>450.66680600000001</v>
      </c>
      <c r="AW56" s="181">
        <v>450.66680600000001</v>
      </c>
      <c r="AX56" s="181">
        <v>450.66680600000001</v>
      </c>
      <c r="AY56" s="181">
        <v>450.66680600000001</v>
      </c>
      <c r="AZ56" s="181">
        <v>450.66680600000001</v>
      </c>
      <c r="BA56" s="181">
        <v>450.66680600000001</v>
      </c>
      <c r="BB56" s="181">
        <v>450.66680600000001</v>
      </c>
      <c r="BC56" s="181">
        <v>450.66680600000001</v>
      </c>
      <c r="BD56" s="181">
        <v>450.66680600000001</v>
      </c>
      <c r="BE56" s="181">
        <v>450.66680600000001</v>
      </c>
      <c r="BF56" s="181">
        <v>450.66680600000001</v>
      </c>
      <c r="BG56" s="181">
        <v>450.66680600000001</v>
      </c>
      <c r="BH56" s="181">
        <v>450.66680600000001</v>
      </c>
      <c r="BI56" s="181">
        <v>450.66680600000001</v>
      </c>
      <c r="BJ56" s="181">
        <v>450.66680600000001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450.66680600000001</v>
      </c>
      <c r="C59" s="23">
        <f t="shared" ref="C59:G59" si="22">+C64/C61</f>
        <v>1.365695550359932E-3</v>
      </c>
      <c r="D59" s="23">
        <f t="shared" si="22"/>
        <v>2.1569107403380749E-3</v>
      </c>
      <c r="E59" s="23">
        <f t="shared" si="22"/>
        <v>3.3070806691634816E-3</v>
      </c>
      <c r="F59" s="23">
        <f t="shared" si="22"/>
        <v>4.8191612549631441E-3</v>
      </c>
      <c r="G59" s="23">
        <f t="shared" si="22"/>
        <v>6.6751217819857375E-3</v>
      </c>
      <c r="H59" s="23">
        <f>+H64/H61</f>
        <v>8.8429240311360385E-3</v>
      </c>
      <c r="I59" s="23">
        <f t="shared" ref="I59:L59" si="23">+I64/I61</f>
        <v>1.1286235830993729E-2</v>
      </c>
      <c r="J59" s="23">
        <f t="shared" si="23"/>
        <v>1.3970204720791064E-2</v>
      </c>
      <c r="K59" s="23">
        <f t="shared" si="23"/>
        <v>1.6885139814840799E-2</v>
      </c>
      <c r="L59" s="23">
        <f t="shared" si="23"/>
        <v>2.0000169084425479E-2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4">B20*B74^$B7*(B56/1000)^(1-$B7)</f>
        <v>12.497142229903281</v>
      </c>
      <c r="C61" s="45">
        <f t="shared" si="24"/>
        <v>15.868353580818706</v>
      </c>
      <c r="D61" s="45">
        <f t="shared" si="24"/>
        <v>20.412413424030444</v>
      </c>
      <c r="E61" s="45">
        <f t="shared" si="24"/>
        <v>25.168849758649518</v>
      </c>
      <c r="F61" s="45">
        <f t="shared" si="24"/>
        <v>30.111058952970069</v>
      </c>
      <c r="G61" s="45">
        <f t="shared" si="24"/>
        <v>35.331394311575359</v>
      </c>
      <c r="H61" s="45">
        <f t="shared" ref="H61" si="25">H20*H74^$B7*(H56/1000)^(1-$B7)</f>
        <v>40.996063515065757</v>
      </c>
      <c r="I61" s="45">
        <f t="shared" ref="I61:BI61" si="26">I20*I74^$B7*(I56/1000)^(1-$B7)</f>
        <v>47.136254506455906</v>
      </c>
      <c r="J61" s="45">
        <f t="shared" si="26"/>
        <v>53.599608539493929</v>
      </c>
      <c r="K61" s="45">
        <f t="shared" si="26"/>
        <v>60.361252974631576</v>
      </c>
      <c r="L61" s="45">
        <f t="shared" si="26"/>
        <v>66.904030737497436</v>
      </c>
      <c r="M61" s="45">
        <f t="shared" si="26"/>
        <v>72.923241037202487</v>
      </c>
      <c r="N61" s="45">
        <f t="shared" si="26"/>
        <v>79.862456170610642</v>
      </c>
      <c r="O61" s="45">
        <f t="shared" si="26"/>
        <v>86.390728904896307</v>
      </c>
      <c r="P61" s="45">
        <f t="shared" si="26"/>
        <v>92.718521368774944</v>
      </c>
      <c r="Q61" s="45">
        <f t="shared" si="26"/>
        <v>98.962984070419225</v>
      </c>
      <c r="R61" s="45">
        <f t="shared" si="26"/>
        <v>105.18968365761346</v>
      </c>
      <c r="S61" s="45">
        <f t="shared" si="26"/>
        <v>111.43571491637569</v>
      </c>
      <c r="T61" s="45">
        <f t="shared" si="26"/>
        <v>117.72262527886478</v>
      </c>
      <c r="U61" s="45">
        <f t="shared" si="26"/>
        <v>124.06367352621599</v>
      </c>
      <c r="V61" s="45">
        <f t="shared" si="26"/>
        <v>130.46791264972643</v>
      </c>
      <c r="W61" s="45">
        <f t="shared" si="26"/>
        <v>136.94249793173228</v>
      </c>
      <c r="X61" s="45">
        <f t="shared" si="26"/>
        <v>143.49401748678295</v>
      </c>
      <c r="Y61" s="45">
        <f t="shared" si="26"/>
        <v>150.12929846522044</v>
      </c>
      <c r="Z61" s="45">
        <f t="shared" si="26"/>
        <v>156.85593709692392</v>
      </c>
      <c r="AA61" s="45">
        <f t="shared" si="26"/>
        <v>163.68266794461471</v>
      </c>
      <c r="AB61" s="45">
        <f t="shared" si="26"/>
        <v>170.62278895588994</v>
      </c>
      <c r="AC61" s="45">
        <f t="shared" si="26"/>
        <v>177.70172565556362</v>
      </c>
      <c r="AD61" s="45">
        <f t="shared" si="26"/>
        <v>185.005380532695</v>
      </c>
      <c r="AE61" s="45">
        <f t="shared" si="26"/>
        <v>192.53227064276982</v>
      </c>
      <c r="AF61" s="45">
        <f t="shared" si="26"/>
        <v>200.27540743785852</v>
      </c>
      <c r="AG61" s="45">
        <f t="shared" si="26"/>
        <v>208.22723907219722</v>
      </c>
      <c r="AH61" s="45">
        <f t="shared" si="26"/>
        <v>216.38216979966023</v>
      </c>
      <c r="AI61" s="45">
        <f t="shared" si="26"/>
        <v>224.73752672312793</v>
      </c>
      <c r="AJ61" s="45">
        <f t="shared" si="26"/>
        <v>233.29364878820954</v>
      </c>
      <c r="AK61" s="45">
        <f t="shared" si="26"/>
        <v>242.05355753487646</v>
      </c>
      <c r="AL61" s="45">
        <f t="shared" si="26"/>
        <v>251.02248187345032</v>
      </c>
      <c r="AM61" s="45">
        <f t="shared" si="26"/>
        <v>260.20737959614792</v>
      </c>
      <c r="AN61" s="45">
        <f t="shared" si="26"/>
        <v>269.61651927120261</v>
      </c>
      <c r="AO61" s="45">
        <f t="shared" si="26"/>
        <v>279.25914248211137</v>
      </c>
      <c r="AP61" s="45">
        <f t="shared" si="26"/>
        <v>289.14520473023316</v>
      </c>
      <c r="AQ61" s="45">
        <f t="shared" si="26"/>
        <v>299.28518426556417</v>
      </c>
      <c r="AR61" s="45">
        <f t="shared" si="26"/>
        <v>309.68994566956161</v>
      </c>
      <c r="AS61" s="45">
        <f t="shared" si="26"/>
        <v>320.37064568983175</v>
      </c>
      <c r="AT61" s="45">
        <f t="shared" si="26"/>
        <v>331.33867071438874</v>
      </c>
      <c r="AU61" s="45">
        <f t="shared" si="26"/>
        <v>342.60559741444456</v>
      </c>
      <c r="AV61" s="45">
        <f t="shared" si="26"/>
        <v>354.1831700498131</v>
      </c>
      <c r="AW61" s="45">
        <f t="shared" si="26"/>
        <v>366.08328956804939</v>
      </c>
      <c r="AX61" s="45">
        <f t="shared" si="26"/>
        <v>378.31801091946863</v>
      </c>
      <c r="AY61" s="45">
        <f t="shared" si="26"/>
        <v>390.89954599399562</v>
      </c>
      <c r="AZ61" s="45">
        <f t="shared" si="26"/>
        <v>403.84027031859569</v>
      </c>
      <c r="BA61" s="45">
        <f t="shared" si="26"/>
        <v>417.15273219142199</v>
      </c>
      <c r="BB61" s="45">
        <f t="shared" si="26"/>
        <v>430.849663318578</v>
      </c>
      <c r="BC61" s="45">
        <f t="shared" si="26"/>
        <v>444.94399029980912</v>
      </c>
      <c r="BD61" s="45">
        <f t="shared" si="26"/>
        <v>459.44884650991531</v>
      </c>
      <c r="BE61" s="45">
        <f t="shared" si="26"/>
        <v>474.3775840651827</v>
      </c>
      <c r="BF61" s="45">
        <f t="shared" si="26"/>
        <v>489.74378566486041</v>
      </c>
      <c r="BG61" s="45">
        <f t="shared" si="26"/>
        <v>505.56127616839342</v>
      </c>
      <c r="BH61" s="45">
        <f t="shared" si="26"/>
        <v>521.84413381826732</v>
      </c>
      <c r="BI61" s="45">
        <f t="shared" si="26"/>
        <v>538.60670105204838</v>
      </c>
      <c r="BJ61" s="45">
        <f>+BI61</f>
        <v>538.60670105204838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2.1455767156164747E-3</v>
      </c>
      <c r="E62" s="64">
        <f>($B24*E81+$B25*E81^$B$26+$B$29*(E81/$B$27)^$B$28)*Parameters!$B$116*0.01</f>
        <v>3.2876004544770822E-3</v>
      </c>
      <c r="F62" s="64">
        <f>($B24*F81+$B25*F81^$B$26+$B$29*(F81/$B$27)^$B$28)*Parameters!$B$116*0.01</f>
        <v>4.7873601996445197E-3</v>
      </c>
      <c r="G62" s="64">
        <f>($B24*G81+$B25*G81^$B$26+$B$29*(G81/$B$27)^$B$28)*Parameters!$B$116*0.01</f>
        <v>6.6253893588240362E-3</v>
      </c>
      <c r="H62" s="64">
        <f>($B24*H81+$B25*H81^$B$26+$B$29*(H81/$B$27)^$B$28)*Parameters!$B$116*0.01</f>
        <v>8.7680317658325162E-3</v>
      </c>
      <c r="I62" s="64">
        <f>($B24*I81+$B25*I81^$B$26+$B$29*(I81/$B$27)^$B$28)*Parameters!$B$116*0.01</f>
        <v>1.1177185795793165E-2</v>
      </c>
      <c r="J62" s="64">
        <f>($B24*J81+$B25*J81^$B$26+$B$29*(J81/$B$27)^$B$28)*Parameters!$B$116*0.01</f>
        <v>1.381625077200321E-2</v>
      </c>
      <c r="K62" s="64">
        <f>($B24*K81+$B25*K81^$B$26+$B$29*(K81/$B$27)^$B$28)*Parameters!$B$116*0.01</f>
        <v>1.6652030197592531E-2</v>
      </c>
      <c r="L62" s="64">
        <f>($B24*L81+$B25*L81^$B$26+$B$29*(L81/$B$27)^$B$28)*Parameters!$B$116*0.01</f>
        <v>1.9656268058385374E-2</v>
      </c>
      <c r="M62" s="64">
        <f>($B24*M81+$B25*M81^$B$26+$B$29*(M81/$B$27)^$B$28)*Parameters!$B$116*0.01</f>
        <v>2.2722050185536889E-2</v>
      </c>
      <c r="N62" s="64">
        <f>($B24*N81+$B25*N81^$B$26+$B$29*(N81/$B$27)^$B$28)*Parameters!$B$116*0.01</f>
        <v>2.5845142604557406E-2</v>
      </c>
      <c r="O62" s="64">
        <f>($B24*O81+$B25*O81^$B$26+$B$29*(O81/$B$27)^$B$28)*Parameters!$B$116*0.01</f>
        <v>2.9022009108115653E-2</v>
      </c>
      <c r="P62" s="64">
        <f>($B24*P81+$B25*P81^$B$26+$B$29*(P81/$B$27)^$B$28)*Parameters!$B$116*0.01</f>
        <v>3.2246137878381417E-2</v>
      </c>
      <c r="Q62" s="64">
        <f>($B24*Q81+$B25*Q81^$B$26+$B$29*(Q81/$B$27)^$B$28)*Parameters!$B$116*0.01</f>
        <v>3.5509590693545201E-2</v>
      </c>
      <c r="R62" s="64">
        <f>($B24*R81+$B25*R81^$B$26+$B$29*(R81/$B$27)^$B$28)*Parameters!$B$116*0.01</f>
        <v>3.880356794984522E-2</v>
      </c>
      <c r="S62" s="64">
        <f>($B24*S81+$B25*S81^$B$26+$B$29*(S81/$B$27)^$B$28)*Parameters!$B$116*0.01</f>
        <v>4.2118400948260915E-2</v>
      </c>
      <c r="T62" s="64">
        <f>($B24*T81+$B25*T81^$B$26+$B$29*(T81/$B$27)^$B$28)*Parameters!$B$116*0.01</f>
        <v>4.5443115316326992E-2</v>
      </c>
      <c r="U62" s="64">
        <f>($B24*U81+$B25*U81^$B$26+$B$29*(U81/$B$27)^$B$28)*Parameters!$B$116*0.01</f>
        <v>4.8764594678787215E-2</v>
      </c>
      <c r="V62" s="64">
        <f>($B24*V81+$B25*V81^$B$26+$B$29*(V81/$B$27)^$B$28)*Parameters!$B$116*0.01</f>
        <v>5.206633135197377E-2</v>
      </c>
      <c r="W62" s="64">
        <f>($B24*W81+$B25*W81^$B$26+$B$29*(W81/$B$27)^$B$28)*Parameters!$B$116*0.01</f>
        <v>5.5326751326367295E-2</v>
      </c>
      <c r="X62" s="64">
        <f>($B24*X81+$B25*X81^$B$26+$B$29*(X81/$B$27)^$B$28)*Parameters!$B$116*0.01</f>
        <v>5.851716465273258E-2</v>
      </c>
      <c r="Y62" s="64">
        <f>($B24*Y81+$B25*Y81^$B$26+$B$29*(Y81/$B$27)^$B$28)*Parameters!$B$116*0.01</f>
        <v>6.1599550758587453E-2</v>
      </c>
      <c r="Z62" s="64">
        <f>($B24*Z81+$B25*Z81^$B$26+$B$29*(Z81/$B$27)^$B$28)*Parameters!$B$116*0.01</f>
        <v>6.4524668648869479E-2</v>
      </c>
      <c r="AA62" s="64">
        <f>($B24*AA81+$B25*AA81^$B$26+$B$29*(AA81/$B$27)^$B$28)*Parameters!$B$116*0.01</f>
        <v>6.7126264657903695E-2</v>
      </c>
      <c r="AB62" s="64">
        <f>($B24*AB81+$B25*AB81^$B$26+$B$29*(AB81/$B$27)^$B$28)*Parameters!$B$116*0.01</f>
        <v>6.8612398253977025E-2</v>
      </c>
      <c r="AC62" s="64">
        <f>($B24*AC81+$B25*AC81^$B$26+$B$29*(AC81/$B$27)^$B$28)*Parameters!$B$116*0.01</f>
        <v>6.8640556228568933E-2</v>
      </c>
      <c r="AD62" s="64">
        <f>($B24*AD81+$B25*AD81^$B$26+$B$29*(AD81/$B$27)^$B$28)*Parameters!$B$116*0.01</f>
        <v>6.7800563559187899E-2</v>
      </c>
      <c r="AE62" s="64">
        <f>($B24*AE81+$B25*AE81^$B$26+$B$29*(AE81/$B$27)^$B$28)*Parameters!$B$116*0.01</f>
        <v>6.6494816838673906E-2</v>
      </c>
      <c r="AF62" s="64">
        <f>($B24*AF81+$B25*AF81^$B$26+$B$29*(AF81/$B$27)^$B$28)*Parameters!$B$116*0.01</f>
        <v>6.4985436256592893E-2</v>
      </c>
      <c r="AG62" s="64">
        <f>($B24*AG81+$B25*AG81^$B$26+$B$29*(AG81/$B$27)^$B$28)*Parameters!$B$116*0.01</f>
        <v>6.3435742398170222E-2</v>
      </c>
      <c r="AH62" s="64">
        <f>($B24*AH81+$B25*AH81^$B$26+$B$29*(AH81/$B$27)^$B$28)*Parameters!$B$116*0.01</f>
        <v>6.1942143983007042E-2</v>
      </c>
      <c r="AI62" s="64">
        <f>($B24*AI81+$B25*AI81^$B$26+$B$29*(AI81/$B$27)^$B$28)*Parameters!$B$116*0.01</f>
        <v>6.0557075291193883E-2</v>
      </c>
      <c r="AJ62" s="64">
        <f>($B24*AJ81+$B25*AJ81^$B$26+$B$29*(AJ81/$B$27)^$B$28)*Parameters!$B$116*0.01</f>
        <v>5.93048632611664E-2</v>
      </c>
      <c r="AK62" s="64">
        <f>($B24*AK81+$B25*AK81^$B$26+$B$29*(AK81/$B$27)^$B$28)*Parameters!$B$116*0.01</f>
        <v>5.8192421422175906E-2</v>
      </c>
      <c r="AL62" s="64">
        <f>($B24*AL81+$B25*AL81^$B$26+$B$29*(AL81/$B$27)^$B$28)*Parameters!$B$116*0.01</f>
        <v>5.7216315768912687E-2</v>
      </c>
      <c r="AM62" s="64">
        <f>($B24*AM81+$B25*AM81^$B$26+$B$29*(AM81/$B$27)^$B$28)*Parameters!$B$116*0.01</f>
        <v>5.6367351596055645E-2</v>
      </c>
      <c r="AN62" s="64">
        <f>($B24*AN81+$B25*AN81^$B$26+$B$29*(AN81/$B$27)^$B$28)*Parameters!$B$116*0.01</f>
        <v>5.563349570609568E-2</v>
      </c>
      <c r="AO62" s="64">
        <f>($B24*AO81+$B25*AO81^$B$26+$B$29*(AO81/$B$27)^$B$28)*Parameters!$B$116*0.01</f>
        <v>5.5001695210498636E-2</v>
      </c>
      <c r="AP62" s="64">
        <f>($B24*AP81+$B25*AP81^$B$26+$B$29*(AP81/$B$27)^$B$28)*Parameters!$B$116*0.01</f>
        <v>5.4458972936474302E-2</v>
      </c>
      <c r="AQ62" s="64">
        <f>($B24*AQ81+$B25*AQ81^$B$26+$B$29*(AQ81/$B$27)^$B$28)*Parameters!$B$116*0.01</f>
        <v>5.399305381481273E-2</v>
      </c>
      <c r="AR62" s="64">
        <f>($B24*AR81+$B25*AR81^$B$26+$B$29*(AR81/$B$27)^$B$28)*Parameters!$B$116*0.01</f>
        <v>5.3592691164653629E-2</v>
      </c>
      <c r="AS62" s="64">
        <f>($B24*AS81+$B25*AS81^$B$26+$B$29*(AS81/$B$27)^$B$28)*Parameters!$B$116*0.01</f>
        <v>5.3247804337339819E-2</v>
      </c>
      <c r="AT62" s="64">
        <f>($B24*AT81+$B25*AT81^$B$26+$B$29*(AT81/$B$27)^$B$28)*Parameters!$B$116*0.01</f>
        <v>5.294950083143881E-2</v>
      </c>
      <c r="AU62" s="64">
        <f>($B24*AU81+$B25*AU81^$B$26+$B$29*(AU81/$B$27)^$B$28)*Parameters!$B$116*0.01</f>
        <v>5.2690030504052167E-2</v>
      </c>
      <c r="AV62" s="64">
        <f>($B24*AV81+$B25*AV81^$B$26+$B$29*(AV81/$B$27)^$B$28)*Parameters!$B$116*0.01</f>
        <v>5.2462702612972166E-2</v>
      </c>
      <c r="AW62" s="64">
        <f>($B24*AW81+$B25*AW81^$B$26+$B$29*(AW81/$B$27)^$B$28)*Parameters!$B$116*0.01</f>
        <v>5.2261785256327055E-2</v>
      </c>
      <c r="AX62" s="64">
        <f>($B24*AX81+$B25*AX81^$B$26+$B$29*(AX81/$B$27)^$B$28)*Parameters!$B$116*0.01</f>
        <v>5.2082399412172048E-2</v>
      </c>
      <c r="AY62" s="64">
        <f>($B24*AY81+$B25*AY81^$B$26+$B$29*(AY81/$B$27)^$B$28)*Parameters!$B$116*0.01</f>
        <v>5.1920414944257677E-2</v>
      </c>
      <c r="AZ62" s="64">
        <f>($B24*AZ81+$B25*AZ81^$B$26+$B$29*(AZ81/$B$27)^$B$28)*Parameters!$B$116*0.01</f>
        <v>5.1772352784880286E-2</v>
      </c>
      <c r="BA62" s="64">
        <f>($B24*BA81+$B25*BA81^$B$26+$B$29*(BA81/$B$27)^$B$28)*Parameters!$B$116*0.01</f>
        <v>5.1635295468454676E-2</v>
      </c>
      <c r="BB62" s="64">
        <f>($B24*BB81+$B25*BB81^$B$26+$B$29*(BB81/$B$27)^$B$28)*Parameters!$B$116*0.01</f>
        <v>5.1506806895497026E-2</v>
      </c>
      <c r="BC62" s="64">
        <f>($B24*BC81+$B25*BC81^$B$26+$B$29*(BC81/$B$27)^$B$28)*Parameters!$B$116*0.01</f>
        <v>5.1384861405876565E-2</v>
      </c>
      <c r="BD62" s="64">
        <f>($B24*BD81+$B25*BD81^$B$26+$B$29*(BD81/$B$27)^$B$28)*Parameters!$B$116*0.01</f>
        <v>5.1267781765005759E-2</v>
      </c>
      <c r="BE62" s="64">
        <f>($B24*BE81+$B25*BE81^$B$26+$B$29*(BE81/$B$27)^$B$28)*Parameters!$B$116*0.01</f>
        <v>5.1154185404740461E-2</v>
      </c>
      <c r="BF62" s="64">
        <f>($B24*BF81+$B25*BF81^$B$26+$B$29*(BF81/$B$27)^$B$28)*Parameters!$B$116*0.01</f>
        <v>5.1042938136725939E-2</v>
      </c>
      <c r="BG62" s="64">
        <f>($B24*BG81+$B25*BG81^$B$26+$B$29*(BG81/$B$27)^$B$28)*Parameters!$B$116*0.01</f>
        <v>5.0933114519149982E-2</v>
      </c>
      <c r="BH62" s="64">
        <f>($B24*BH81+$B25*BH81^$B$26+$B$29*(BH81/$B$27)^$B$28)*Parameters!$B$116*0.01</f>
        <v>5.0823964074529222E-2</v>
      </c>
      <c r="BI62" s="64">
        <f>($B24*BI81+$B25*BI81^$B$26+$B$29*(BI81/$B$27)^$B$28)*Parameters!$B$116*0.01</f>
        <v>5.0714882603793497E-2</v>
      </c>
      <c r="BJ62" s="64">
        <f>($B24*BJ81+$B25*BJ81^$B$26+$B$29*(BJ81/$B$27)^$B$28)*Parameters!$B$116*0.01</f>
        <v>4.9555153920281744E-2</v>
      </c>
    </row>
    <row r="63" spans="1:62" s="64" customFormat="1" ht="18" customHeight="1">
      <c r="A63" s="628" t="s">
        <v>1129</v>
      </c>
      <c r="B63" s="64">
        <f t="shared" ref="B63:H63" si="27">+B62+B50/100</f>
        <v>9.7419147517077546E-4</v>
      </c>
      <c r="C63" s="64">
        <f t="shared" si="27"/>
        <v>1.365695550359932E-3</v>
      </c>
      <c r="D63" s="64">
        <f t="shared" si="27"/>
        <v>2.1569107403380749E-3</v>
      </c>
      <c r="E63" s="64">
        <f t="shared" si="27"/>
        <v>3.307080669163482E-3</v>
      </c>
      <c r="F63" s="64">
        <f t="shared" si="27"/>
        <v>4.8191612549631441E-3</v>
      </c>
      <c r="G63" s="64">
        <f t="shared" si="27"/>
        <v>6.6751217819857375E-3</v>
      </c>
      <c r="H63" s="64">
        <f t="shared" si="27"/>
        <v>8.8429240311360385E-3</v>
      </c>
      <c r="I63" s="64">
        <f t="shared" ref="I63:BJ63" si="28">+I62+I50/100</f>
        <v>1.1286235830993731E-2</v>
      </c>
      <c r="J63" s="64">
        <f t="shared" si="28"/>
        <v>1.3970204720791064E-2</v>
      </c>
      <c r="K63" s="64">
        <f t="shared" si="28"/>
        <v>1.6885139814840799E-2</v>
      </c>
      <c r="L63" s="64">
        <f t="shared" si="28"/>
        <v>2.0000169084425479E-2</v>
      </c>
      <c r="M63" s="64">
        <f t="shared" si="28"/>
        <v>2.3214991301485719E-2</v>
      </c>
      <c r="N63" s="64">
        <f t="shared" si="28"/>
        <v>2.6523240446680894E-2</v>
      </c>
      <c r="O63" s="64">
        <f t="shared" si="28"/>
        <v>2.9937334718120802E-2</v>
      </c>
      <c r="P63" s="64">
        <f t="shared" si="28"/>
        <v>3.3454850732166058E-2</v>
      </c>
      <c r="Q63" s="64">
        <f t="shared" si="28"/>
        <v>3.7075241366409488E-2</v>
      </c>
      <c r="R63" s="64">
        <f t="shared" si="28"/>
        <v>4.07972151426877E-2</v>
      </c>
      <c r="S63" s="64">
        <f t="shared" si="28"/>
        <v>4.4618713830962053E-2</v>
      </c>
      <c r="T63" s="64">
        <f t="shared" si="28"/>
        <v>4.8536453728622392E-2</v>
      </c>
      <c r="U63" s="64">
        <f t="shared" si="28"/>
        <v>5.2545055666336993E-2</v>
      </c>
      <c r="V63" s="64">
        <f t="shared" si="28"/>
        <v>5.6635742903980643E-2</v>
      </c>
      <c r="W63" s="64">
        <f t="shared" si="28"/>
        <v>6.0794584320786965E-2</v>
      </c>
      <c r="X63" s="64">
        <f t="shared" si="28"/>
        <v>6.5000322175348388E-2</v>
      </c>
      <c r="Y63" s="64">
        <f t="shared" si="28"/>
        <v>6.9221980649466885E-2</v>
      </c>
      <c r="Z63" s="64">
        <f t="shared" si="28"/>
        <v>7.341673230219245E-2</v>
      </c>
      <c r="AA63" s="64">
        <f t="shared" si="28"/>
        <v>7.7423787390495574E-2</v>
      </c>
      <c r="AB63" s="64">
        <f t="shared" si="28"/>
        <v>8.045372370370614E-2</v>
      </c>
      <c r="AC63" s="64">
        <f t="shared" si="28"/>
        <v>8.2152845631557975E-2</v>
      </c>
      <c r="AD63" s="64">
        <f t="shared" si="28"/>
        <v>8.3090171578818373E-2</v>
      </c>
      <c r="AE63" s="64">
        <f t="shared" si="28"/>
        <v>8.3653700573594822E-2</v>
      </c>
      <c r="AF63" s="64">
        <f t="shared" si="28"/>
        <v>8.4093566343391754E-2</v>
      </c>
      <c r="AG63" s="64">
        <f t="shared" si="28"/>
        <v>8.456420688152963E-2</v>
      </c>
      <c r="AH63" s="64">
        <f t="shared" si="28"/>
        <v>8.5155688202743968E-2</v>
      </c>
      <c r="AI63" s="64">
        <f t="shared" si="28"/>
        <v>8.5916140178604078E-2</v>
      </c>
      <c r="AJ63" s="64">
        <f t="shared" si="28"/>
        <v>8.6867183607651444E-2</v>
      </c>
      <c r="AK63" s="64">
        <f t="shared" si="28"/>
        <v>8.8014246877438765E-2</v>
      </c>
      <c r="AL63" s="64">
        <f t="shared" si="28"/>
        <v>8.9353316848521408E-2</v>
      </c>
      <c r="AM63" s="64">
        <f t="shared" si="28"/>
        <v>9.0875269582545007E-2</v>
      </c>
      <c r="AN63" s="64">
        <f t="shared" si="28"/>
        <v>9.2568589552986469E-2</v>
      </c>
      <c r="AO63" s="64">
        <f t="shared" si="28"/>
        <v>9.4421031444454101E-2</v>
      </c>
      <c r="AP63" s="64">
        <f t="shared" si="28"/>
        <v>9.6420597060636049E-2</v>
      </c>
      <c r="AQ63" s="64">
        <f t="shared" si="28"/>
        <v>9.8556074535865928E-2</v>
      </c>
      <c r="AR63" s="64">
        <f t="shared" si="28"/>
        <v>0.10081730230536995</v>
      </c>
      <c r="AS63" s="64">
        <f t="shared" si="28"/>
        <v>0.10319526374034883</v>
      </c>
      <c r="AT63" s="64">
        <f t="shared" si="28"/>
        <v>0.10568208094240461</v>
      </c>
      <c r="AU63" s="64">
        <f t="shared" si="28"/>
        <v>0.10827095158651666</v>
      </c>
      <c r="AV63" s="64">
        <f t="shared" si="28"/>
        <v>0.11095605659040619</v>
      </c>
      <c r="AW63" s="64">
        <f t="shared" si="28"/>
        <v>0.11373245588063213</v>
      </c>
      <c r="AX63" s="64">
        <f t="shared" si="28"/>
        <v>0.11659598270446464</v>
      </c>
      <c r="AY63" s="64">
        <f t="shared" si="28"/>
        <v>0.1195431425362376</v>
      </c>
      <c r="AZ63" s="64">
        <f t="shared" si="28"/>
        <v>0.12257101981494875</v>
      </c>
      <c r="BA63" s="64">
        <f t="shared" si="28"/>
        <v>0.1256771939788624</v>
      </c>
      <c r="BB63" s="64">
        <f t="shared" si="28"/>
        <v>0.1288596651724695</v>
      </c>
      <c r="BC63" s="64">
        <f t="shared" si="28"/>
        <v>0.13211678935393789</v>
      </c>
      <c r="BD63" s="64">
        <f t="shared" si="28"/>
        <v>0.13544722217043989</v>
      </c>
      <c r="BE63" s="64">
        <f t="shared" si="28"/>
        <v>0.13884987079099295</v>
      </c>
      <c r="BF63" s="64">
        <f t="shared" si="28"/>
        <v>0.14232385282339099</v>
      </c>
      <c r="BG63" s="64">
        <f t="shared" si="28"/>
        <v>0.14586846144847912</v>
      </c>
      <c r="BH63" s="64">
        <f t="shared" si="28"/>
        <v>0.1494831359520078</v>
      </c>
      <c r="BI63" s="64">
        <f t="shared" si="28"/>
        <v>0.15316743690253201</v>
      </c>
      <c r="BJ63" s="64">
        <f t="shared" si="28"/>
        <v>0.15587079131562764</v>
      </c>
    </row>
    <row r="64" spans="1:62" s="147" customFormat="1" ht="18" customHeight="1">
      <c r="A64" s="206" t="s">
        <v>1133</v>
      </c>
      <c r="B64" s="147">
        <f>+B61-B65</f>
        <v>1.2162760566710062E-2</v>
      </c>
      <c r="C64" s="147">
        <f>+C63*C61/(1+C63^Parameters!$B$125)</f>
        <v>2.1671339876862199E-2</v>
      </c>
      <c r="D64" s="147">
        <f>+D63*D61/(1+D63^Parameters!$B$125)</f>
        <v>4.4027753750512363E-2</v>
      </c>
      <c r="E64" s="147">
        <f>+E63*E61/(1+E63^Parameters!$B$125)</f>
        <v>8.3235416501909784E-2</v>
      </c>
      <c r="F64" s="147">
        <f>+F63*F61/(1+F63^Parameters!$B$125)</f>
        <v>0.14511004865206445</v>
      </c>
      <c r="G64" s="147">
        <f>+G63*G61/(1+G63^Parameters!$B$125)</f>
        <v>0.23584135975712367</v>
      </c>
      <c r="H64" s="147">
        <f>+H63*H61/(1+H63^Parameters!$B$125)</f>
        <v>0.36252507523935434</v>
      </c>
      <c r="I64" s="147">
        <f>+I63*I61/(1+I63^Parameters!$B$125)</f>
        <v>0.53199088454960231</v>
      </c>
      <c r="J64" s="147">
        <f>+J63*J61/(1+J63^Parameters!$B$125)</f>
        <v>0.74879750425099112</v>
      </c>
      <c r="K64" s="147">
        <f>+K63*K61/(1+K63^Parameters!$B$125)</f>
        <v>1.0192081958756292</v>
      </c>
      <c r="L64" s="147">
        <f>+L63*L61/(1+L63^Parameters!$B$125)</f>
        <v>1.3380919271795482</v>
      </c>
      <c r="M64" s="147">
        <f>+M63*M61/(1+M63^Parameters!$B$125)</f>
        <v>1.6929124063548022</v>
      </c>
      <c r="N64" s="147">
        <f>+N63*N61/(1+N63^Parameters!$B$125)</f>
        <v>2.1182111276756199</v>
      </c>
      <c r="O64" s="147">
        <f>+O63*O61/(1+O63^Parameters!$B$125)</f>
        <v>2.5863081677683128</v>
      </c>
      <c r="P64" s="147">
        <f>+P63*P61/(1+P63^Parameters!$B$125)</f>
        <v>3.1018842924995096</v>
      </c>
      <c r="Q64" s="147">
        <f>+Q63*Q61/(1+Q63^Parameters!$B$125)</f>
        <v>3.6690765207509122</v>
      </c>
      <c r="R64" s="147">
        <f>+R63*R61/(1+R63^Parameters!$B$125)</f>
        <v>4.2914461549708616</v>
      </c>
      <c r="S64" s="147">
        <f>+S63*S61/(1+S63^Parameters!$B$125)</f>
        <v>4.9721182744022805</v>
      </c>
      <c r="T64" s="147">
        <f>+T63*T61/(1+T63^Parameters!$B$125)</f>
        <v>5.7138387546591582</v>
      </c>
      <c r="U64" s="147">
        <f>+U63*U61/(1+U63^Parameters!$B$125)</f>
        <v>6.5189326316042324</v>
      </c>
      <c r="V64" s="147">
        <f>+V63*V61/(1+V63^Parameters!$B$125)</f>
        <v>7.3891471580464012</v>
      </c>
      <c r="W64" s="147">
        <f>+W63*W61/(1+W63^Parameters!$B$125)</f>
        <v>8.3253622376041516</v>
      </c>
      <c r="X64" s="147">
        <f>+X63*X61/(1+X63^Parameters!$B$125)</f>
        <v>9.3271573668634105</v>
      </c>
      <c r="Y64" s="147">
        <f>+Y63*Y61/(1+Y63^Parameters!$B$125)</f>
        <v>10.392247393251278</v>
      </c>
      <c r="Z64" s="147">
        <f>+Z63*Z61/(1+Z63^Parameters!$B$125)</f>
        <v>11.515850343802009</v>
      </c>
      <c r="AA64" s="147">
        <f>+AA63*AA61/(1+AA63^Parameters!$B$125)</f>
        <v>12.672932082354846</v>
      </c>
      <c r="AB64" s="147">
        <f>+AB63*AB61/(1+AB63^Parameters!$B$125)</f>
        <v>13.72723872005696</v>
      </c>
      <c r="AC64" s="147">
        <f>+AC63*AC61/(1+AC63^Parameters!$B$125)</f>
        <v>14.598702436038556</v>
      </c>
      <c r="AD64" s="147">
        <f>+AD63*AD61/(1+AD63^Parameters!$B$125)</f>
        <v>15.372128811225092</v>
      </c>
      <c r="AE64" s="147">
        <f>+AE63*AE61/(1+AE63^Parameters!$B$125)</f>
        <v>16.106036918834288</v>
      </c>
      <c r="AF64" s="147">
        <f>+AF63*AF61/(1+AF63^Parameters!$B$125)</f>
        <v>16.841873262027505</v>
      </c>
      <c r="AG64" s="147">
        <f>+AG63*AG61/(1+AG63^Parameters!$B$125)</f>
        <v>17.608571322941717</v>
      </c>
      <c r="AH64" s="147">
        <f>+AH63*AH61/(1+AH63^Parameters!$B$125)</f>
        <v>18.426172583723606</v>
      </c>
      <c r="AI64" s="147">
        <f>+AI63*AI61/(1+AI63^Parameters!$B$125)</f>
        <v>19.308580848913888</v>
      </c>
      <c r="AJ64" s="147">
        <f>+AJ63*AJ61/(1+AJ63^Parameters!$B$125)</f>
        <v>20.265562223288537</v>
      </c>
      <c r="AK64" s="147">
        <f>+AK63*AK61/(1+AK63^Parameters!$B$125)</f>
        <v>21.304161569842663</v>
      </c>
      <c r="AL64" s="147">
        <f>+AL63*AL61/(1+AL63^Parameters!$B$125)</f>
        <v>22.429691358212967</v>
      </c>
      <c r="AM64" s="147">
        <f>+AM63*AM61/(1+AM63^Parameters!$B$125)</f>
        <v>23.646415767259281</v>
      </c>
      <c r="AN64" s="147">
        <f>+AN63*AN61/(1+AN63^Parameters!$B$125)</f>
        <v>24.958020907967772</v>
      </c>
      <c r="AO64" s="147">
        <f>+AO63*AO61/(1+AO63^Parameters!$B$125)</f>
        <v>26.367936271969601</v>
      </c>
      <c r="AP64" s="147">
        <f>+AP63*AP61/(1+AP63^Parameters!$B$125)</f>
        <v>27.879553275372576</v>
      </c>
      <c r="AQ64" s="147">
        <f>+AQ63*AQ61/(1+AQ63^Parameters!$B$125)</f>
        <v>29.496372925406945</v>
      </c>
      <c r="AR64" s="147">
        <f>+AR63*AR61/(1+AR63^Parameters!$B$125)</f>
        <v>31.222104870114805</v>
      </c>
      <c r="AS64" s="147">
        <f>+AS63*AS61/(1+AS63^Parameters!$B$125)</f>
        <v>33.060733272099995</v>
      </c>
      <c r="AT64" s="147">
        <f>+AT63*AT61/(1+AT63^Parameters!$B$125)</f>
        <v>35.01656021170141</v>
      </c>
      <c r="AU64" s="147">
        <f>+AU63*AU61/(1+AU63^Parameters!$B$125)</f>
        <v>37.094234042717382</v>
      </c>
      <c r="AV64" s="147">
        <f>+AV63*AV61/(1+AV63^Parameters!$B$125)</f>
        <v>39.298767848302042</v>
      </c>
      <c r="AW64" s="147">
        <f>+AW63*AW61/(1+AW63^Parameters!$B$125)</f>
        <v>41.635551564358082</v>
      </c>
      <c r="AX64" s="147">
        <f>+AX63*AX61/(1+AX63^Parameters!$B$125)</f>
        <v>44.110360237471639</v>
      </c>
      <c r="AY64" s="147">
        <f>+AY63*AY61/(1+AY63^Parameters!$B$125)</f>
        <v>46.729360116260061</v>
      </c>
      <c r="AZ64" s="147">
        <f>+AZ63*AZ61/(1+AZ63^Parameters!$B$125)</f>
        <v>49.499113737409147</v>
      </c>
      <c r="BA64" s="147">
        <f>+BA63*BA61/(1+BA63^Parameters!$B$125)</f>
        <v>52.42658479089711</v>
      </c>
      <c r="BB64" s="147">
        <f>+BB63*BB61/(1+BB63^Parameters!$B$125)</f>
        <v>55.51914328482016</v>
      </c>
      <c r="BC64" s="147">
        <f>+BC63*BC61/(1+BC63^Parameters!$B$125)</f>
        <v>58.784571345495181</v>
      </c>
      <c r="BD64" s="147">
        <f>+BD63*BD61/(1+BD63^Parameters!$B$125)</f>
        <v>62.231069859848148</v>
      </c>
      <c r="BE64" s="147">
        <f>+BE63*BE61/(1+BE63^Parameters!$B$125)</f>
        <v>65.867266078155694</v>
      </c>
      <c r="BF64" s="147">
        <f>+BF63*BF61/(1+BF63^Parameters!$B$125)</f>
        <v>69.70222223443902</v>
      </c>
      <c r="BG64" s="147">
        <f>+BG63*BG61/(1+BG63^Parameters!$B$125)</f>
        <v>73.745445200988627</v>
      </c>
      <c r="BH64" s="147">
        <f>+BH63*BH61/(1+BH63^Parameters!$B$125)</f>
        <v>78.006897166748544</v>
      </c>
      <c r="BI64" s="147">
        <f>+BI63*BI61/(1+BI63^Parameters!$B$125)</f>
        <v>82.497007312393833</v>
      </c>
      <c r="BJ64" s="147">
        <f>+BJ63*BJ61/(1+BJ63^Parameters!$B$125)</f>
        <v>83.953051990186452</v>
      </c>
    </row>
    <row r="65" spans="1:166" s="45" customFormat="1" ht="18" customHeight="1">
      <c r="A65" s="627" t="s">
        <v>21</v>
      </c>
      <c r="B65" s="45">
        <f>+B61/(1+B63)</f>
        <v>12.484979469336571</v>
      </c>
      <c r="C65" s="45">
        <f t="shared" ref="C65" si="29">+C61-C64</f>
        <v>15.846682240941844</v>
      </c>
      <c r="D65" s="45">
        <f t="shared" ref="D65" si="30">+D61-D64</f>
        <v>20.368385670279931</v>
      </c>
      <c r="E65" s="45">
        <f t="shared" ref="E65" si="31">+E61-E64</f>
        <v>25.085614342147608</v>
      </c>
      <c r="F65" s="45">
        <f t="shared" ref="F65" si="32">+F61-F64</f>
        <v>29.965948904318005</v>
      </c>
      <c r="G65" s="45">
        <f t="shared" ref="G65" si="33">+G61-G64</f>
        <v>35.095552951818235</v>
      </c>
      <c r="H65" s="45">
        <f t="shared" ref="H65" si="34">+H61-H64</f>
        <v>40.633538439826403</v>
      </c>
      <c r="I65" s="45">
        <f t="shared" ref="I65" si="35">+I61-I64</f>
        <v>46.604263621906306</v>
      </c>
      <c r="J65" s="45">
        <f t="shared" ref="J65" si="36">+J61-J64</f>
        <v>52.850811035242934</v>
      </c>
      <c r="K65" s="45">
        <f t="shared" ref="K65" si="37">+K61-K64</f>
        <v>59.342044778755948</v>
      </c>
      <c r="L65" s="45">
        <f t="shared" ref="L65" si="38">+L61-L64</f>
        <v>65.565938810317888</v>
      </c>
      <c r="M65" s="45">
        <f t="shared" ref="M65" si="39">+M61-M64</f>
        <v>71.23032863084768</v>
      </c>
      <c r="N65" s="45">
        <f t="shared" ref="N65" si="40">+N61-N64</f>
        <v>77.74424504293502</v>
      </c>
      <c r="O65" s="45">
        <f t="shared" ref="O65" si="41">+O61-O64</f>
        <v>83.804420737127998</v>
      </c>
      <c r="P65" s="45">
        <f t="shared" ref="P65" si="42">+P61-P64</f>
        <v>89.616637076275438</v>
      </c>
      <c r="Q65" s="45">
        <f t="shared" ref="Q65" si="43">+Q61-Q64</f>
        <v>95.293907549668319</v>
      </c>
      <c r="R65" s="45">
        <f t="shared" ref="R65" si="44">+R61-R64</f>
        <v>100.8982375026426</v>
      </c>
      <c r="S65" s="45">
        <f t="shared" ref="S65" si="45">+S61-S64</f>
        <v>106.46359664197341</v>
      </c>
      <c r="T65" s="45">
        <f t="shared" ref="T65" si="46">+T61-T64</f>
        <v>112.00878652420562</v>
      </c>
      <c r="U65" s="45">
        <f t="shared" ref="U65" si="47">+U61-U64</f>
        <v>117.54474089461176</v>
      </c>
      <c r="V65" s="45">
        <f t="shared" ref="V65" si="48">+V61-V64</f>
        <v>123.07876549168003</v>
      </c>
      <c r="W65" s="45">
        <f t="shared" ref="W65" si="49">+W61-W64</f>
        <v>128.61713569412814</v>
      </c>
      <c r="X65" s="45">
        <f t="shared" ref="X65" si="50">+X61-X64</f>
        <v>134.16686011991953</v>
      </c>
      <c r="Y65" s="45">
        <f t="shared" ref="Y65" si="51">+Y61-Y64</f>
        <v>139.73705107196918</v>
      </c>
      <c r="Z65" s="45">
        <f t="shared" ref="Z65" si="52">+Z61-Z64</f>
        <v>145.34008675312191</v>
      </c>
      <c r="AA65" s="45">
        <f t="shared" ref="AA65" si="53">+AA61-AA64</f>
        <v>151.00973586225987</v>
      </c>
      <c r="AB65" s="45">
        <f t="shared" ref="AB65" si="54">+AB61-AB64</f>
        <v>156.89555023583299</v>
      </c>
      <c r="AC65" s="45">
        <f t="shared" ref="AC65" si="55">+AC61-AC64</f>
        <v>163.10302321952506</v>
      </c>
      <c r="AD65" s="45">
        <f t="shared" ref="AD65" si="56">+AD61-AD64</f>
        <v>169.63325172146992</v>
      </c>
      <c r="AE65" s="45">
        <f t="shared" ref="AE65" si="57">+AE61-AE64</f>
        <v>176.42623372393552</v>
      </c>
      <c r="AF65" s="45">
        <f t="shared" ref="AF65" si="58">+AF61-AF64</f>
        <v>183.43353417583103</v>
      </c>
      <c r="AG65" s="45">
        <f t="shared" ref="AG65" si="59">+AG61-AG64</f>
        <v>190.61866774925551</v>
      </c>
      <c r="AH65" s="45">
        <f t="shared" ref="AH65" si="60">+AH61-AH64</f>
        <v>197.95599721593663</v>
      </c>
      <c r="AI65" s="45">
        <f t="shared" ref="AI65" si="61">+AI61-AI64</f>
        <v>205.42894587421404</v>
      </c>
      <c r="AJ65" s="45">
        <f t="shared" ref="AJ65" si="62">+AJ61-AJ64</f>
        <v>213.02808656492101</v>
      </c>
      <c r="AK65" s="45">
        <f t="shared" ref="AK65" si="63">+AK61-AK64</f>
        <v>220.74939596503378</v>
      </c>
      <c r="AL65" s="45">
        <f t="shared" ref="AL65" si="64">+AL61-AL64</f>
        <v>228.59279051523734</v>
      </c>
      <c r="AM65" s="45">
        <f t="shared" ref="AM65" si="65">+AM61-AM64</f>
        <v>236.56096382888865</v>
      </c>
      <c r="AN65" s="45">
        <f t="shared" ref="AN65" si="66">+AN61-AN64</f>
        <v>244.65849836323483</v>
      </c>
      <c r="AO65" s="45">
        <f t="shared" ref="AO65" si="67">+AO61-AO64</f>
        <v>252.89120621014177</v>
      </c>
      <c r="AP65" s="45">
        <f t="shared" ref="AP65" si="68">+AP61-AP64</f>
        <v>261.26565145486057</v>
      </c>
      <c r="AQ65" s="45">
        <f t="shared" ref="AQ65" si="69">+AQ61-AQ64</f>
        <v>269.78881134015722</v>
      </c>
      <c r="AR65" s="45">
        <f t="shared" ref="AR65" si="70">+AR61-AR64</f>
        <v>278.46784079944678</v>
      </c>
      <c r="AS65" s="45">
        <f t="shared" ref="AS65" si="71">+AS61-AS64</f>
        <v>287.30991241773177</v>
      </c>
      <c r="AT65" s="45">
        <f t="shared" ref="AT65" si="72">+AT61-AT64</f>
        <v>296.32211050268734</v>
      </c>
      <c r="AU65" s="45">
        <f t="shared" ref="AU65" si="73">+AU61-AU64</f>
        <v>305.51136337172716</v>
      </c>
      <c r="AV65" s="45">
        <f t="shared" ref="AV65" si="74">+AV61-AV64</f>
        <v>314.88440220151108</v>
      </c>
      <c r="AW65" s="45">
        <f t="shared" ref="AW65" si="75">+AW61-AW64</f>
        <v>324.44773800369131</v>
      </c>
      <c r="AX65" s="45">
        <f t="shared" ref="AX65" si="76">+AX61-AX64</f>
        <v>334.20765068199699</v>
      </c>
      <c r="AY65" s="45">
        <f t="shared" ref="AY65" si="77">+AY61-AY64</f>
        <v>344.17018587773555</v>
      </c>
      <c r="AZ65" s="45">
        <f t="shared" ref="AZ65" si="78">+AZ61-AZ64</f>
        <v>354.34115658118651</v>
      </c>
      <c r="BA65" s="45">
        <f t="shared" ref="BA65" si="79">+BA61-BA64</f>
        <v>364.72614740052489</v>
      </c>
      <c r="BB65" s="45">
        <f t="shared" ref="BB65" si="80">+BB61-BB64</f>
        <v>375.33052003375781</v>
      </c>
      <c r="BC65" s="45">
        <f t="shared" ref="BC65" si="81">+BC61-BC64</f>
        <v>386.15941895431394</v>
      </c>
      <c r="BD65" s="45">
        <f t="shared" ref="BD65" si="82">+BD61-BD64</f>
        <v>397.21777665006715</v>
      </c>
      <c r="BE65" s="45">
        <f t="shared" ref="BE65" si="83">+BE61-BE64</f>
        <v>408.51031798702701</v>
      </c>
      <c r="BF65" s="45">
        <f t="shared" ref="BF65" si="84">+BF61-BF64</f>
        <v>420.04156343042138</v>
      </c>
      <c r="BG65" s="45">
        <f t="shared" ref="BG65" si="85">+BG61-BG64</f>
        <v>431.81583096740479</v>
      </c>
      <c r="BH65" s="45">
        <f t="shared" ref="BH65" si="86">+BH61-BH64</f>
        <v>443.83723665151877</v>
      </c>
      <c r="BI65" s="45">
        <f t="shared" ref="BI65" si="87">+BI61-BI64</f>
        <v>456.10969373965452</v>
      </c>
      <c r="BJ65" s="45">
        <f t="shared" ref="BJ65" si="88">+BJ61-BJ64</f>
        <v>454.65364906186193</v>
      </c>
    </row>
    <row r="66" spans="1:166" s="33" customFormat="1" ht="18" customHeight="1">
      <c r="A66" s="59" t="s">
        <v>159</v>
      </c>
      <c r="B66" s="33">
        <f t="shared" ref="B66:AG66" si="89">(B31*(B103)^$B38)</f>
        <v>2.0724583164411879E-11</v>
      </c>
      <c r="C66" s="33">
        <f t="shared" si="89"/>
        <v>1.6121951332555377E-11</v>
      </c>
      <c r="D66" s="33">
        <f t="shared" si="89"/>
        <v>1.409533111547605E-11</v>
      </c>
      <c r="E66" s="33">
        <f t="shared" si="89"/>
        <v>1.2488907933546248E-11</v>
      </c>
      <c r="F66" s="33">
        <f t="shared" si="89"/>
        <v>1.1198949610869439E-11</v>
      </c>
      <c r="G66" s="33">
        <f t="shared" si="89"/>
        <v>1.0150896772916578E-11</v>
      </c>
      <c r="H66" s="33">
        <f t="shared" si="89"/>
        <v>9.2903008011609482E-12</v>
      </c>
      <c r="I66" s="33">
        <f t="shared" si="89"/>
        <v>8.5769322448664856E-12</v>
      </c>
      <c r="J66" s="33">
        <f t="shared" si="89"/>
        <v>7.9815778853506677E-12</v>
      </c>
      <c r="K66" s="33">
        <f t="shared" si="89"/>
        <v>7.4878684028913149E-12</v>
      </c>
      <c r="L66" s="33">
        <f t="shared" si="89"/>
        <v>7.1109692158522604E-12</v>
      </c>
      <c r="M66" s="37">
        <f t="shared" si="89"/>
        <v>6.9771357206109836E-12</v>
      </c>
      <c r="N66" s="33">
        <f t="shared" si="89"/>
        <v>7.6252308880988569E-12</v>
      </c>
      <c r="O66" s="33">
        <f t="shared" si="89"/>
        <v>1.1258631051213488E-11</v>
      </c>
      <c r="P66" s="33">
        <f t="shared" si="89"/>
        <v>2.8008517702890294E-11</v>
      </c>
      <c r="Q66" s="33">
        <f t="shared" si="89"/>
        <v>1.0949929772809902E-10</v>
      </c>
      <c r="R66" s="33">
        <f t="shared" si="89"/>
        <v>5.1301269281137272E-10</v>
      </c>
      <c r="S66" s="33">
        <f t="shared" si="89"/>
        <v>2.4205491553132545E-9</v>
      </c>
      <c r="T66" s="33">
        <f t="shared" si="89"/>
        <v>1.0795106977707449E-8</v>
      </c>
      <c r="U66" s="33">
        <f t="shared" si="89"/>
        <v>4.4718050232641139E-8</v>
      </c>
      <c r="V66" s="33">
        <f t="shared" si="89"/>
        <v>1.7147598988892993E-7</v>
      </c>
      <c r="W66" s="33">
        <f t="shared" si="89"/>
        <v>6.0846395607790796E-7</v>
      </c>
      <c r="X66" s="33">
        <f t="shared" si="89"/>
        <v>1.9959978727384119E-6</v>
      </c>
      <c r="Y66" s="33">
        <f t="shared" si="89"/>
        <v>6.0357518989669606E-6</v>
      </c>
      <c r="Z66" s="33">
        <f t="shared" si="89"/>
        <v>1.6737230517590665E-5</v>
      </c>
      <c r="AA66" s="33">
        <f t="shared" si="89"/>
        <v>6.0831426713734748E-5</v>
      </c>
      <c r="AB66" s="33">
        <f t="shared" si="89"/>
        <v>5.7204718211086177E-4</v>
      </c>
      <c r="AC66" s="33">
        <f t="shared" si="89"/>
        <v>2.7627545305682012E-4</v>
      </c>
      <c r="AD66" s="33">
        <f t="shared" si="89"/>
        <v>1.3355894142979584E-4</v>
      </c>
      <c r="AE66" s="33">
        <f t="shared" si="89"/>
        <v>6.4622214138288203E-5</v>
      </c>
      <c r="AF66" s="33">
        <f t="shared" si="89"/>
        <v>3.129183831467825E-5</v>
      </c>
      <c r="AG66" s="33">
        <f t="shared" si="89"/>
        <v>1.5163053278039248E-5</v>
      </c>
      <c r="AH66" s="33">
        <f t="shared" ref="AH66:BI66" si="90">(AH31*(AH103)^$B38)</f>
        <v>7.3522107951478284E-6</v>
      </c>
      <c r="AI66" s="33">
        <f t="shared" si="90"/>
        <v>3.5669529004910082E-6</v>
      </c>
      <c r="AJ66" s="33">
        <f t="shared" si="90"/>
        <v>1.7314107957273188E-6</v>
      </c>
      <c r="AK66" s="33">
        <f t="shared" si="90"/>
        <v>8.408215946186511E-7</v>
      </c>
      <c r="AL66" s="33">
        <f t="shared" si="90"/>
        <v>4.0849663522528102E-7</v>
      </c>
      <c r="AM66" s="33">
        <f t="shared" si="90"/>
        <v>1.9853446585135217E-7</v>
      </c>
      <c r="AN66" s="33">
        <f t="shared" si="90"/>
        <v>9.6522788792764826E-8</v>
      </c>
      <c r="AO66" s="33">
        <f t="shared" si="90"/>
        <v>4.6941361315799025E-8</v>
      </c>
      <c r="AP66" s="33">
        <f t="shared" si="90"/>
        <v>2.2834956115462011E-8</v>
      </c>
      <c r="AQ66" s="33">
        <f t="shared" si="90"/>
        <v>1.1110957760917431E-8</v>
      </c>
      <c r="AR66" s="33">
        <f t="shared" si="90"/>
        <v>5.4075300881224378E-9</v>
      </c>
      <c r="AS66" s="33">
        <f t="shared" si="90"/>
        <v>2.6322850183936107E-9</v>
      </c>
      <c r="AT66" s="33">
        <f t="shared" si="90"/>
        <v>1.2815771245848117E-9</v>
      </c>
      <c r="AU66" s="33">
        <f t="shared" si="90"/>
        <v>6.2406045376745475E-10</v>
      </c>
      <c r="AV66" s="33">
        <f t="shared" si="90"/>
        <v>3.039286568829026E-10</v>
      </c>
      <c r="AW66" s="33">
        <f t="shared" si="90"/>
        <v>1.4803806661664399E-10</v>
      </c>
      <c r="AX66" s="33">
        <f t="shared" si="90"/>
        <v>7.2115106151397948E-11</v>
      </c>
      <c r="AY66" s="33">
        <f t="shared" si="90"/>
        <v>3.5133795544022296E-11</v>
      </c>
      <c r="AZ66" s="33">
        <f t="shared" si="90"/>
        <v>1.7118482932310238E-11</v>
      </c>
      <c r="BA66" s="33">
        <f t="shared" si="90"/>
        <v>8.3414725017879887E-12</v>
      </c>
      <c r="BB66" s="33">
        <f t="shared" si="90"/>
        <v>4.0649357928457636E-12</v>
      </c>
      <c r="BC66" s="33">
        <f t="shared" si="90"/>
        <v>1.9810472101462494E-12</v>
      </c>
      <c r="BD66" s="33">
        <f t="shared" si="90"/>
        <v>9.6552408372736195E-13</v>
      </c>
      <c r="BE66" s="33">
        <f t="shared" si="90"/>
        <v>4.7060423668646318E-13</v>
      </c>
      <c r="BF66" s="33">
        <f t="shared" si="90"/>
        <v>2.2938792150091323E-13</v>
      </c>
      <c r="BG66" s="33">
        <f t="shared" si="90"/>
        <v>1.1181628335124762E-13</v>
      </c>
      <c r="BH66" s="33">
        <f t="shared" si="90"/>
        <v>5.4507639223193964E-14</v>
      </c>
      <c r="BI66" s="33">
        <f t="shared" si="90"/>
        <v>2.6572090628046823E-14</v>
      </c>
      <c r="BJ66" s="33">
        <f t="shared" ref="BJ66" si="91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2.5899806346111427E-10</v>
      </c>
      <c r="C67" s="33">
        <f>+C61*C66</f>
        <v>2.5582882415774001E-10</v>
      </c>
      <c r="D67" s="23">
        <f t="shared" ref="D67:BI67" si="92">+D61*D66</f>
        <v>2.8771972607769731E-10</v>
      </c>
      <c r="E67" s="23">
        <f t="shared" si="92"/>
        <v>3.1433144742903155E-10</v>
      </c>
      <c r="F67" s="23">
        <f t="shared" si="92"/>
        <v>3.3721223194423093E-10</v>
      </c>
      <c r="G67" s="23">
        <f t="shared" si="92"/>
        <v>3.5864533650001346E-10</v>
      </c>
      <c r="H67" s="23">
        <f t="shared" si="92"/>
        <v>3.8086576171846052E-10</v>
      </c>
      <c r="I67" s="23">
        <f t="shared" si="92"/>
        <v>4.0428446117865486E-10</v>
      </c>
      <c r="J67" s="23">
        <f t="shared" si="92"/>
        <v>4.2780945018227755E-10</v>
      </c>
      <c r="K67" s="23">
        <f t="shared" si="92"/>
        <v>4.5197711890767317E-10</v>
      </c>
      <c r="L67" s="23">
        <f t="shared" si="92"/>
        <v>4.757525029907777E-10</v>
      </c>
      <c r="M67" s="37">
        <f t="shared" si="92"/>
        <v>5.0879534990339027E-10</v>
      </c>
      <c r="N67" s="23">
        <f t="shared" si="92"/>
        <v>6.0896966759158144E-10</v>
      </c>
      <c r="O67" s="23">
        <f t="shared" si="92"/>
        <v>9.7264134298563215E-10</v>
      </c>
      <c r="P67" s="23">
        <f t="shared" si="92"/>
        <v>2.596908347143145E-9</v>
      </c>
      <c r="Q67" s="23">
        <f t="shared" si="92"/>
        <v>1.0836377256787955E-8</v>
      </c>
      <c r="R67" s="23">
        <f t="shared" si="92"/>
        <v>5.3963642869168728E-8</v>
      </c>
      <c r="S67" s="23">
        <f t="shared" si="92"/>
        <v>2.6973562561256178E-7</v>
      </c>
      <c r="T67" s="23">
        <f t="shared" si="92"/>
        <v>1.2708283335819124E-6</v>
      </c>
      <c r="U67" s="23">
        <f t="shared" si="92"/>
        <v>5.5478855847913177E-6</v>
      </c>
      <c r="V67" s="23">
        <f t="shared" si="92"/>
        <v>2.2372114470354282E-5</v>
      </c>
      <c r="W67" s="23">
        <f t="shared" si="92"/>
        <v>8.3324574046732543E-5</v>
      </c>
      <c r="X67" s="23">
        <f t="shared" si="92"/>
        <v>2.8641375365430727E-4</v>
      </c>
      <c r="Y67" s="23">
        <f t="shared" si="92"/>
        <v>9.061431983020319E-4</v>
      </c>
      <c r="Z67" s="23">
        <f t="shared" si="92"/>
        <v>2.625333977243917E-3</v>
      </c>
      <c r="AA67" s="23">
        <f t="shared" si="92"/>
        <v>9.9570502193814091E-3</v>
      </c>
      <c r="AB67" s="23">
        <f t="shared" si="92"/>
        <v>9.7604285626113105E-2</v>
      </c>
      <c r="AC67" s="23">
        <f t="shared" si="92"/>
        <v>4.9094624764469595E-2</v>
      </c>
      <c r="AD67" s="23">
        <f t="shared" si="92"/>
        <v>2.4709122782763302E-2</v>
      </c>
      <c r="AE67" s="23">
        <f t="shared" si="92"/>
        <v>1.244186162200793E-2</v>
      </c>
      <c r="AF67" s="23">
        <f t="shared" si="92"/>
        <v>6.266985667951779E-3</v>
      </c>
      <c r="AG67" s="23">
        <f t="shared" si="92"/>
        <v>3.1573607199907421E-3</v>
      </c>
      <c r="AH67" s="23">
        <f t="shared" si="92"/>
        <v>1.5908873246785725E-3</v>
      </c>
      <c r="AI67" s="23">
        <f t="shared" si="92"/>
        <v>8.0162817279423658E-4</v>
      </c>
      <c r="AJ67" s="23">
        <f t="shared" si="92"/>
        <v>4.0392714208652353E-4</v>
      </c>
      <c r="AK67" s="23">
        <f t="shared" si="92"/>
        <v>2.0352385822959223E-4</v>
      </c>
      <c r="AL67" s="23">
        <f t="shared" si="92"/>
        <v>1.0254183921120355E-4</v>
      </c>
      <c r="AM67" s="23">
        <f t="shared" si="92"/>
        <v>5.166013311870126E-5</v>
      </c>
      <c r="AN67" s="23">
        <f t="shared" si="92"/>
        <v>2.6024138344654695E-5</v>
      </c>
      <c r="AO67" s="23">
        <f t="shared" si="92"/>
        <v>1.3108804307992991E-5</v>
      </c>
      <c r="AP67" s="23">
        <f t="shared" si="92"/>
        <v>6.6026180610111532E-6</v>
      </c>
      <c r="AQ67" s="23">
        <f t="shared" si="92"/>
        <v>3.3253450408430736E-6</v>
      </c>
      <c r="AR67" s="23">
        <f t="shared" si="92"/>
        <v>1.6746576991971575E-6</v>
      </c>
      <c r="AS67" s="23">
        <f t="shared" si="92"/>
        <v>8.433068509824317E-7</v>
      </c>
      <c r="AT67" s="23">
        <f t="shared" si="92"/>
        <v>4.2463606087790007E-7</v>
      </c>
      <c r="AU67" s="23">
        <f t="shared" si="92"/>
        <v>2.138066045857282E-7</v>
      </c>
      <c r="AV67" s="23">
        <f t="shared" si="92"/>
        <v>1.0764641516376839E-7</v>
      </c>
      <c r="AW67" s="23">
        <f t="shared" si="92"/>
        <v>5.4194262408315064E-8</v>
      </c>
      <c r="AX67" s="23">
        <f t="shared" si="92"/>
        <v>2.7282443516443209E-8</v>
      </c>
      <c r="AY67" s="23">
        <f t="shared" si="92"/>
        <v>1.3733784727204182E-8</v>
      </c>
      <c r="AZ67" s="23">
        <f t="shared" si="92"/>
        <v>6.913132774828433E-9</v>
      </c>
      <c r="BA67" s="23">
        <f t="shared" si="92"/>
        <v>3.4796680446204756E-9</v>
      </c>
      <c r="BB67" s="23">
        <f t="shared" si="92"/>
        <v>1.7513762177592342E-9</v>
      </c>
      <c r="BC67" s="23">
        <f t="shared" si="92"/>
        <v>8.8145505065477668E-10</v>
      </c>
      <c r="BD67" s="23">
        <f t="shared" si="92"/>
        <v>4.4360892654607935E-10</v>
      </c>
      <c r="BE67" s="23">
        <f t="shared" si="92"/>
        <v>2.2324410085016384E-10</v>
      </c>
      <c r="BF67" s="23">
        <f t="shared" si="92"/>
        <v>1.1234130906165107E-10</v>
      </c>
      <c r="BG67" s="23">
        <f t="shared" si="92"/>
        <v>5.6529982907463428E-11</v>
      </c>
      <c r="BH67" s="23">
        <f t="shared" si="92"/>
        <v>2.8444491776906267E-11</v>
      </c>
      <c r="BI67" s="23">
        <f t="shared" si="92"/>
        <v>1.4311906073228351E-11</v>
      </c>
      <c r="BJ67" s="23">
        <f t="shared" ref="BJ67" si="93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12.484979469077572</v>
      </c>
      <c r="C68" s="23">
        <f>+C65-C67</f>
        <v>15.846682240686015</v>
      </c>
      <c r="D68" s="23">
        <f>+D65-D67</f>
        <v>20.368385669992211</v>
      </c>
      <c r="E68" s="23">
        <f>+E65-E67</f>
        <v>25.085614341833278</v>
      </c>
      <c r="F68" s="23">
        <f>+F65-F67</f>
        <v>29.965948903980792</v>
      </c>
      <c r="G68" s="23">
        <f t="shared" ref="G68:BI68" si="94">+G65-G67</f>
        <v>35.095552951459588</v>
      </c>
      <c r="H68" s="23">
        <f t="shared" si="94"/>
        <v>40.633538439445537</v>
      </c>
      <c r="I68" s="23">
        <f t="shared" si="94"/>
        <v>46.604263621502021</v>
      </c>
      <c r="J68" s="23">
        <f t="shared" si="94"/>
        <v>52.850811034815123</v>
      </c>
      <c r="K68" s="23">
        <f t="shared" si="94"/>
        <v>59.342044778303972</v>
      </c>
      <c r="L68" s="23">
        <f t="shared" si="94"/>
        <v>65.565938809842137</v>
      </c>
      <c r="M68" s="37">
        <f t="shared" si="94"/>
        <v>71.230328630338889</v>
      </c>
      <c r="N68" s="23">
        <f t="shared" si="94"/>
        <v>77.744245042326057</v>
      </c>
      <c r="O68" s="23">
        <f t="shared" si="94"/>
        <v>83.80442073615535</v>
      </c>
      <c r="P68" s="23">
        <f t="shared" si="94"/>
        <v>89.616637073678532</v>
      </c>
      <c r="Q68" s="23">
        <f t="shared" si="94"/>
        <v>95.293907538831945</v>
      </c>
      <c r="R68" s="23">
        <f t="shared" si="94"/>
        <v>100.89823744867896</v>
      </c>
      <c r="S68" s="23">
        <f t="shared" si="94"/>
        <v>106.46359637223779</v>
      </c>
      <c r="T68" s="23">
        <f t="shared" si="94"/>
        <v>112.00878525337728</v>
      </c>
      <c r="U68" s="23">
        <f t="shared" si="94"/>
        <v>117.54473534672618</v>
      </c>
      <c r="V68" s="23">
        <f t="shared" si="94"/>
        <v>123.07874311956556</v>
      </c>
      <c r="W68" s="23">
        <f t="shared" si="94"/>
        <v>128.6170523695541</v>
      </c>
      <c r="X68" s="23">
        <f t="shared" si="94"/>
        <v>134.16657370616588</v>
      </c>
      <c r="Y68" s="23">
        <f t="shared" si="94"/>
        <v>139.73614492877087</v>
      </c>
      <c r="Z68" s="23">
        <f t="shared" si="94"/>
        <v>145.33746141914466</v>
      </c>
      <c r="AA68" s="23">
        <f t="shared" si="94"/>
        <v>150.99977881204049</v>
      </c>
      <c r="AB68" s="23">
        <f t="shared" si="94"/>
        <v>156.79794595020687</v>
      </c>
      <c r="AC68" s="23">
        <f t="shared" si="94"/>
        <v>163.05392859476058</v>
      </c>
      <c r="AD68" s="23">
        <f t="shared" si="94"/>
        <v>169.60854259868717</v>
      </c>
      <c r="AE68" s="23">
        <f t="shared" si="94"/>
        <v>176.41379186231353</v>
      </c>
      <c r="AF68" s="23">
        <f t="shared" si="94"/>
        <v>183.42726719016306</v>
      </c>
      <c r="AG68" s="23">
        <f t="shared" si="94"/>
        <v>190.61551038853551</v>
      </c>
      <c r="AH68" s="23">
        <f t="shared" si="94"/>
        <v>197.95440632861195</v>
      </c>
      <c r="AI68" s="23">
        <f t="shared" si="94"/>
        <v>205.42814424604126</v>
      </c>
      <c r="AJ68" s="23">
        <f t="shared" si="94"/>
        <v>213.02768263777892</v>
      </c>
      <c r="AK68" s="23">
        <f t="shared" si="94"/>
        <v>220.74919244117555</v>
      </c>
      <c r="AL68" s="23">
        <f t="shared" si="94"/>
        <v>228.59268797339814</v>
      </c>
      <c r="AM68" s="23">
        <f t="shared" si="94"/>
        <v>236.56091216875552</v>
      </c>
      <c r="AN68" s="23">
        <f t="shared" si="94"/>
        <v>244.65847233909648</v>
      </c>
      <c r="AO68" s="23">
        <f t="shared" si="94"/>
        <v>252.89119310133748</v>
      </c>
      <c r="AP68" s="23">
        <f t="shared" si="94"/>
        <v>261.26564485224253</v>
      </c>
      <c r="AQ68" s="23">
        <f t="shared" si="94"/>
        <v>269.78880801481216</v>
      </c>
      <c r="AR68" s="23">
        <f t="shared" si="94"/>
        <v>278.46783912478907</v>
      </c>
      <c r="AS68" s="23">
        <f t="shared" si="94"/>
        <v>287.30991157442492</v>
      </c>
      <c r="AT68" s="23">
        <f t="shared" si="94"/>
        <v>296.32211007805125</v>
      </c>
      <c r="AU68" s="23">
        <f t="shared" si="94"/>
        <v>305.51136315792053</v>
      </c>
      <c r="AV68" s="23">
        <f t="shared" si="94"/>
        <v>314.88440209386465</v>
      </c>
      <c r="AW68" s="23">
        <f t="shared" si="94"/>
        <v>324.44773794949703</v>
      </c>
      <c r="AX68" s="23">
        <f t="shared" si="94"/>
        <v>334.20765065471454</v>
      </c>
      <c r="AY68" s="23">
        <f t="shared" si="94"/>
        <v>344.17018586400178</v>
      </c>
      <c r="AZ68" s="23">
        <f t="shared" si="94"/>
        <v>354.34115657427338</v>
      </c>
      <c r="BA68" s="23">
        <f t="shared" si="94"/>
        <v>364.72614739704522</v>
      </c>
      <c r="BB68" s="23">
        <f t="shared" si="94"/>
        <v>375.3305200320064</v>
      </c>
      <c r="BC68" s="23">
        <f t="shared" si="94"/>
        <v>386.15941895343246</v>
      </c>
      <c r="BD68" s="23">
        <f t="shared" si="94"/>
        <v>397.21777664962354</v>
      </c>
      <c r="BE68" s="23">
        <f t="shared" si="94"/>
        <v>408.51031798680378</v>
      </c>
      <c r="BF68" s="23">
        <f t="shared" si="94"/>
        <v>420.04156343030905</v>
      </c>
      <c r="BG68" s="23">
        <f t="shared" si="94"/>
        <v>431.81583096734829</v>
      </c>
      <c r="BH68" s="23">
        <f t="shared" si="94"/>
        <v>443.83723665149034</v>
      </c>
      <c r="BI68" s="23">
        <f t="shared" si="94"/>
        <v>456.10969373964019</v>
      </c>
      <c r="BJ68" s="23">
        <f t="shared" ref="BJ68" si="95">+BJ65-BJ67</f>
        <v>454.65364906186193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2.0744772876657118E-11</v>
      </c>
      <c r="C69" s="146"/>
    </row>
    <row r="70" spans="1:166" s="45" customFormat="1" ht="18" customHeight="1">
      <c r="A70" s="43" t="s">
        <v>36</v>
      </c>
      <c r="B70" s="45">
        <f t="shared" ref="B70:AG70" si="96">+B71+B43</f>
        <v>1.6747132147520054</v>
      </c>
      <c r="C70" s="45">
        <f t="shared" si="96"/>
        <v>1.612424151052779</v>
      </c>
      <c r="D70" s="45">
        <f t="shared" si="96"/>
        <v>1.7678473588881776</v>
      </c>
      <c r="E70" s="45">
        <f t="shared" si="96"/>
        <v>1.8830858868318481</v>
      </c>
      <c r="F70" s="45">
        <f t="shared" si="96"/>
        <v>1.9699588918196913</v>
      </c>
      <c r="G70" s="45">
        <f t="shared" si="96"/>
        <v>2.0434193236069031</v>
      </c>
      <c r="H70" s="45">
        <f t="shared" si="96"/>
        <v>2.1167596161483759</v>
      </c>
      <c r="I70" s="45">
        <f t="shared" si="96"/>
        <v>2.1920854541334744</v>
      </c>
      <c r="J70" s="45">
        <f t="shared" si="96"/>
        <v>2.2630458757006191</v>
      </c>
      <c r="K70" s="45">
        <f t="shared" si="96"/>
        <v>2.3303969316333952</v>
      </c>
      <c r="L70" s="45">
        <f t="shared" si="96"/>
        <v>2.3771847358878775</v>
      </c>
      <c r="M70" s="37">
        <f t="shared" si="96"/>
        <v>2.3984617576610661</v>
      </c>
      <c r="N70" s="45">
        <f t="shared" si="96"/>
        <v>2.4441251149718237</v>
      </c>
      <c r="O70" s="45">
        <f t="shared" si="96"/>
        <v>2.4715480559891545</v>
      </c>
      <c r="P70" s="45">
        <f t="shared" si="96"/>
        <v>2.4896479369630073</v>
      </c>
      <c r="Q70" s="45">
        <f t="shared" si="96"/>
        <v>2.5025877906253076</v>
      </c>
      <c r="R70" s="45">
        <f t="shared" si="96"/>
        <v>2.5119831030856909</v>
      </c>
      <c r="S70" s="45">
        <f t="shared" si="96"/>
        <v>2.5178540738324604</v>
      </c>
      <c r="T70" s="45">
        <f t="shared" si="96"/>
        <v>2.5189595819859005</v>
      </c>
      <c r="U70" s="45">
        <f t="shared" si="96"/>
        <v>2.5128250820147451</v>
      </c>
      <c r="V70" s="45">
        <f t="shared" si="96"/>
        <v>2.4956004970873158</v>
      </c>
      <c r="W70" s="45">
        <f t="shared" si="96"/>
        <v>2.4618664647219823</v>
      </c>
      <c r="X70" s="45">
        <f t="shared" si="96"/>
        <v>2.4045516658516943</v>
      </c>
      <c r="Y70" s="45">
        <f t="shared" si="96"/>
        <v>2.3152099675259872</v>
      </c>
      <c r="Z70" s="45">
        <f t="shared" si="96"/>
        <v>2.184996622807664</v>
      </c>
      <c r="AA70" s="45">
        <f t="shared" si="96"/>
        <v>1.7272329721820618</v>
      </c>
      <c r="AB70" s="45">
        <f t="shared" si="96"/>
        <v>0</v>
      </c>
      <c r="AC70" s="45">
        <f t="shared" si="96"/>
        <v>0</v>
      </c>
      <c r="AD70" s="45">
        <f t="shared" si="96"/>
        <v>0</v>
      </c>
      <c r="AE70" s="45">
        <f t="shared" si="96"/>
        <v>0</v>
      </c>
      <c r="AF70" s="45">
        <f t="shared" si="96"/>
        <v>0</v>
      </c>
      <c r="AG70" s="45">
        <f t="shared" si="96"/>
        <v>0</v>
      </c>
      <c r="AH70" s="45">
        <f t="shared" ref="AH70:BI70" si="97">+AH71+AH43</f>
        <v>0</v>
      </c>
      <c r="AI70" s="45">
        <f t="shared" si="97"/>
        <v>0</v>
      </c>
      <c r="AJ70" s="45">
        <f t="shared" si="97"/>
        <v>0</v>
      </c>
      <c r="AK70" s="45">
        <f t="shared" si="97"/>
        <v>0</v>
      </c>
      <c r="AL70" s="45">
        <f t="shared" si="97"/>
        <v>0</v>
      </c>
      <c r="AM70" s="45">
        <f t="shared" si="97"/>
        <v>0</v>
      </c>
      <c r="AN70" s="45">
        <f t="shared" si="97"/>
        <v>0</v>
      </c>
      <c r="AO70" s="45">
        <f t="shared" si="97"/>
        <v>0</v>
      </c>
      <c r="AP70" s="45">
        <f t="shared" si="97"/>
        <v>0</v>
      </c>
      <c r="AQ70" s="45">
        <f t="shared" si="97"/>
        <v>0</v>
      </c>
      <c r="AR70" s="45">
        <f t="shared" si="97"/>
        <v>0</v>
      </c>
      <c r="AS70" s="45">
        <f t="shared" si="97"/>
        <v>0</v>
      </c>
      <c r="AT70" s="45">
        <f t="shared" si="97"/>
        <v>0</v>
      </c>
      <c r="AU70" s="45">
        <f t="shared" si="97"/>
        <v>0</v>
      </c>
      <c r="AV70" s="45">
        <f t="shared" si="97"/>
        <v>0</v>
      </c>
      <c r="AW70" s="45">
        <f t="shared" si="97"/>
        <v>0</v>
      </c>
      <c r="AX70" s="45">
        <f t="shared" si="97"/>
        <v>0</v>
      </c>
      <c r="AY70" s="45">
        <f t="shared" si="97"/>
        <v>0</v>
      </c>
      <c r="AZ70" s="45">
        <f t="shared" si="97"/>
        <v>0</v>
      </c>
      <c r="BA70" s="45">
        <f t="shared" si="97"/>
        <v>0</v>
      </c>
      <c r="BB70" s="45">
        <f t="shared" si="97"/>
        <v>0</v>
      </c>
      <c r="BC70" s="45">
        <f t="shared" si="97"/>
        <v>0</v>
      </c>
      <c r="BD70" s="45">
        <f t="shared" si="97"/>
        <v>0</v>
      </c>
      <c r="BE70" s="45">
        <f t="shared" si="97"/>
        <v>0</v>
      </c>
      <c r="BF70" s="45">
        <f t="shared" si="97"/>
        <v>0</v>
      </c>
      <c r="BG70" s="45">
        <f t="shared" si="97"/>
        <v>0</v>
      </c>
      <c r="BH70" s="45">
        <f t="shared" si="97"/>
        <v>0</v>
      </c>
      <c r="BI70" s="45">
        <f t="shared" si="97"/>
        <v>0</v>
      </c>
    </row>
    <row r="71" spans="1:166" s="45" customFormat="1" ht="18" customHeight="1">
      <c r="A71" s="43" t="s">
        <v>1</v>
      </c>
      <c r="B71" s="46">
        <f t="shared" ref="B71:AG71" si="98">+B102</f>
        <v>1.6747132147520054</v>
      </c>
      <c r="C71" s="46">
        <f t="shared" si="98"/>
        <v>1.612424151052779</v>
      </c>
      <c r="D71" s="46">
        <f t="shared" si="98"/>
        <v>1.7678473588881776</v>
      </c>
      <c r="E71" s="46">
        <f t="shared" si="98"/>
        <v>1.8830858868318481</v>
      </c>
      <c r="F71" s="46">
        <f t="shared" si="98"/>
        <v>1.9699588918196913</v>
      </c>
      <c r="G71" s="46">
        <f t="shared" si="98"/>
        <v>2.0434193236069031</v>
      </c>
      <c r="H71" s="46">
        <f t="shared" si="98"/>
        <v>2.1167596161483759</v>
      </c>
      <c r="I71" s="46">
        <f t="shared" si="98"/>
        <v>2.1920854541334744</v>
      </c>
      <c r="J71" s="46">
        <f t="shared" si="98"/>
        <v>2.2630458757006191</v>
      </c>
      <c r="K71" s="46">
        <f t="shared" si="98"/>
        <v>2.3303969316333952</v>
      </c>
      <c r="L71" s="46">
        <f t="shared" si="98"/>
        <v>2.3771847358878775</v>
      </c>
      <c r="M71" s="36">
        <f t="shared" si="98"/>
        <v>2.3984617576610661</v>
      </c>
      <c r="N71" s="46">
        <f t="shared" si="98"/>
        <v>2.4441251149718237</v>
      </c>
      <c r="O71" s="46">
        <f t="shared" si="98"/>
        <v>2.4715480559891545</v>
      </c>
      <c r="P71" s="46">
        <f t="shared" si="98"/>
        <v>2.4896479369630073</v>
      </c>
      <c r="Q71" s="46">
        <f t="shared" si="98"/>
        <v>2.5025877906253076</v>
      </c>
      <c r="R71" s="46">
        <f t="shared" si="98"/>
        <v>2.5119831030856909</v>
      </c>
      <c r="S71" s="46">
        <f t="shared" si="98"/>
        <v>2.5178540738324604</v>
      </c>
      <c r="T71" s="46">
        <f t="shared" si="98"/>
        <v>2.5189595819859005</v>
      </c>
      <c r="U71" s="46">
        <f t="shared" si="98"/>
        <v>2.5128250820147451</v>
      </c>
      <c r="V71" s="46">
        <f t="shared" si="98"/>
        <v>2.4956004970873158</v>
      </c>
      <c r="W71" s="46">
        <f t="shared" si="98"/>
        <v>2.4618664647219823</v>
      </c>
      <c r="X71" s="46">
        <f t="shared" si="98"/>
        <v>2.4045516658516943</v>
      </c>
      <c r="Y71" s="46">
        <f t="shared" si="98"/>
        <v>2.3152099675259872</v>
      </c>
      <c r="Z71" s="46">
        <f t="shared" si="98"/>
        <v>2.184996622807664</v>
      </c>
      <c r="AA71" s="46">
        <f t="shared" si="98"/>
        <v>1.7272329721820618</v>
      </c>
      <c r="AB71" s="46">
        <f t="shared" si="98"/>
        <v>0</v>
      </c>
      <c r="AC71" s="46">
        <f t="shared" si="98"/>
        <v>0</v>
      </c>
      <c r="AD71" s="46">
        <f t="shared" si="98"/>
        <v>0</v>
      </c>
      <c r="AE71" s="46">
        <f t="shared" si="98"/>
        <v>0</v>
      </c>
      <c r="AF71" s="46">
        <f t="shared" si="98"/>
        <v>0</v>
      </c>
      <c r="AG71" s="46">
        <f t="shared" si="98"/>
        <v>0</v>
      </c>
      <c r="AH71" s="46">
        <f t="shared" ref="AH71:BI71" si="99">+AH102</f>
        <v>0</v>
      </c>
      <c r="AI71" s="46">
        <f t="shared" si="99"/>
        <v>0</v>
      </c>
      <c r="AJ71" s="46">
        <f t="shared" si="99"/>
        <v>0</v>
      </c>
      <c r="AK71" s="46">
        <f t="shared" si="99"/>
        <v>0</v>
      </c>
      <c r="AL71" s="46">
        <f t="shared" si="99"/>
        <v>0</v>
      </c>
      <c r="AM71" s="46">
        <f t="shared" si="99"/>
        <v>0</v>
      </c>
      <c r="AN71" s="46">
        <f t="shared" si="99"/>
        <v>0</v>
      </c>
      <c r="AO71" s="46">
        <f t="shared" si="99"/>
        <v>0</v>
      </c>
      <c r="AP71" s="46">
        <f t="shared" si="99"/>
        <v>0</v>
      </c>
      <c r="AQ71" s="46">
        <f t="shared" si="99"/>
        <v>0</v>
      </c>
      <c r="AR71" s="46">
        <f t="shared" si="99"/>
        <v>0</v>
      </c>
      <c r="AS71" s="46">
        <f t="shared" si="99"/>
        <v>0</v>
      </c>
      <c r="AT71" s="46">
        <f t="shared" si="99"/>
        <v>0</v>
      </c>
      <c r="AU71" s="46">
        <f t="shared" si="99"/>
        <v>0</v>
      </c>
      <c r="AV71" s="46">
        <f t="shared" si="99"/>
        <v>0</v>
      </c>
      <c r="AW71" s="46">
        <f t="shared" si="99"/>
        <v>0</v>
      </c>
      <c r="AX71" s="46">
        <f t="shared" si="99"/>
        <v>0</v>
      </c>
      <c r="AY71" s="46">
        <f t="shared" si="99"/>
        <v>0</v>
      </c>
      <c r="AZ71" s="46">
        <f t="shared" si="99"/>
        <v>0</v>
      </c>
      <c r="BA71" s="46">
        <f t="shared" si="99"/>
        <v>0</v>
      </c>
      <c r="BB71" s="46">
        <f t="shared" si="99"/>
        <v>0</v>
      </c>
      <c r="BC71" s="46">
        <f t="shared" si="99"/>
        <v>0</v>
      </c>
      <c r="BD71" s="46">
        <f t="shared" si="99"/>
        <v>0</v>
      </c>
      <c r="BE71" s="46">
        <f t="shared" si="99"/>
        <v>0</v>
      </c>
      <c r="BF71" s="46">
        <f t="shared" si="99"/>
        <v>0</v>
      </c>
      <c r="BG71" s="46">
        <f t="shared" si="99"/>
        <v>0</v>
      </c>
      <c r="BH71" s="46">
        <f t="shared" si="99"/>
        <v>0</v>
      </c>
      <c r="BI71" s="46">
        <f t="shared" si="99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0">(B97)*B68</f>
        <v>2.2287925556603505</v>
      </c>
      <c r="C73" s="45">
        <f t="shared" si="100"/>
        <v>3.2392470282146912</v>
      </c>
      <c r="D73" s="45">
        <f t="shared" si="100"/>
        <v>4.0902021567511833</v>
      </c>
      <c r="E73" s="45">
        <f t="shared" si="100"/>
        <v>4.9825919833467482</v>
      </c>
      <c r="F73" s="45">
        <f t="shared" si="100"/>
        <v>5.9106389719941106</v>
      </c>
      <c r="G73" s="45">
        <f t="shared" si="100"/>
        <v>6.9312921739802347</v>
      </c>
      <c r="H73" s="45">
        <f t="shared" si="100"/>
        <v>8.1180361248711179</v>
      </c>
      <c r="I73" s="45">
        <f t="shared" si="100"/>
        <v>9.4256491192181482</v>
      </c>
      <c r="J73" s="45">
        <f t="shared" si="100"/>
        <v>10.834486652333693</v>
      </c>
      <c r="K73" s="45">
        <f t="shared" si="100"/>
        <v>12.284583677732561</v>
      </c>
      <c r="L73" s="45">
        <f t="shared" si="100"/>
        <v>13.563671140256035</v>
      </c>
      <c r="M73" s="37">
        <f t="shared" si="100"/>
        <v>15.692260705453684</v>
      </c>
      <c r="N73" s="45">
        <f t="shared" si="100"/>
        <v>17.127296546449351</v>
      </c>
      <c r="O73" s="45">
        <f t="shared" si="100"/>
        <v>18.462371910230814</v>
      </c>
      <c r="P73" s="45">
        <f t="shared" si="100"/>
        <v>19.742821064385968</v>
      </c>
      <c r="Q73" s="45">
        <f t="shared" si="100"/>
        <v>20.993541227378646</v>
      </c>
      <c r="R73" s="45">
        <f t="shared" si="100"/>
        <v>22.228192361463588</v>
      </c>
      <c r="S73" s="45">
        <f t="shared" si="100"/>
        <v>23.454258067283046</v>
      </c>
      <c r="T73" s="45">
        <f t="shared" si="100"/>
        <v>24.675880250656789</v>
      </c>
      <c r="U73" s="45">
        <f t="shared" si="100"/>
        <v>25.895467100635337</v>
      </c>
      <c r="V73" s="45">
        <f t="shared" si="100"/>
        <v>27.1146260514255</v>
      </c>
      <c r="W73" s="45">
        <f t="shared" si="100"/>
        <v>28.334732630875273</v>
      </c>
      <c r="X73" s="45">
        <f t="shared" si="100"/>
        <v>29.557309267528584</v>
      </c>
      <c r="Y73" s="45">
        <f t="shared" si="100"/>
        <v>30.784302955796985</v>
      </c>
      <c r="Z73" s="45">
        <f t="shared" si="100"/>
        <v>32.018290224294084</v>
      </c>
      <c r="AA73" s="45">
        <f t="shared" si="100"/>
        <v>33.265716179430008</v>
      </c>
      <c r="AB73" s="45">
        <f t="shared" si="100"/>
        <v>34.543070251711342</v>
      </c>
      <c r="AC73" s="45">
        <f t="shared" si="100"/>
        <v>35.921282489599527</v>
      </c>
      <c r="AD73" s="45">
        <f t="shared" si="100"/>
        <v>37.365284135401623</v>
      </c>
      <c r="AE73" s="45">
        <f t="shared" si="100"/>
        <v>38.864501500586393</v>
      </c>
      <c r="AF73" s="45">
        <f t="shared" si="100"/>
        <v>40.409591708818361</v>
      </c>
      <c r="AG73" s="45">
        <f t="shared" si="100"/>
        <v>41.993183817012287</v>
      </c>
      <c r="AH73" s="45">
        <f t="shared" ref="AH73:BI73" si="101">(AH97)*AH68</f>
        <v>43.609965188042267</v>
      </c>
      <c r="AI73" s="45">
        <f t="shared" si="101"/>
        <v>45.256452661842609</v>
      </c>
      <c r="AJ73" s="45">
        <f t="shared" si="101"/>
        <v>46.930654367455105</v>
      </c>
      <c r="AK73" s="45">
        <f t="shared" si="101"/>
        <v>48.631726750588932</v>
      </c>
      <c r="AL73" s="45">
        <f t="shared" si="101"/>
        <v>50.359672965360069</v>
      </c>
      <c r="AM73" s="45">
        <f t="shared" si="101"/>
        <v>52.115097288641856</v>
      </c>
      <c r="AN73" s="45">
        <f t="shared" si="101"/>
        <v>53.899014725419846</v>
      </c>
      <c r="AO73" s="45">
        <f t="shared" si="101"/>
        <v>55.712708456733921</v>
      </c>
      <c r="AP73" s="45">
        <f t="shared" si="101"/>
        <v>57.557625961220523</v>
      </c>
      <c r="AQ73" s="45">
        <f t="shared" si="101"/>
        <v>59.435305047558401</v>
      </c>
      <c r="AR73" s="45">
        <f t="shared" si="101"/>
        <v>61.347322322605649</v>
      </c>
      <c r="AS73" s="45">
        <f t="shared" si="101"/>
        <v>63.295258106761182</v>
      </c>
      <c r="AT73" s="45">
        <f t="shared" si="101"/>
        <v>65.280673184405074</v>
      </c>
      <c r="AU73" s="45">
        <f t="shared" si="101"/>
        <v>67.305093930321476</v>
      </c>
      <c r="AV73" s="45">
        <f t="shared" si="101"/>
        <v>69.370003266182053</v>
      </c>
      <c r="AW73" s="45">
        <f t="shared" si="101"/>
        <v>71.476835599347467</v>
      </c>
      <c r="AX73" s="45">
        <f t="shared" si="101"/>
        <v>73.626974417709036</v>
      </c>
      <c r="AY73" s="45">
        <f t="shared" si="101"/>
        <v>75.821751597563434</v>
      </c>
      <c r="AZ73" s="45">
        <f t="shared" si="101"/>
        <v>78.062447760028348</v>
      </c>
      <c r="BA73" s="45">
        <f t="shared" si="101"/>
        <v>80.350293212214979</v>
      </c>
      <c r="BB73" s="45">
        <f t="shared" si="101"/>
        <v>82.686469153072736</v>
      </c>
      <c r="BC73" s="45">
        <f t="shared" si="101"/>
        <v>85.072108926123661</v>
      </c>
      <c r="BD73" s="45">
        <f t="shared" si="101"/>
        <v>87.508299173726698</v>
      </c>
      <c r="BE73" s="45">
        <f t="shared" si="101"/>
        <v>89.996080798458209</v>
      </c>
      <c r="BF73" s="45">
        <f t="shared" si="101"/>
        <v>92.536449672749598</v>
      </c>
      <c r="BG73" s="45">
        <f t="shared" si="101"/>
        <v>95.130357062477458</v>
      </c>
      <c r="BH73" s="45">
        <f t="shared" si="101"/>
        <v>97.778709746915752</v>
      </c>
      <c r="BI73" s="45">
        <f t="shared" si="101"/>
        <v>100.48236982860902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2">+B74*(1-$B$8)^10+10*B73</f>
        <v>30.255611369148106</v>
      </c>
      <c r="D74" s="45">
        <f t="shared" si="102"/>
        <v>42.941949658613304</v>
      </c>
      <c r="E74" s="45">
        <f t="shared" si="102"/>
        <v>55.874953589329849</v>
      </c>
      <c r="F74" s="45">
        <f t="shared" si="102"/>
        <v>69.308311491654919</v>
      </c>
      <c r="G74" s="45">
        <f t="shared" si="102"/>
        <v>83.272703656816262</v>
      </c>
      <c r="H74" s="45">
        <f t="shared" si="102"/>
        <v>98.34831815377062</v>
      </c>
      <c r="I74" s="45">
        <f t="shared" si="102"/>
        <v>115.47229940902645</v>
      </c>
      <c r="J74" s="45">
        <f t="shared" si="102"/>
        <v>134.519192424881</v>
      </c>
      <c r="K74" s="45">
        <f t="shared" si="102"/>
        <v>155.24880870155619</v>
      </c>
      <c r="L74" s="45">
        <f t="shared" si="102"/>
        <v>176.97774922276756</v>
      </c>
      <c r="M74" s="37">
        <f t="shared" si="102"/>
        <v>197.34503693396397</v>
      </c>
      <c r="N74" s="45">
        <f t="shared" si="102"/>
        <v>225.73256669414832</v>
      </c>
      <c r="O74" s="45">
        <f t="shared" si="102"/>
        <v>249.98104469917837</v>
      </c>
      <c r="P74" s="45">
        <f t="shared" si="102"/>
        <v>271.78671982258606</v>
      </c>
      <c r="Q74" s="45">
        <f t="shared" si="102"/>
        <v>292.19438015149478</v>
      </c>
      <c r="R74" s="45">
        <f t="shared" si="102"/>
        <v>311.81729295099609</v>
      </c>
      <c r="S74" s="45">
        <f t="shared" si="102"/>
        <v>331.00589091699396</v>
      </c>
      <c r="T74" s="45">
        <f t="shared" si="102"/>
        <v>349.95719838167872</v>
      </c>
      <c r="U74" s="45">
        <f t="shared" si="102"/>
        <v>368.78133254005792</v>
      </c>
      <c r="V74" s="45">
        <f t="shared" si="102"/>
        <v>387.54077077442014</v>
      </c>
      <c r="W74" s="45">
        <f t="shared" si="102"/>
        <v>406.27337194303152</v>
      </c>
      <c r="X74" s="45">
        <f t="shared" si="102"/>
        <v>425.00609189201612</v>
      </c>
      <c r="Y74" s="45">
        <f t="shared" si="102"/>
        <v>443.76355382919132</v>
      </c>
      <c r="Z74" s="45">
        <f t="shared" si="102"/>
        <v>462.57381328036467</v>
      </c>
      <c r="AA74" s="45">
        <f t="shared" si="102"/>
        <v>481.4724178886471</v>
      </c>
      <c r="AB74" s="45">
        <f t="shared" si="102"/>
        <v>500.53621341488895</v>
      </c>
      <c r="AC74" s="45">
        <f t="shared" si="102"/>
        <v>519.95688862417774</v>
      </c>
      <c r="AD74" s="45">
        <f t="shared" si="102"/>
        <v>540.51058174072307</v>
      </c>
      <c r="AE74" s="45">
        <f t="shared" si="102"/>
        <v>562.11722785291522</v>
      </c>
      <c r="AF74" s="45">
        <f t="shared" si="102"/>
        <v>584.64317316695474</v>
      </c>
      <c r="AG74" s="45">
        <f t="shared" si="102"/>
        <v>607.94838672315166</v>
      </c>
      <c r="AH74" s="45">
        <f t="shared" si="102"/>
        <v>631.91033331406311</v>
      </c>
      <c r="AI74" s="45">
        <f t="shared" ref="AI74:BI74" si="103">+AH74*(1-$B$8)^10+10*AH73</f>
        <v>656.43316118344137</v>
      </c>
      <c r="AJ74" s="45">
        <f t="shared" si="103"/>
        <v>681.44861728978037</v>
      </c>
      <c r="AK74" s="45">
        <f t="shared" si="103"/>
        <v>706.91298455945366</v>
      </c>
      <c r="AL74" s="45">
        <f t="shared" si="103"/>
        <v>732.80258424851513</v>
      </c>
      <c r="AM74" s="45">
        <f t="shared" si="103"/>
        <v>759.10919163062181</v>
      </c>
      <c r="AN74" s="45">
        <f t="shared" si="103"/>
        <v>785.83598168975595</v>
      </c>
      <c r="AO74" s="45">
        <f t="shared" si="103"/>
        <v>812.99421152423497</v>
      </c>
      <c r="AP74" s="45">
        <f t="shared" si="103"/>
        <v>840.60063805193909</v>
      </c>
      <c r="AQ74" s="45">
        <f t="shared" si="103"/>
        <v>868.67557883522022</v>
      </c>
      <c r="AR74" s="45">
        <f t="shared" si="103"/>
        <v>897.24149625681332</v>
      </c>
      <c r="AS74" s="45">
        <f t="shared" si="103"/>
        <v>926.32198853387217</v>
      </c>
      <c r="AT74" s="45">
        <f t="shared" si="103"/>
        <v>955.94108705993267</v>
      </c>
      <c r="AU74" s="45">
        <f t="shared" si="103"/>
        <v>986.12277890760652</v>
      </c>
      <c r="AV74" s="45">
        <f t="shared" si="103"/>
        <v>1016.8906915997964</v>
      </c>
      <c r="AW74" s="45">
        <f t="shared" si="103"/>
        <v>1048.2678927610477</v>
      </c>
      <c r="AX74" s="45">
        <f t="shared" si="103"/>
        <v>1080.2767696483111</v>
      </c>
      <c r="AY74" s="45">
        <f t="shared" si="103"/>
        <v>1112.9389630943306</v>
      </c>
      <c r="AZ74" s="45">
        <f t="shared" si="103"/>
        <v>1146.2753375538773</v>
      </c>
      <c r="BA74" s="45">
        <f t="shared" si="103"/>
        <v>1180.3059742236705</v>
      </c>
      <c r="BB74" s="45">
        <f t="shared" si="103"/>
        <v>1215.0501780551704</v>
      </c>
      <c r="BC74" s="45">
        <f t="shared" si="103"/>
        <v>1250.5264922582314</v>
      </c>
      <c r="BD74" s="45">
        <f t="shared" si="103"/>
        <v>1286.7527158855617</v>
      </c>
      <c r="BE74" s="45">
        <f t="shared" si="103"/>
        <v>1323.7459215066833</v>
      </c>
      <c r="BF74" s="45">
        <f t="shared" si="103"/>
        <v>1361.5224709842696</v>
      </c>
      <c r="BG74" s="45">
        <f t="shared" si="103"/>
        <v>1400.0980280713889</v>
      </c>
      <c r="BH74" s="45">
        <f t="shared" si="103"/>
        <v>1439.4875670397928</v>
      </c>
      <c r="BI74" s="45">
        <f t="shared" si="103"/>
        <v>1479.7053768879368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4">+C14</f>
        <v>1.4999999999999999E-2</v>
      </c>
      <c r="D76" s="23">
        <f t="shared" si="104"/>
        <v>1.4999999999999999E-2</v>
      </c>
      <c r="E76" s="23">
        <f t="shared" si="104"/>
        <v>1.4999999999999999E-2</v>
      </c>
      <c r="F76" s="23">
        <f t="shared" si="104"/>
        <v>1.4999999999999999E-2</v>
      </c>
      <c r="G76" s="23">
        <f t="shared" si="104"/>
        <v>1.4999999999999999E-2</v>
      </c>
      <c r="H76" s="23">
        <f t="shared" si="104"/>
        <v>1.4999999999999999E-2</v>
      </c>
      <c r="I76" s="23">
        <f t="shared" si="104"/>
        <v>1.4999999999999999E-2</v>
      </c>
      <c r="J76" s="23">
        <f t="shared" si="104"/>
        <v>1.4999999999999999E-2</v>
      </c>
      <c r="K76" s="23">
        <f t="shared" si="104"/>
        <v>1.4999999999999999E-2</v>
      </c>
      <c r="L76" s="23">
        <f t="shared" si="104"/>
        <v>1.4999999999999999E-2</v>
      </c>
      <c r="M76" s="37">
        <f t="shared" si="104"/>
        <v>1.4999999999999999E-2</v>
      </c>
      <c r="N76" s="23">
        <f t="shared" si="104"/>
        <v>1.4999999999999999E-2</v>
      </c>
      <c r="O76" s="23">
        <f t="shared" si="104"/>
        <v>1.4999999999999999E-2</v>
      </c>
      <c r="P76" s="23">
        <f t="shared" si="104"/>
        <v>1.4999999999999999E-2</v>
      </c>
      <c r="Q76" s="23">
        <f t="shared" si="104"/>
        <v>1.4999999999999999E-2</v>
      </c>
      <c r="R76" s="23">
        <f t="shared" si="104"/>
        <v>1.4999999999999999E-2</v>
      </c>
      <c r="S76" s="23">
        <f t="shared" si="104"/>
        <v>1.4999999999999999E-2</v>
      </c>
      <c r="T76" s="23">
        <f t="shared" si="104"/>
        <v>1.4999999999999999E-2</v>
      </c>
      <c r="U76" s="23">
        <f t="shared" si="104"/>
        <v>1.4999999999999999E-2</v>
      </c>
      <c r="V76" s="23">
        <f t="shared" si="104"/>
        <v>1.4999999999999999E-2</v>
      </c>
      <c r="W76" s="23">
        <f t="shared" si="104"/>
        <v>1.4999999999999999E-2</v>
      </c>
      <c r="X76" s="23">
        <f t="shared" si="104"/>
        <v>1.4999999999999999E-2</v>
      </c>
      <c r="Y76" s="23">
        <f t="shared" si="104"/>
        <v>1.4999999999999999E-2</v>
      </c>
      <c r="Z76" s="23">
        <f t="shared" si="104"/>
        <v>1.4999999999999999E-2</v>
      </c>
      <c r="AA76" s="23">
        <f t="shared" si="104"/>
        <v>1.4999999999999999E-2</v>
      </c>
      <c r="AB76" s="23">
        <f t="shared" si="104"/>
        <v>1.4999999999999999E-2</v>
      </c>
      <c r="AC76" s="23">
        <f t="shared" si="104"/>
        <v>1.4999999999999999E-2</v>
      </c>
      <c r="AD76" s="23">
        <f t="shared" si="104"/>
        <v>1.4999999999999999E-2</v>
      </c>
      <c r="AE76" s="23">
        <f t="shared" si="104"/>
        <v>1.4999999999999999E-2</v>
      </c>
      <c r="AF76" s="23">
        <f t="shared" si="104"/>
        <v>1.4999999999999999E-2</v>
      </c>
      <c r="AG76" s="23">
        <f t="shared" si="104"/>
        <v>1.4999999999999999E-2</v>
      </c>
      <c r="AH76" s="23">
        <f t="shared" ref="AH76:BI76" si="105">+AH14</f>
        <v>1.4999999999999999E-2</v>
      </c>
      <c r="AI76" s="23">
        <f t="shared" si="105"/>
        <v>1.4999999999999999E-2</v>
      </c>
      <c r="AJ76" s="23">
        <f t="shared" si="105"/>
        <v>1.4999999999999999E-2</v>
      </c>
      <c r="AK76" s="23">
        <f t="shared" si="105"/>
        <v>1.4999999999999999E-2</v>
      </c>
      <c r="AL76" s="23">
        <f t="shared" si="105"/>
        <v>1.4999999999999999E-2</v>
      </c>
      <c r="AM76" s="23">
        <f t="shared" si="105"/>
        <v>1.4999999999999999E-2</v>
      </c>
      <c r="AN76" s="23">
        <f t="shared" si="105"/>
        <v>1.4999999999999999E-2</v>
      </c>
      <c r="AO76" s="23">
        <f t="shared" si="105"/>
        <v>1.4999999999999999E-2</v>
      </c>
      <c r="AP76" s="23">
        <f t="shared" si="105"/>
        <v>1.4999999999999999E-2</v>
      </c>
      <c r="AQ76" s="23">
        <f t="shared" si="105"/>
        <v>1.4999999999999999E-2</v>
      </c>
      <c r="AR76" s="23">
        <f t="shared" si="105"/>
        <v>1.4999999999999999E-2</v>
      </c>
      <c r="AS76" s="23">
        <f t="shared" si="105"/>
        <v>1.4999999999999999E-2</v>
      </c>
      <c r="AT76" s="23">
        <f t="shared" si="105"/>
        <v>1.4999999999999999E-2</v>
      </c>
      <c r="AU76" s="23">
        <f t="shared" si="105"/>
        <v>1.4999999999999999E-2</v>
      </c>
      <c r="AV76" s="23">
        <f t="shared" si="105"/>
        <v>1.4999999999999999E-2</v>
      </c>
      <c r="AW76" s="23">
        <f t="shared" si="105"/>
        <v>1.4999999999999999E-2</v>
      </c>
      <c r="AX76" s="23">
        <f t="shared" si="105"/>
        <v>1.4999999999999999E-2</v>
      </c>
      <c r="AY76" s="23">
        <f t="shared" si="105"/>
        <v>1.4999999999999999E-2</v>
      </c>
      <c r="AZ76" s="23">
        <f t="shared" si="105"/>
        <v>1.4999999999999999E-2</v>
      </c>
      <c r="BA76" s="23">
        <f t="shared" si="105"/>
        <v>1.4999999999999999E-2</v>
      </c>
      <c r="BB76" s="23">
        <f t="shared" si="105"/>
        <v>1.4999999999999999E-2</v>
      </c>
      <c r="BC76" s="23">
        <f t="shared" si="105"/>
        <v>1.4999999999999999E-2</v>
      </c>
      <c r="BD76" s="23">
        <f t="shared" si="105"/>
        <v>1.4999999999999999E-2</v>
      </c>
      <c r="BE76" s="23">
        <f t="shared" si="105"/>
        <v>1.4999999999999999E-2</v>
      </c>
      <c r="BF76" s="23">
        <f t="shared" si="105"/>
        <v>1.4999999999999999E-2</v>
      </c>
      <c r="BG76" s="23">
        <f t="shared" si="105"/>
        <v>1.4999999999999999E-2</v>
      </c>
      <c r="BH76" s="23">
        <f t="shared" si="105"/>
        <v>1.4999999999999999E-2</v>
      </c>
      <c r="BI76" s="23">
        <f t="shared" si="105"/>
        <v>1.4999999999999999E-2</v>
      </c>
    </row>
    <row r="77" spans="1:166" s="37" customFormat="1" ht="18" customHeight="1">
      <c r="A77" s="35" t="s">
        <v>71</v>
      </c>
      <c r="B77" s="29">
        <f t="shared" ref="B77:AG77" si="106">+$B$7*B61/B74</f>
        <v>0.16406836919585627</v>
      </c>
      <c r="C77" s="23">
        <f t="shared" si="106"/>
        <v>0.15734291454774366</v>
      </c>
      <c r="D77" s="23">
        <f t="shared" si="106"/>
        <v>0.14260470416207185</v>
      </c>
      <c r="E77" s="23">
        <f t="shared" si="106"/>
        <v>0.13513487605002261</v>
      </c>
      <c r="F77" s="23">
        <f t="shared" si="106"/>
        <v>0.13033527280459978</v>
      </c>
      <c r="G77" s="23">
        <f t="shared" si="106"/>
        <v>0.12728562695832438</v>
      </c>
      <c r="H77" s="23">
        <f t="shared" si="106"/>
        <v>0.12505367946699553</v>
      </c>
      <c r="I77" s="23">
        <f t="shared" si="106"/>
        <v>0.12246119999608653</v>
      </c>
      <c r="J77" s="23">
        <f t="shared" si="106"/>
        <v>0.11953597306070358</v>
      </c>
      <c r="K77" s="23">
        <f t="shared" si="106"/>
        <v>0.11664099740179169</v>
      </c>
      <c r="L77" s="23">
        <f t="shared" si="106"/>
        <v>0.11341091922230832</v>
      </c>
      <c r="M77" s="37">
        <f t="shared" si="106"/>
        <v>0.11085646059840494</v>
      </c>
      <c r="N77" s="23">
        <f t="shared" si="106"/>
        <v>0.10613770623379119</v>
      </c>
      <c r="O77" s="23">
        <f t="shared" si="106"/>
        <v>0.10367673558072012</v>
      </c>
      <c r="P77" s="23">
        <f t="shared" si="106"/>
        <v>0.10234332431249626</v>
      </c>
      <c r="Q77" s="23">
        <f t="shared" si="106"/>
        <v>0.10160666062685013</v>
      </c>
      <c r="R77" s="23">
        <f t="shared" si="106"/>
        <v>0.10120319113360846</v>
      </c>
      <c r="S77" s="23">
        <f t="shared" si="106"/>
        <v>0.10099733990322272</v>
      </c>
      <c r="T77" s="23">
        <f t="shared" si="106"/>
        <v>0.10091744861079094</v>
      </c>
      <c r="U77" s="23">
        <f t="shared" si="106"/>
        <v>0.1009245826015935</v>
      </c>
      <c r="V77" s="23">
        <f t="shared" si="106"/>
        <v>0.10099678987762753</v>
      </c>
      <c r="W77" s="23">
        <f t="shared" si="106"/>
        <v>0.10112095012045336</v>
      </c>
      <c r="X77" s="23">
        <f t="shared" si="106"/>
        <v>0.10128844284183203</v>
      </c>
      <c r="Y77" s="23">
        <f t="shared" si="106"/>
        <v>0.10149276377235336</v>
      </c>
      <c r="Z77" s="23">
        <f t="shared" si="106"/>
        <v>0.10172815619494698</v>
      </c>
      <c r="AA77" s="23">
        <f t="shared" si="106"/>
        <v>0.10198881298064547</v>
      </c>
      <c r="AB77" s="23">
        <f t="shared" si="106"/>
        <v>0.10226400271330373</v>
      </c>
      <c r="AC77" s="23">
        <f t="shared" si="106"/>
        <v>0.10252872663679943</v>
      </c>
      <c r="AD77" s="23">
        <f t="shared" si="106"/>
        <v>0.10268367731315205</v>
      </c>
      <c r="AE77" s="23">
        <f t="shared" si="106"/>
        <v>0.10275379997416563</v>
      </c>
      <c r="AF77" s="23">
        <f t="shared" si="106"/>
        <v>0.10276802157099668</v>
      </c>
      <c r="AG77" s="23">
        <f t="shared" si="106"/>
        <v>0.102752426169536</v>
      </c>
      <c r="AH77" s="23">
        <f t="shared" ref="AH77:BI77" si="107">+$B$7*AH61/AH74</f>
        <v>0.10272763004119939</v>
      </c>
      <c r="AI77" s="23">
        <f t="shared" si="107"/>
        <v>0.1027084888511557</v>
      </c>
      <c r="AJ77" s="23">
        <f t="shared" si="107"/>
        <v>0.10270487438189489</v>
      </c>
      <c r="AK77" s="23">
        <f t="shared" si="107"/>
        <v>0.10272278037970556</v>
      </c>
      <c r="AL77" s="23">
        <f t="shared" si="107"/>
        <v>0.1027653916358138</v>
      </c>
      <c r="AM77" s="23">
        <f t="shared" si="107"/>
        <v>0.10283397268732981</v>
      </c>
      <c r="AN77" s="23">
        <f t="shared" si="107"/>
        <v>0.10292854700727326</v>
      </c>
      <c r="AO77" s="23">
        <f t="shared" si="107"/>
        <v>0.10304838774628353</v>
      </c>
      <c r="AP77" s="23">
        <f t="shared" si="107"/>
        <v>0.10319235733641001</v>
      </c>
      <c r="AQ77" s="23">
        <f t="shared" si="107"/>
        <v>0.1033591336826343</v>
      </c>
      <c r="AR77" s="23">
        <f t="shared" si="107"/>
        <v>0.10354735496348036</v>
      </c>
      <c r="AS77" s="23">
        <f t="shared" si="107"/>
        <v>0.10375570794672449</v>
      </c>
      <c r="AT77" s="23">
        <f t="shared" si="107"/>
        <v>0.10398297819799081</v>
      </c>
      <c r="AU77" s="23">
        <f t="shared" si="107"/>
        <v>0.10422807526887416</v>
      </c>
      <c r="AV77" s="23">
        <f t="shared" si="107"/>
        <v>0.10449004194126425</v>
      </c>
      <c r="AW77" s="23">
        <f t="shared" si="107"/>
        <v>0.10476805369011657</v>
      </c>
      <c r="AX77" s="23">
        <f t="shared" si="107"/>
        <v>0.10506141246820434</v>
      </c>
      <c r="AY77" s="23">
        <f t="shared" si="107"/>
        <v>0.10536953749211053</v>
      </c>
      <c r="AZ77" s="23">
        <f t="shared" si="107"/>
        <v>0.105691954739351</v>
      </c>
      <c r="BA77" s="23">
        <f t="shared" si="107"/>
        <v>0.10602828621598689</v>
      </c>
      <c r="BB77" s="23">
        <f t="shared" si="107"/>
        <v>0.10637823962337173</v>
      </c>
      <c r="BC77" s="23">
        <f t="shared" si="107"/>
        <v>0.10674159877164657</v>
      </c>
      <c r="BD77" s="23">
        <f t="shared" si="107"/>
        <v>0.10711821490745002</v>
      </c>
      <c r="BE77" s="23">
        <f t="shared" si="107"/>
        <v>0.107507999010546</v>
      </c>
      <c r="BF77" s="23">
        <f t="shared" si="107"/>
        <v>0.10791091504589322</v>
      </c>
      <c r="BG77" s="23">
        <f t="shared" si="107"/>
        <v>0.10832697411868983</v>
      </c>
      <c r="BH77" s="23">
        <f t="shared" si="107"/>
        <v>0.10875622945978003</v>
      </c>
      <c r="BI77" s="23">
        <f t="shared" si="107"/>
        <v>0.10919877216060941</v>
      </c>
    </row>
    <row r="78" spans="1:166" s="37" customFormat="1" ht="18" customHeight="1">
      <c r="A78" s="35" t="s">
        <v>72</v>
      </c>
      <c r="B78" s="29">
        <f t="shared" ref="B78:AG78" si="108">+$B$7*B61/B74*(1-(1-$B$8)^10)/$B$8/10</f>
        <v>0.10686126615489418</v>
      </c>
      <c r="C78" s="23">
        <f t="shared" si="108"/>
        <v>0.10248083254244877</v>
      </c>
      <c r="D78" s="23">
        <f t="shared" si="108"/>
        <v>9.2881518363918641E-2</v>
      </c>
      <c r="E78" s="23">
        <f t="shared" si="108"/>
        <v>8.8016258265793859E-2</v>
      </c>
      <c r="F78" s="23">
        <f t="shared" si="108"/>
        <v>8.4890173193083951E-2</v>
      </c>
      <c r="G78" s="23">
        <f t="shared" si="108"/>
        <v>8.2903873103345307E-2</v>
      </c>
      <c r="H78" s="23">
        <f t="shared" si="108"/>
        <v>8.145015758167809E-2</v>
      </c>
      <c r="I78" s="23">
        <f t="shared" si="108"/>
        <v>7.9761619808676937E-2</v>
      </c>
      <c r="J78" s="23">
        <f t="shared" si="108"/>
        <v>7.7856356438061824E-2</v>
      </c>
      <c r="K78" s="23">
        <f t="shared" si="108"/>
        <v>7.59707963760268E-2</v>
      </c>
      <c r="L78" s="23">
        <f t="shared" si="108"/>
        <v>7.3866976817566737E-2</v>
      </c>
      <c r="M78" s="37">
        <f t="shared" si="108"/>
        <v>7.2203202841945979E-2</v>
      </c>
      <c r="N78" s="23">
        <f t="shared" si="108"/>
        <v>6.9129776388400815E-2</v>
      </c>
      <c r="O78" s="23">
        <f t="shared" si="108"/>
        <v>6.7526893143774441E-2</v>
      </c>
      <c r="P78" s="23">
        <f t="shared" si="108"/>
        <v>6.6658413636566632E-2</v>
      </c>
      <c r="Q78" s="23">
        <f t="shared" si="108"/>
        <v>6.617860869570992E-2</v>
      </c>
      <c r="R78" s="23">
        <f t="shared" si="108"/>
        <v>6.5915820315999699E-2</v>
      </c>
      <c r="S78" s="23">
        <f t="shared" si="108"/>
        <v>6.5781744971517522E-2</v>
      </c>
      <c r="T78" s="23">
        <f t="shared" si="108"/>
        <v>6.5729710050308421E-2</v>
      </c>
      <c r="U78" s="23">
        <f t="shared" si="108"/>
        <v>6.5734356572326264E-2</v>
      </c>
      <c r="V78" s="23">
        <f t="shared" si="108"/>
        <v>6.5781386727988861E-2</v>
      </c>
      <c r="W78" s="23">
        <f t="shared" si="108"/>
        <v>6.5862254971023743E-2</v>
      </c>
      <c r="X78" s="23">
        <f t="shared" si="108"/>
        <v>6.5971346591584004E-2</v>
      </c>
      <c r="Y78" s="23">
        <f t="shared" si="108"/>
        <v>6.6104425218771384E-2</v>
      </c>
      <c r="Z78" s="23">
        <f t="shared" si="108"/>
        <v>6.6257741378643681E-2</v>
      </c>
      <c r="AA78" s="23">
        <f t="shared" si="108"/>
        <v>6.6427512762903346E-2</v>
      </c>
      <c r="AB78" s="23">
        <f t="shared" si="108"/>
        <v>6.6606749768846799E-2</v>
      </c>
      <c r="AC78" s="23">
        <f t="shared" si="108"/>
        <v>6.6779170167640872E-2</v>
      </c>
      <c r="AD78" s="23">
        <f t="shared" si="108"/>
        <v>6.6880092883870396E-2</v>
      </c>
      <c r="AE78" s="23">
        <f t="shared" si="108"/>
        <v>6.6925765284826105E-2</v>
      </c>
      <c r="AF78" s="23">
        <f t="shared" si="108"/>
        <v>6.6935028117458398E-2</v>
      </c>
      <c r="AG78" s="23">
        <f t="shared" si="108"/>
        <v>6.6924870496251759E-2</v>
      </c>
      <c r="AH78" s="23">
        <f t="shared" ref="AH78:BI78" si="109">+$B$7*AH61/AH74*(1-(1-$B$8)^10)/$B$8/10</f>
        <v>6.6908720243264067E-2</v>
      </c>
      <c r="AI78" s="23">
        <f t="shared" si="109"/>
        <v>6.6896253173506476E-2</v>
      </c>
      <c r="AJ78" s="23">
        <f t="shared" si="109"/>
        <v>6.6893898991749315E-2</v>
      </c>
      <c r="AK78" s="23">
        <f t="shared" si="109"/>
        <v>6.6905561554174903E-2</v>
      </c>
      <c r="AL78" s="23">
        <f t="shared" si="109"/>
        <v>6.6933315183972636E-2</v>
      </c>
      <c r="AM78" s="23">
        <f t="shared" si="109"/>
        <v>6.6977983501425614E-2</v>
      </c>
      <c r="AN78" s="23">
        <f t="shared" si="109"/>
        <v>6.7039581795017678E-2</v>
      </c>
      <c r="AO78" s="23">
        <f t="shared" si="109"/>
        <v>6.7117636652089419E-2</v>
      </c>
      <c r="AP78" s="23">
        <f t="shared" si="109"/>
        <v>6.721140715010876E-2</v>
      </c>
      <c r="AQ78" s="23">
        <f t="shared" si="109"/>
        <v>6.732003218008599E-2</v>
      </c>
      <c r="AR78" s="23">
        <f t="shared" si="109"/>
        <v>6.7442624758333014E-2</v>
      </c>
      <c r="AS78" s="23">
        <f t="shared" si="109"/>
        <v>6.757832954838941E-2</v>
      </c>
      <c r="AT78" s="23">
        <f t="shared" si="109"/>
        <v>6.7726355562963053E-2</v>
      </c>
      <c r="AU78" s="23">
        <f t="shared" si="109"/>
        <v>6.7885992569497705E-2</v>
      </c>
      <c r="AV78" s="23">
        <f t="shared" si="109"/>
        <v>6.8056617111200646E-2</v>
      </c>
      <c r="AW78" s="23">
        <f t="shared" si="109"/>
        <v>6.8237692157133656E-2</v>
      </c>
      <c r="AX78" s="23">
        <f t="shared" si="109"/>
        <v>6.842876305408814E-2</v>
      </c>
      <c r="AY78" s="23">
        <f t="shared" si="109"/>
        <v>6.8629451525302948E-2</v>
      </c>
      <c r="AZ78" s="23">
        <f t="shared" si="109"/>
        <v>6.8839448829714281E-2</v>
      </c>
      <c r="BA78" s="23">
        <f t="shared" si="109"/>
        <v>6.9058508771720234E-2</v>
      </c>
      <c r="BB78" s="23">
        <f t="shared" si="109"/>
        <v>6.928644097091044E-2</v>
      </c>
      <c r="BC78" s="23">
        <f t="shared" si="109"/>
        <v>6.9523104618168755E-2</v>
      </c>
      <c r="BD78" s="23">
        <f t="shared" si="109"/>
        <v>6.9768402827223769E-2</v>
      </c>
      <c r="BE78" s="23">
        <f t="shared" si="109"/>
        <v>7.0022277617276446E-2</v>
      </c>
      <c r="BF78" s="23">
        <f t="shared" si="109"/>
        <v>7.0284705517927537E-2</v>
      </c>
      <c r="BG78" s="23">
        <f t="shared" si="109"/>
        <v>7.0555693762231975E-2</v>
      </c>
      <c r="BH78" s="23">
        <f t="shared" si="109"/>
        <v>7.0835277020586243E-2</v>
      </c>
      <c r="BI78" s="23">
        <f t="shared" si="109"/>
        <v>7.11235146228128E-2</v>
      </c>
    </row>
    <row r="79" spans="1:166" s="37" customFormat="1" ht="18" customHeight="1">
      <c r="A79" s="35" t="s">
        <v>70</v>
      </c>
      <c r="B79" s="29">
        <f>+C134</f>
        <v>3.5988382880347114E-2</v>
      </c>
      <c r="C79" s="23">
        <f t="shared" ref="C79:BH79" si="110">+D134</f>
        <v>4.365183733205158E-2</v>
      </c>
      <c r="D79" s="23">
        <f t="shared" si="110"/>
        <v>3.8749539095156216E-2</v>
      </c>
      <c r="E79" s="23">
        <f t="shared" si="110"/>
        <v>3.5928707245556524E-2</v>
      </c>
      <c r="F79" s="23">
        <f t="shared" si="110"/>
        <v>3.3438183616951944E-2</v>
      </c>
      <c r="G79" s="23">
        <f t="shared" si="110"/>
        <v>3.1433006309699918E-2</v>
      </c>
      <c r="H79" s="23">
        <f t="shared" si="110"/>
        <v>3.0517632096428216E-2</v>
      </c>
      <c r="I79" s="23">
        <f t="shared" si="110"/>
        <v>2.9683115354985912E-2</v>
      </c>
      <c r="J79" s="23">
        <f t="shared" si="110"/>
        <v>2.8950182047132289E-2</v>
      </c>
      <c r="K79" s="23">
        <f t="shared" si="110"/>
        <v>2.8793744404429722E-2</v>
      </c>
      <c r="L79" s="23">
        <f t="shared" si="110"/>
        <v>2.5064787204585715E-2</v>
      </c>
      <c r="M79" s="37">
        <f t="shared" si="110"/>
        <v>2.8410584116230986E-2</v>
      </c>
      <c r="N79" s="23">
        <f t="shared" si="110"/>
        <v>2.6492649781137967E-2</v>
      </c>
      <c r="O79" s="23">
        <f t="shared" si="110"/>
        <v>2.5260673864131666E-2</v>
      </c>
      <c r="P79" s="23">
        <f t="shared" si="110"/>
        <v>2.4395156027735565E-2</v>
      </c>
      <c r="Q79" s="23">
        <f t="shared" si="110"/>
        <v>2.3737964093458963E-2</v>
      </c>
      <c r="R79" s="23">
        <f t="shared" si="110"/>
        <v>2.3207406631167826E-2</v>
      </c>
      <c r="S79" s="23">
        <f t="shared" si="110"/>
        <v>2.2759884488018134E-2</v>
      </c>
      <c r="T79" s="23">
        <f t="shared" si="110"/>
        <v>2.2371434315747507E-2</v>
      </c>
      <c r="U79" s="23">
        <f t="shared" si="110"/>
        <v>2.2028538078021187E-2</v>
      </c>
      <c r="V79" s="23">
        <f t="shared" si="110"/>
        <v>2.1723464188286412E-2</v>
      </c>
      <c r="W79" s="23">
        <f t="shared" si="110"/>
        <v>2.1451872193611443E-2</v>
      </c>
      <c r="X79" s="23">
        <f t="shared" si="110"/>
        <v>2.1211522881456224E-2</v>
      </c>
      <c r="Y79" s="23">
        <f t="shared" si="110"/>
        <v>2.1001462378172686E-2</v>
      </c>
      <c r="Z79" s="23">
        <f t="shared" si="110"/>
        <v>2.0835709131007185E-2</v>
      </c>
      <c r="AA79" s="23">
        <f t="shared" si="110"/>
        <v>2.0752966998673017E-2</v>
      </c>
      <c r="AB79" s="23">
        <f t="shared" si="110"/>
        <v>2.0973986846315462E-2</v>
      </c>
      <c r="AC79" s="23">
        <f t="shared" si="110"/>
        <v>2.1018263336223031E-2</v>
      </c>
      <c r="AD79" s="23">
        <f t="shared" si="110"/>
        <v>2.1007104637856155E-2</v>
      </c>
      <c r="AE79" s="23">
        <f t="shared" si="110"/>
        <v>2.095299238903503E-2</v>
      </c>
      <c r="AF79" s="23">
        <f t="shared" si="110"/>
        <v>2.0869416600065138E-2</v>
      </c>
      <c r="AG79" s="23">
        <f t="shared" si="110"/>
        <v>2.0768084338451231E-2</v>
      </c>
      <c r="AH79" s="23">
        <f t="shared" si="110"/>
        <v>2.065803229476848E-2</v>
      </c>
      <c r="AI79" s="23">
        <f t="shared" si="110"/>
        <v>2.0545700205169881E-2</v>
      </c>
      <c r="AJ79" s="23">
        <f t="shared" si="110"/>
        <v>2.0435371745608499E-2</v>
      </c>
      <c r="AK79" s="23">
        <f t="shared" si="110"/>
        <v>2.0329689448124189E-2</v>
      </c>
      <c r="AL79" s="23">
        <f t="shared" si="110"/>
        <v>2.0230117772564782E-2</v>
      </c>
      <c r="AM79" s="23">
        <f t="shared" si="110"/>
        <v>2.0137314102836035E-2</v>
      </c>
      <c r="AN79" s="23">
        <f t="shared" si="110"/>
        <v>2.0051406719281184E-2</v>
      </c>
      <c r="AO79" s="23">
        <f t="shared" si="110"/>
        <v>1.9972193849329134E-2</v>
      </c>
      <c r="AP79" s="23">
        <f t="shared" si="110"/>
        <v>1.9899281342504072E-2</v>
      </c>
      <c r="AQ79" s="23">
        <f t="shared" si="110"/>
        <v>1.9832175060490842E-2</v>
      </c>
      <c r="AR79" s="23">
        <f t="shared" si="110"/>
        <v>1.9770341027463889E-2</v>
      </c>
      <c r="AS79" s="23">
        <f t="shared" si="110"/>
        <v>1.9713243233249855E-2</v>
      </c>
      <c r="AT79" s="23">
        <f t="shared" si="110"/>
        <v>1.9660366284683262E-2</v>
      </c>
      <c r="AU79" s="23">
        <f t="shared" si="110"/>
        <v>1.9611227991809921E-2</v>
      </c>
      <c r="AV79" s="23">
        <f t="shared" si="110"/>
        <v>1.9565385410528879E-2</v>
      </c>
      <c r="AW79" s="23">
        <f t="shared" si="110"/>
        <v>1.9522436739719096E-2</v>
      </c>
      <c r="AX79" s="23">
        <f t="shared" si="110"/>
        <v>1.948202068242999E-2</v>
      </c>
      <c r="AY79" s="23">
        <f t="shared" si="110"/>
        <v>1.944381433638398E-2</v>
      </c>
      <c r="AZ79" s="23">
        <f t="shared" si="110"/>
        <v>1.9407530307899545E-2</v>
      </c>
      <c r="BA79" s="23">
        <f t="shared" si="110"/>
        <v>1.9372913492861077E-2</v>
      </c>
      <c r="BB79" s="23">
        <f t="shared" si="110"/>
        <v>1.9339737800863732E-2</v>
      </c>
      <c r="BC79" s="23">
        <f t="shared" si="110"/>
        <v>1.9307802987756473E-2</v>
      </c>
      <c r="BD79" s="23">
        <f t="shared" si="110"/>
        <v>1.927693168914435E-2</v>
      </c>
      <c r="BE79" s="23">
        <f t="shared" si="110"/>
        <v>1.9246966700555701E-2</v>
      </c>
      <c r="BF79" s="23">
        <f t="shared" si="110"/>
        <v>1.9217768520310541E-2</v>
      </c>
      <c r="BG79" s="23">
        <f t="shared" si="110"/>
        <v>1.9189213152939644E-2</v>
      </c>
      <c r="BH79" s="23">
        <f t="shared" si="110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10.256186913417222</v>
      </c>
      <c r="C84" s="397">
        <f t="shared" ref="C84:BH84" si="111">C68-C73</f>
        <v>12.607435212471323</v>
      </c>
      <c r="D84" s="397">
        <f>D68-D73</f>
        <v>16.278183513241029</v>
      </c>
      <c r="E84" s="397">
        <f>E68-E73</f>
        <v>20.10302235848653</v>
      </c>
      <c r="F84" s="397">
        <f t="shared" si="111"/>
        <v>24.055309931986681</v>
      </c>
      <c r="G84" s="397">
        <f t="shared" si="111"/>
        <v>28.164260777479353</v>
      </c>
      <c r="H84" s="397">
        <f t="shared" si="111"/>
        <v>32.51550231457442</v>
      </c>
      <c r="I84" s="397">
        <f t="shared" si="111"/>
        <v>37.178614502283871</v>
      </c>
      <c r="J84" s="397">
        <f>J68-J73</f>
        <v>42.016324382481429</v>
      </c>
      <c r="K84" s="397">
        <f t="shared" si="111"/>
        <v>47.057461100571409</v>
      </c>
      <c r="L84" s="397">
        <f>L68-L73</f>
        <v>52.002267669586104</v>
      </c>
      <c r="M84" s="463">
        <f t="shared" si="111"/>
        <v>55.538067924885205</v>
      </c>
      <c r="N84" s="397">
        <f t="shared" si="111"/>
        <v>60.616948495876706</v>
      </c>
      <c r="O84" s="397">
        <f t="shared" si="111"/>
        <v>65.342048825924536</v>
      </c>
      <c r="P84" s="397">
        <f t="shared" si="111"/>
        <v>69.873816009292568</v>
      </c>
      <c r="Q84" s="397">
        <f t="shared" si="111"/>
        <v>74.300366311453303</v>
      </c>
      <c r="R84" s="397">
        <f t="shared" si="111"/>
        <v>78.670045087215371</v>
      </c>
      <c r="S84" s="397">
        <f t="shared" si="111"/>
        <v>83.009338304954738</v>
      </c>
      <c r="T84" s="397">
        <f t="shared" si="111"/>
        <v>87.332905002720494</v>
      </c>
      <c r="U84" s="397">
        <f t="shared" si="111"/>
        <v>91.649268246090855</v>
      </c>
      <c r="V84" s="397">
        <f t="shared" si="111"/>
        <v>95.964117068140055</v>
      </c>
      <c r="W84" s="397">
        <f t="shared" si="111"/>
        <v>100.28231973867884</v>
      </c>
      <c r="X84" s="397">
        <f t="shared" si="111"/>
        <v>104.6092644386373</v>
      </c>
      <c r="Y84" s="397">
        <f t="shared" si="111"/>
        <v>108.95184197297388</v>
      </c>
      <c r="Z84" s="397">
        <f t="shared" si="111"/>
        <v>113.31917119485058</v>
      </c>
      <c r="AA84" s="397">
        <f t="shared" si="111"/>
        <v>117.73406263261049</v>
      </c>
      <c r="AB84" s="397">
        <f t="shared" si="111"/>
        <v>122.25487569849552</v>
      </c>
      <c r="AC84" s="397">
        <f t="shared" si="111"/>
        <v>127.13264610516106</v>
      </c>
      <c r="AD84" s="397">
        <f t="shared" si="111"/>
        <v>132.24325846328554</v>
      </c>
      <c r="AE84" s="397">
        <f t="shared" si="111"/>
        <v>137.54929036172715</v>
      </c>
      <c r="AF84" s="397">
        <f t="shared" si="111"/>
        <v>143.0176754813447</v>
      </c>
      <c r="AG84" s="397">
        <f t="shared" si="111"/>
        <v>148.62232657152322</v>
      </c>
      <c r="AH84" s="397">
        <f t="shared" si="111"/>
        <v>154.3444411405697</v>
      </c>
      <c r="AI84" s="397">
        <f t="shared" si="111"/>
        <v>160.17169158419864</v>
      </c>
      <c r="AJ84" s="397">
        <f t="shared" si="111"/>
        <v>166.09702827032382</v>
      </c>
      <c r="AK84" s="397">
        <f t="shared" si="111"/>
        <v>172.11746569058661</v>
      </c>
      <c r="AL84" s="397">
        <f t="shared" si="111"/>
        <v>178.23301500803808</v>
      </c>
      <c r="AM84" s="397">
        <f t="shared" si="111"/>
        <v>184.44581488011366</v>
      </c>
      <c r="AN84" s="397">
        <f t="shared" si="111"/>
        <v>190.75945761367663</v>
      </c>
      <c r="AO84" s="397">
        <f t="shared" si="111"/>
        <v>197.17848464460354</v>
      </c>
      <c r="AP84" s="397">
        <f t="shared" si="111"/>
        <v>203.70801889102199</v>
      </c>
      <c r="AQ84" s="397">
        <f t="shared" si="111"/>
        <v>210.35350296725375</v>
      </c>
      <c r="AR84" s="397">
        <f t="shared" si="111"/>
        <v>217.12051680218343</v>
      </c>
      <c r="AS84" s="397">
        <f t="shared" si="111"/>
        <v>224.01465346766372</v>
      </c>
      <c r="AT84" s="397">
        <f t="shared" si="111"/>
        <v>231.04143689364616</v>
      </c>
      <c r="AU84" s="397">
        <f t="shared" si="111"/>
        <v>238.20626922759905</v>
      </c>
      <c r="AV84" s="397">
        <f t="shared" si="111"/>
        <v>245.51439882768261</v>
      </c>
      <c r="AW84" s="397">
        <f t="shared" si="111"/>
        <v>252.97090235014957</v>
      </c>
      <c r="AX84" s="397">
        <f t="shared" si="111"/>
        <v>260.58067623700549</v>
      </c>
      <c r="AY84" s="397">
        <f t="shared" si="111"/>
        <v>268.34843426643835</v>
      </c>
      <c r="AZ84" s="397">
        <f t="shared" si="111"/>
        <v>276.27870881424502</v>
      </c>
      <c r="BA84" s="397">
        <f t="shared" si="111"/>
        <v>284.37585418483025</v>
      </c>
      <c r="BB84" s="397">
        <f t="shared" si="111"/>
        <v>292.64405087893368</v>
      </c>
      <c r="BC84" s="397">
        <f t="shared" si="111"/>
        <v>301.08731002730883</v>
      </c>
      <c r="BD84" s="397">
        <f t="shared" si="111"/>
        <v>309.70947747589685</v>
      </c>
      <c r="BE84" s="397">
        <f t="shared" si="111"/>
        <v>318.51423718834559</v>
      </c>
      <c r="BF84" s="397">
        <f t="shared" si="111"/>
        <v>327.50511375755946</v>
      </c>
      <c r="BG84" s="397">
        <f t="shared" si="111"/>
        <v>336.68547390487083</v>
      </c>
      <c r="BH84" s="397">
        <f t="shared" si="111"/>
        <v>346.05852690457459</v>
      </c>
      <c r="BI84" s="397">
        <f>+BH84</f>
        <v>346.05852690457459</v>
      </c>
    </row>
    <row r="85" spans="1:62" s="397" customFormat="1" ht="18" customHeight="1">
      <c r="A85" s="426" t="s">
        <v>970</v>
      </c>
      <c r="B85" s="399">
        <f>+C85/C84*B84</f>
        <v>0.60235927429082303</v>
      </c>
      <c r="C85" s="399">
        <f>+(C74-B74)/10</f>
        <v>0.74045116273358824</v>
      </c>
      <c r="D85" s="399">
        <f t="shared" ref="D85:BI85" si="112">+(D74-C74)/10</f>
        <v>1.2686338289465198</v>
      </c>
      <c r="E85" s="399">
        <f t="shared" si="112"/>
        <v>1.2933003930716545</v>
      </c>
      <c r="F85" s="399">
        <f t="shared" si="112"/>
        <v>1.3433357902325072</v>
      </c>
      <c r="G85" s="399">
        <f t="shared" si="112"/>
        <v>1.3964392165161343</v>
      </c>
      <c r="H85" s="399">
        <f t="shared" si="112"/>
        <v>1.5075614496954359</v>
      </c>
      <c r="I85" s="399">
        <f t="shared" si="112"/>
        <v>1.7123981255255827</v>
      </c>
      <c r="J85" s="399">
        <f t="shared" si="112"/>
        <v>1.9046893015854551</v>
      </c>
      <c r="K85" s="399">
        <f t="shared" si="112"/>
        <v>2.0729616276675187</v>
      </c>
      <c r="L85" s="399">
        <f t="shared" si="112"/>
        <v>2.1728940521211371</v>
      </c>
      <c r="M85" s="464">
        <f t="shared" si="112"/>
        <v>2.0367287711196411</v>
      </c>
      <c r="N85" s="399">
        <f t="shared" si="112"/>
        <v>2.8387529760184349</v>
      </c>
      <c r="O85" s="399">
        <f t="shared" si="112"/>
        <v>2.424847800503005</v>
      </c>
      <c r="P85" s="399">
        <f t="shared" si="112"/>
        <v>2.1805675123407697</v>
      </c>
      <c r="Q85" s="399">
        <f t="shared" si="112"/>
        <v>2.0407660328908719</v>
      </c>
      <c r="R85" s="399">
        <f t="shared" si="112"/>
        <v>1.9622912799501306</v>
      </c>
      <c r="S85" s="399">
        <f t="shared" si="112"/>
        <v>1.9188597965997871</v>
      </c>
      <c r="T85" s="399">
        <f t="shared" si="112"/>
        <v>1.8951307464684759</v>
      </c>
      <c r="U85" s="399">
        <f t="shared" si="112"/>
        <v>1.8824134158379195</v>
      </c>
      <c r="V85" s="399">
        <f t="shared" si="112"/>
        <v>1.8759438234362222</v>
      </c>
      <c r="W85" s="399">
        <f t="shared" si="112"/>
        <v>1.8732601168611382</v>
      </c>
      <c r="X85" s="399">
        <f t="shared" si="112"/>
        <v>1.8732719948984595</v>
      </c>
      <c r="Y85" s="399">
        <f t="shared" si="112"/>
        <v>1.8757461937175208</v>
      </c>
      <c r="Z85" s="399">
        <f t="shared" si="112"/>
        <v>1.8810259451173352</v>
      </c>
      <c r="AA85" s="399">
        <f t="shared" si="112"/>
        <v>1.8898604608282425</v>
      </c>
      <c r="AB85" s="399">
        <f t="shared" si="112"/>
        <v>1.9063795526241847</v>
      </c>
      <c r="AC85" s="399">
        <f t="shared" si="112"/>
        <v>1.9420675209288789</v>
      </c>
      <c r="AD85" s="399">
        <f t="shared" si="112"/>
        <v>2.0553693116545331</v>
      </c>
      <c r="AE85" s="399">
        <f t="shared" si="112"/>
        <v>2.1606646112192154</v>
      </c>
      <c r="AF85" s="399">
        <f t="shared" si="112"/>
        <v>2.2525945314039517</v>
      </c>
      <c r="AG85" s="399">
        <f t="shared" si="112"/>
        <v>2.330521355619692</v>
      </c>
      <c r="AH85" s="399">
        <f t="shared" si="112"/>
        <v>2.3961946590911452</v>
      </c>
      <c r="AI85" s="399">
        <f t="shared" si="112"/>
        <v>2.4522827869378263</v>
      </c>
      <c r="AJ85" s="399">
        <f t="shared" si="112"/>
        <v>2.5015456106339</v>
      </c>
      <c r="AK85" s="399">
        <f t="shared" si="112"/>
        <v>2.5464367269673289</v>
      </c>
      <c r="AL85" s="399">
        <f t="shared" si="112"/>
        <v>2.5889599689061469</v>
      </c>
      <c r="AM85" s="399">
        <f t="shared" si="112"/>
        <v>2.6306607382106675</v>
      </c>
      <c r="AN85" s="399">
        <f t="shared" si="112"/>
        <v>2.6726790059134147</v>
      </c>
      <c r="AO85" s="399">
        <f t="shared" si="112"/>
        <v>2.7158229834479015</v>
      </c>
      <c r="AP85" s="399">
        <f t="shared" si="112"/>
        <v>2.7606426527704118</v>
      </c>
      <c r="AQ85" s="399">
        <f t="shared" si="112"/>
        <v>2.8074940783281135</v>
      </c>
      <c r="AR85" s="399">
        <f t="shared" si="112"/>
        <v>2.8565917421593099</v>
      </c>
      <c r="AS85" s="399">
        <f t="shared" si="112"/>
        <v>2.9080492277058854</v>
      </c>
      <c r="AT85" s="399">
        <f t="shared" si="112"/>
        <v>2.9619098526060497</v>
      </c>
      <c r="AU85" s="399">
        <f t="shared" si="112"/>
        <v>3.0181691847673848</v>
      </c>
      <c r="AV85" s="399">
        <f t="shared" si="112"/>
        <v>3.076791269218984</v>
      </c>
      <c r="AW85" s="399">
        <f t="shared" si="112"/>
        <v>3.1377201161251378</v>
      </c>
      <c r="AX85" s="399">
        <f t="shared" si="112"/>
        <v>3.200887688726334</v>
      </c>
      <c r="AY85" s="399">
        <f t="shared" si="112"/>
        <v>3.2662193446019501</v>
      </c>
      <c r="AZ85" s="399">
        <f t="shared" si="112"/>
        <v>3.3336374459546732</v>
      </c>
      <c r="BA85" s="399">
        <f t="shared" si="112"/>
        <v>3.4030636669793237</v>
      </c>
      <c r="BB85" s="399">
        <f t="shared" si="112"/>
        <v>3.4744203831499818</v>
      </c>
      <c r="BC85" s="399">
        <f t="shared" si="112"/>
        <v>3.5476314203061063</v>
      </c>
      <c r="BD85" s="399">
        <f t="shared" si="112"/>
        <v>3.622622362733023</v>
      </c>
      <c r="BE85" s="399">
        <f t="shared" si="112"/>
        <v>3.6993205621121659</v>
      </c>
      <c r="BF85" s="399">
        <f t="shared" si="112"/>
        <v>3.7776549477586285</v>
      </c>
      <c r="BG85" s="399">
        <f t="shared" si="112"/>
        <v>3.8575557087119252</v>
      </c>
      <c r="BH85" s="399">
        <f t="shared" si="112"/>
        <v>3.9389538968403941</v>
      </c>
      <c r="BI85" s="399">
        <f t="shared" si="112"/>
        <v>4.0217809848144039</v>
      </c>
    </row>
    <row r="86" spans="1:62" s="397" customFormat="1" ht="19.5" customHeight="1">
      <c r="A86" s="426" t="s">
        <v>973</v>
      </c>
      <c r="B86" s="399">
        <f t="shared" ref="B86:AG86" si="113">+(1-$B$98)*(1-$B$99)*B46*B123*(B120-B124)/1000</f>
        <v>0</v>
      </c>
      <c r="C86" s="399">
        <f t="shared" si="113"/>
        <v>0</v>
      </c>
      <c r="D86" s="399">
        <f t="shared" si="113"/>
        <v>0</v>
      </c>
      <c r="E86" s="399">
        <f t="shared" si="113"/>
        <v>0</v>
      </c>
      <c r="F86" s="399">
        <f t="shared" si="113"/>
        <v>0</v>
      </c>
      <c r="G86" s="399">
        <f t="shared" si="113"/>
        <v>0</v>
      </c>
      <c r="H86" s="399">
        <f t="shared" si="113"/>
        <v>0</v>
      </c>
      <c r="I86" s="399">
        <f t="shared" si="113"/>
        <v>0</v>
      </c>
      <c r="J86" s="399">
        <f t="shared" si="113"/>
        <v>0</v>
      </c>
      <c r="K86" s="399">
        <f t="shared" si="113"/>
        <v>0</v>
      </c>
      <c r="L86" s="399">
        <f t="shared" si="113"/>
        <v>0</v>
      </c>
      <c r="M86" s="464">
        <f t="shared" si="113"/>
        <v>0</v>
      </c>
      <c r="N86" s="399">
        <f t="shared" si="113"/>
        <v>0</v>
      </c>
      <c r="O86" s="399">
        <f t="shared" si="113"/>
        <v>0</v>
      </c>
      <c r="P86" s="399">
        <f t="shared" si="113"/>
        <v>0</v>
      </c>
      <c r="Q86" s="399">
        <f t="shared" si="113"/>
        <v>0</v>
      </c>
      <c r="R86" s="399">
        <f t="shared" si="113"/>
        <v>0</v>
      </c>
      <c r="S86" s="399">
        <f t="shared" si="113"/>
        <v>0</v>
      </c>
      <c r="T86" s="399">
        <f t="shared" si="113"/>
        <v>0</v>
      </c>
      <c r="U86" s="399">
        <f t="shared" si="113"/>
        <v>0</v>
      </c>
      <c r="V86" s="399">
        <f t="shared" si="113"/>
        <v>0</v>
      </c>
      <c r="W86" s="399">
        <f t="shared" si="113"/>
        <v>0</v>
      </c>
      <c r="X86" s="399">
        <f t="shared" si="113"/>
        <v>0</v>
      </c>
      <c r="Y86" s="399">
        <f t="shared" si="113"/>
        <v>0</v>
      </c>
      <c r="Z86" s="399">
        <f t="shared" si="113"/>
        <v>0</v>
      </c>
      <c r="AA86" s="399">
        <f t="shared" si="113"/>
        <v>0</v>
      </c>
      <c r="AB86" s="399">
        <f t="shared" si="113"/>
        <v>0</v>
      </c>
      <c r="AC86" s="399">
        <f t="shared" si="113"/>
        <v>0</v>
      </c>
      <c r="AD86" s="399">
        <f t="shared" si="113"/>
        <v>0</v>
      </c>
      <c r="AE86" s="399">
        <f t="shared" si="113"/>
        <v>0</v>
      </c>
      <c r="AF86" s="399">
        <f t="shared" si="113"/>
        <v>0</v>
      </c>
      <c r="AG86" s="399">
        <f t="shared" si="113"/>
        <v>0</v>
      </c>
      <c r="AH86" s="399">
        <f t="shared" ref="AH86:BI86" si="114">+(1-$B$98)*(1-$B$99)*AH46*AH123*(AH120-AH124)/1000</f>
        <v>0</v>
      </c>
      <c r="AI86" s="399">
        <f t="shared" si="114"/>
        <v>0</v>
      </c>
      <c r="AJ86" s="399">
        <f t="shared" si="114"/>
        <v>0</v>
      </c>
      <c r="AK86" s="399">
        <f t="shared" si="114"/>
        <v>0</v>
      </c>
      <c r="AL86" s="399">
        <f t="shared" si="114"/>
        <v>0</v>
      </c>
      <c r="AM86" s="399">
        <f t="shared" si="114"/>
        <v>0</v>
      </c>
      <c r="AN86" s="399">
        <f t="shared" si="114"/>
        <v>0</v>
      </c>
      <c r="AO86" s="399">
        <f t="shared" si="114"/>
        <v>0</v>
      </c>
      <c r="AP86" s="399">
        <f t="shared" si="114"/>
        <v>0</v>
      </c>
      <c r="AQ86" s="399">
        <f t="shared" si="114"/>
        <v>0</v>
      </c>
      <c r="AR86" s="399">
        <f t="shared" si="114"/>
        <v>0</v>
      </c>
      <c r="AS86" s="399">
        <f t="shared" si="114"/>
        <v>0</v>
      </c>
      <c r="AT86" s="399">
        <f t="shared" si="114"/>
        <v>0</v>
      </c>
      <c r="AU86" s="399">
        <f t="shared" si="114"/>
        <v>0</v>
      </c>
      <c r="AV86" s="399">
        <f t="shared" si="114"/>
        <v>0</v>
      </c>
      <c r="AW86" s="399">
        <f t="shared" si="114"/>
        <v>0</v>
      </c>
      <c r="AX86" s="399">
        <f t="shared" si="114"/>
        <v>0</v>
      </c>
      <c r="AY86" s="399">
        <f t="shared" si="114"/>
        <v>0</v>
      </c>
      <c r="AZ86" s="399">
        <f t="shared" si="114"/>
        <v>0</v>
      </c>
      <c r="BA86" s="399">
        <f t="shared" si="114"/>
        <v>0</v>
      </c>
      <c r="BB86" s="399">
        <f t="shared" si="114"/>
        <v>0</v>
      </c>
      <c r="BC86" s="399">
        <f t="shared" si="114"/>
        <v>0</v>
      </c>
      <c r="BD86" s="399">
        <f t="shared" si="114"/>
        <v>0</v>
      </c>
      <c r="BE86" s="399">
        <f t="shared" si="114"/>
        <v>0</v>
      </c>
      <c r="BF86" s="399">
        <f t="shared" si="114"/>
        <v>0</v>
      </c>
      <c r="BG86" s="399">
        <f t="shared" si="114"/>
        <v>0</v>
      </c>
      <c r="BH86" s="399">
        <f t="shared" si="114"/>
        <v>0</v>
      </c>
      <c r="BI86" s="399">
        <f t="shared" si="114"/>
        <v>0</v>
      </c>
    </row>
    <row r="87" spans="1:62" s="397" customFormat="1" ht="18" customHeight="1">
      <c r="A87" s="426" t="s">
        <v>972</v>
      </c>
      <c r="B87" s="399">
        <f>+SUM(B84:B86)</f>
        <v>10.858546187708045</v>
      </c>
      <c r="C87" s="399">
        <f>+SUM(C84:C86)</f>
        <v>13.347886375204912</v>
      </c>
      <c r="D87" s="399">
        <f t="shared" ref="D87:BI87" si="115">+SUM(D84:D86)</f>
        <v>17.546817342187548</v>
      </c>
      <c r="E87" s="399">
        <f t="shared" si="115"/>
        <v>21.396322751558184</v>
      </c>
      <c r="F87" s="399">
        <f t="shared" si="115"/>
        <v>25.398645722219189</v>
      </c>
      <c r="G87" s="399">
        <f t="shared" si="115"/>
        <v>29.560699993995488</v>
      </c>
      <c r="H87" s="399">
        <f t="shared" si="115"/>
        <v>34.023063764269857</v>
      </c>
      <c r="I87" s="399">
        <f t="shared" si="115"/>
        <v>38.891012627809452</v>
      </c>
      <c r="J87" s="399">
        <f t="shared" si="115"/>
        <v>43.921013684066885</v>
      </c>
      <c r="K87" s="399">
        <f t="shared" si="115"/>
        <v>49.130422728238926</v>
      </c>
      <c r="L87" s="399">
        <f t="shared" si="115"/>
        <v>54.175161721707241</v>
      </c>
      <c r="M87" s="464">
        <f t="shared" si="115"/>
        <v>57.574796696004846</v>
      </c>
      <c r="N87" s="399">
        <f t="shared" si="115"/>
        <v>63.455701471895139</v>
      </c>
      <c r="O87" s="399">
        <f t="shared" si="115"/>
        <v>67.766896626427538</v>
      </c>
      <c r="P87" s="399">
        <f t="shared" si="115"/>
        <v>72.054383521633341</v>
      </c>
      <c r="Q87" s="399">
        <f t="shared" si="115"/>
        <v>76.341132344344174</v>
      </c>
      <c r="R87" s="399">
        <f t="shared" si="115"/>
        <v>80.632336367165507</v>
      </c>
      <c r="S87" s="399">
        <f t="shared" si="115"/>
        <v>84.928198101554528</v>
      </c>
      <c r="T87" s="399">
        <f t="shared" si="115"/>
        <v>89.228035749188976</v>
      </c>
      <c r="U87" s="399">
        <f t="shared" si="115"/>
        <v>93.531681661928772</v>
      </c>
      <c r="V87" s="399">
        <f t="shared" si="115"/>
        <v>97.840060891576272</v>
      </c>
      <c r="W87" s="399">
        <f t="shared" si="115"/>
        <v>102.15557985553997</v>
      </c>
      <c r="X87" s="399">
        <f t="shared" si="115"/>
        <v>106.48253643353576</v>
      </c>
      <c r="Y87" s="399">
        <f t="shared" si="115"/>
        <v>110.8275881666914</v>
      </c>
      <c r="Z87" s="399">
        <f t="shared" si="115"/>
        <v>115.20019713996791</v>
      </c>
      <c r="AA87" s="399">
        <f t="shared" si="115"/>
        <v>119.62392309343873</v>
      </c>
      <c r="AB87" s="399">
        <f t="shared" si="115"/>
        <v>124.16125525111971</v>
      </c>
      <c r="AC87" s="399">
        <f t="shared" si="115"/>
        <v>129.07471362608993</v>
      </c>
      <c r="AD87" s="399">
        <f t="shared" si="115"/>
        <v>134.29862777494009</v>
      </c>
      <c r="AE87" s="399">
        <f t="shared" si="115"/>
        <v>139.70995497294635</v>
      </c>
      <c r="AF87" s="399">
        <f t="shared" si="115"/>
        <v>145.27027001274865</v>
      </c>
      <c r="AG87" s="399">
        <f t="shared" si="115"/>
        <v>150.9528479271429</v>
      </c>
      <c r="AH87" s="399">
        <f t="shared" si="115"/>
        <v>156.74063579966085</v>
      </c>
      <c r="AI87" s="399">
        <f t="shared" si="115"/>
        <v>162.62397437113646</v>
      </c>
      <c r="AJ87" s="399">
        <f t="shared" si="115"/>
        <v>168.59857388095773</v>
      </c>
      <c r="AK87" s="399">
        <f t="shared" si="115"/>
        <v>174.66390241755394</v>
      </c>
      <c r="AL87" s="399">
        <f t="shared" si="115"/>
        <v>180.82197497694423</v>
      </c>
      <c r="AM87" s="399">
        <f t="shared" si="115"/>
        <v>187.07647561832434</v>
      </c>
      <c r="AN87" s="399">
        <f t="shared" si="115"/>
        <v>193.43213661959004</v>
      </c>
      <c r="AO87" s="399">
        <f t="shared" si="115"/>
        <v>199.89430762805145</v>
      </c>
      <c r="AP87" s="399">
        <f t="shared" si="115"/>
        <v>206.46866154379239</v>
      </c>
      <c r="AQ87" s="399">
        <f t="shared" si="115"/>
        <v>213.16099704558187</v>
      </c>
      <c r="AR87" s="399">
        <f t="shared" si="115"/>
        <v>219.97710854434274</v>
      </c>
      <c r="AS87" s="399">
        <f t="shared" si="115"/>
        <v>226.92270269536959</v>
      </c>
      <c r="AT87" s="399">
        <f t="shared" si="115"/>
        <v>234.00334674625222</v>
      </c>
      <c r="AU87" s="399">
        <f t="shared" si="115"/>
        <v>241.22443841236642</v>
      </c>
      <c r="AV87" s="399">
        <f t="shared" si="115"/>
        <v>248.59119009690158</v>
      </c>
      <c r="AW87" s="399">
        <f t="shared" si="115"/>
        <v>256.10862246627471</v>
      </c>
      <c r="AX87" s="399">
        <f t="shared" si="115"/>
        <v>263.7815639257318</v>
      </c>
      <c r="AY87" s="399">
        <f t="shared" si="115"/>
        <v>271.6146536110403</v>
      </c>
      <c r="AZ87" s="399">
        <f t="shared" si="115"/>
        <v>279.61234626019967</v>
      </c>
      <c r="BA87" s="399">
        <f t="shared" si="115"/>
        <v>287.77891785180958</v>
      </c>
      <c r="BB87" s="399">
        <f t="shared" si="115"/>
        <v>296.11847126208369</v>
      </c>
      <c r="BC87" s="399">
        <f t="shared" si="115"/>
        <v>304.63494144761495</v>
      </c>
      <c r="BD87" s="399">
        <f t="shared" si="115"/>
        <v>313.33209983862986</v>
      </c>
      <c r="BE87" s="399">
        <f t="shared" si="115"/>
        <v>322.21355775045777</v>
      </c>
      <c r="BF87" s="399">
        <f t="shared" si="115"/>
        <v>331.28276870531806</v>
      </c>
      <c r="BG87" s="399">
        <f t="shared" si="115"/>
        <v>340.54302961358275</v>
      </c>
      <c r="BH87" s="399">
        <f t="shared" si="115"/>
        <v>349.99748080141501</v>
      </c>
      <c r="BI87" s="399">
        <f t="shared" si="115"/>
        <v>350.08030788938902</v>
      </c>
    </row>
    <row r="88" spans="1:62" ht="18" customHeight="1">
      <c r="A88" s="21" t="s">
        <v>153</v>
      </c>
      <c r="B88" s="23">
        <f t="shared" ref="B88:AG88" si="116">(B84/B56)*1000</f>
        <v>34.159632881906596</v>
      </c>
      <c r="C88" s="23">
        <f t="shared" si="116"/>
        <v>39.15364053358779</v>
      </c>
      <c r="D88" s="23">
        <f t="shared" si="116"/>
        <v>47.13781863021218</v>
      </c>
      <c r="E88" s="23">
        <f t="shared" si="116"/>
        <v>54.996471504085953</v>
      </c>
      <c r="F88" s="23">
        <f t="shared" si="116"/>
        <v>63.012541995659156</v>
      </c>
      <c r="G88" s="23">
        <f t="shared" si="116"/>
        <v>71.047708862845795</v>
      </c>
      <c r="H88" s="23">
        <f t="shared" si="116"/>
        <v>79.076959393725645</v>
      </c>
      <c r="I88" s="23">
        <f t="shared" si="116"/>
        <v>87.494185590630337</v>
      </c>
      <c r="J88" s="23">
        <f t="shared" si="116"/>
        <v>96.285935263611478</v>
      </c>
      <c r="K88" s="23">
        <f t="shared" si="116"/>
        <v>105.45930231692046</v>
      </c>
      <c r="L88" s="23">
        <f t="shared" si="116"/>
        <v>115.38961152063661</v>
      </c>
      <c r="M88" s="37">
        <f t="shared" si="116"/>
        <v>123.23531972063014</v>
      </c>
      <c r="N88" s="23">
        <f t="shared" si="116"/>
        <v>134.5050216453632</v>
      </c>
      <c r="O88" s="23">
        <f t="shared" si="116"/>
        <v>144.9897084852629</v>
      </c>
      <c r="P88" s="23">
        <f t="shared" si="116"/>
        <v>155.04540178912703</v>
      </c>
      <c r="Q88" s="23">
        <f t="shared" si="116"/>
        <v>164.86762575421034</v>
      </c>
      <c r="R88" s="23">
        <f t="shared" si="116"/>
        <v>174.56365554292756</v>
      </c>
      <c r="S88" s="23">
        <f t="shared" si="116"/>
        <v>184.19226177699616</v>
      </c>
      <c r="T88" s="23">
        <f t="shared" si="116"/>
        <v>193.78597189765179</v>
      </c>
      <c r="U88" s="23">
        <f t="shared" si="116"/>
        <v>203.36369802680977</v>
      </c>
      <c r="V88" s="23">
        <f t="shared" si="116"/>
        <v>212.93806375466681</v>
      </c>
      <c r="W88" s="23">
        <f t="shared" si="116"/>
        <v>222.51987145172356</v>
      </c>
      <c r="X88" s="23">
        <f t="shared" si="116"/>
        <v>232.12107713705743</v>
      </c>
      <c r="Y88" s="23">
        <f t="shared" si="116"/>
        <v>241.75697105362997</v>
      </c>
      <c r="Z88" s="23">
        <f t="shared" si="116"/>
        <v>251.44778733681704</v>
      </c>
      <c r="AA88" s="23">
        <f t="shared" si="116"/>
        <v>261.24414104865423</v>
      </c>
      <c r="AB88" s="23">
        <f t="shared" si="116"/>
        <v>271.27552788632835</v>
      </c>
      <c r="AC88" s="23">
        <f t="shared" si="116"/>
        <v>282.09897958440069</v>
      </c>
      <c r="AD88" s="23">
        <f t="shared" si="116"/>
        <v>293.43909225763019</v>
      </c>
      <c r="AE88" s="23">
        <f t="shared" si="116"/>
        <v>305.21282803714445</v>
      </c>
      <c r="AF88" s="23">
        <f t="shared" si="116"/>
        <v>317.34681493569929</v>
      </c>
      <c r="AG88" s="23">
        <f t="shared" si="116"/>
        <v>329.78316706006348</v>
      </c>
      <c r="AH88" s="23">
        <f t="shared" ref="AH88:BI88" si="117">(AH84/AH56)*1000</f>
        <v>342.48016291790015</v>
      </c>
      <c r="AI88" s="23">
        <f t="shared" si="117"/>
        <v>355.41044836614532</v>
      </c>
      <c r="AJ88" s="23">
        <f t="shared" si="117"/>
        <v>368.55838073488781</v>
      </c>
      <c r="AK88" s="23">
        <f t="shared" si="117"/>
        <v>381.91733537745091</v>
      </c>
      <c r="AL88" s="23">
        <f t="shared" si="117"/>
        <v>395.48733706391079</v>
      </c>
      <c r="AM88" s="23">
        <f t="shared" si="117"/>
        <v>409.27313133444682</v>
      </c>
      <c r="AN88" s="23">
        <f t="shared" si="117"/>
        <v>423.28268928170542</v>
      </c>
      <c r="AO88" s="23">
        <f t="shared" si="117"/>
        <v>437.52608805318476</v>
      </c>
      <c r="AP88" s="23">
        <f t="shared" si="117"/>
        <v>452.01469506725107</v>
      </c>
      <c r="AQ88" s="23">
        <f t="shared" si="117"/>
        <v>466.76058712709749</v>
      </c>
      <c r="AR88" s="23">
        <f t="shared" si="117"/>
        <v>481.77614572790037</v>
      </c>
      <c r="AS88" s="23">
        <f t="shared" si="117"/>
        <v>497.07378152821781</v>
      </c>
      <c r="AT88" s="23">
        <f t="shared" si="117"/>
        <v>512.66575176527681</v>
      </c>
      <c r="AU88" s="23">
        <f t="shared" si="117"/>
        <v>528.56404344898442</v>
      </c>
      <c r="AV88" s="23">
        <f t="shared" si="117"/>
        <v>544.78030234088862</v>
      </c>
      <c r="AW88" s="23">
        <f t="shared" si="117"/>
        <v>561.32579320729815</v>
      </c>
      <c r="AX88" s="23">
        <f t="shared" si="117"/>
        <v>578.2113809309609</v>
      </c>
      <c r="AY88" s="23">
        <f t="shared" si="117"/>
        <v>595.44752507562839</v>
      </c>
      <c r="AZ88" s="23">
        <f t="shared" si="117"/>
        <v>613.04428268507763</v>
      </c>
      <c r="BA88" s="23">
        <f t="shared" si="117"/>
        <v>631.01131567437926</v>
      </c>
      <c r="BB88" s="23">
        <f t="shared" si="117"/>
        <v>649.35790029970315</v>
      </c>
      <c r="BC88" s="23">
        <f t="shared" si="117"/>
        <v>668.09293699636009</v>
      </c>
      <c r="BD88" s="23">
        <f t="shared" si="117"/>
        <v>687.22495944353363</v>
      </c>
      <c r="BE88" s="23">
        <f t="shared" si="117"/>
        <v>706.76214211424656</v>
      </c>
      <c r="BF88" s="23">
        <f t="shared" si="117"/>
        <v>726.71230584832438</v>
      </c>
      <c r="BG88" s="23">
        <f t="shared" si="117"/>
        <v>747.08292117895814</v>
      </c>
      <c r="BH88" s="23">
        <f t="shared" si="117"/>
        <v>767.88110927471894</v>
      </c>
      <c r="BI88" s="23">
        <f t="shared" si="117"/>
        <v>767.88110927471894</v>
      </c>
    </row>
    <row r="89" spans="1:62" ht="18" customHeight="1">
      <c r="A89" s="21" t="s">
        <v>166</v>
      </c>
      <c r="D89" s="23">
        <f>+LN(D88/C88)/10</f>
        <v>1.8558221467520553E-2</v>
      </c>
      <c r="E89" s="23">
        <f>+LN(E88/D88)/10</f>
        <v>1.5419340655087285E-2</v>
      </c>
      <c r="F89" s="23">
        <f>+LN(F88/E88)/10</f>
        <v>1.3606475717073602E-2</v>
      </c>
    </row>
    <row r="90" spans="1:62" s="33" customFormat="1" ht="18" customHeight="1">
      <c r="A90" s="32" t="s">
        <v>5</v>
      </c>
      <c r="B90" s="33">
        <f t="shared" ref="B90:AG90" si="118">+(1/(1-$B$18))*(B88)^(1-$B$18)+1</f>
        <v>0.65780520579388346</v>
      </c>
      <c r="C90" s="33">
        <f t="shared" si="118"/>
        <v>0.68037265963577842</v>
      </c>
      <c r="D90" s="33">
        <f t="shared" si="118"/>
        <v>0.70869680019743908</v>
      </c>
      <c r="E90" s="33">
        <f t="shared" si="118"/>
        <v>0.73031140401132344</v>
      </c>
      <c r="F90" s="33">
        <f t="shared" si="118"/>
        <v>0.74804876254996633</v>
      </c>
      <c r="G90" s="33">
        <f t="shared" si="118"/>
        <v>0.76272337467773954</v>
      </c>
      <c r="H90" s="33">
        <f t="shared" si="118"/>
        <v>0.77509194243746982</v>
      </c>
      <c r="I90" s="33">
        <f t="shared" si="118"/>
        <v>0.78618390227019919</v>
      </c>
      <c r="J90" s="33">
        <f t="shared" si="118"/>
        <v>0.79617916847323444</v>
      </c>
      <c r="K90" s="33">
        <f t="shared" si="118"/>
        <v>0.80524547871720242</v>
      </c>
      <c r="L90" s="33">
        <f t="shared" si="118"/>
        <v>0.8138141636150904</v>
      </c>
      <c r="M90" s="37">
        <f t="shared" si="118"/>
        <v>0.81983833052840005</v>
      </c>
      <c r="N90" s="33">
        <f t="shared" si="118"/>
        <v>0.82755097379478515</v>
      </c>
      <c r="O90" s="33">
        <f t="shared" si="118"/>
        <v>0.83390314574577595</v>
      </c>
      <c r="P90" s="33">
        <f t="shared" si="118"/>
        <v>0.8393796565324847</v>
      </c>
      <c r="Q90" s="33">
        <f t="shared" si="118"/>
        <v>0.84423771707115125</v>
      </c>
      <c r="R90" s="33">
        <f t="shared" si="118"/>
        <v>0.84862537450109043</v>
      </c>
      <c r="S90" s="33">
        <f t="shared" si="118"/>
        <v>0.85263501465110858</v>
      </c>
      <c r="T90" s="33">
        <f t="shared" si="118"/>
        <v>0.85632909483080888</v>
      </c>
      <c r="U90" s="33">
        <f t="shared" si="118"/>
        <v>0.85975309680007717</v>
      </c>
      <c r="V90" s="33">
        <f t="shared" si="118"/>
        <v>0.8629423297371297</v>
      </c>
      <c r="W90" s="33">
        <f t="shared" si="118"/>
        <v>0.86592568231717459</v>
      </c>
      <c r="X90" s="33">
        <f t="shared" si="118"/>
        <v>0.8687278171120566</v>
      </c>
      <c r="Y90" s="33">
        <f t="shared" si="118"/>
        <v>0.87137052627638223</v>
      </c>
      <c r="Z90" s="33">
        <f t="shared" si="118"/>
        <v>0.87387357485686856</v>
      </c>
      <c r="AA90" s="33">
        <f t="shared" si="118"/>
        <v>0.87626096749088178</v>
      </c>
      <c r="AB90" s="33">
        <f t="shared" si="118"/>
        <v>0.8785703657160715</v>
      </c>
      <c r="AC90" s="33">
        <f t="shared" si="118"/>
        <v>0.88092262890014439</v>
      </c>
      <c r="AD90" s="33">
        <f t="shared" si="118"/>
        <v>0.88324620379018892</v>
      </c>
      <c r="AE90" s="33">
        <f t="shared" si="118"/>
        <v>0.88552026796964589</v>
      </c>
      <c r="AF90" s="33">
        <f t="shared" si="118"/>
        <v>0.8877302065271615</v>
      </c>
      <c r="AG90" s="33">
        <f t="shared" si="118"/>
        <v>0.88986743516634825</v>
      </c>
      <c r="AH90" s="33">
        <f t="shared" ref="AH90:BI90" si="119">+(1/(1-$B$18))*(AH88)^(1-$B$18)+1</f>
        <v>0.89192822488612356</v>
      </c>
      <c r="AI90" s="33">
        <f t="shared" si="119"/>
        <v>0.89391233268331161</v>
      </c>
      <c r="AJ90" s="33">
        <f t="shared" si="119"/>
        <v>0.8958217998333845</v>
      </c>
      <c r="AK90" s="33">
        <f t="shared" si="119"/>
        <v>0.89766002421993885</v>
      </c>
      <c r="AL90" s="33">
        <f t="shared" si="119"/>
        <v>0.89943109897197804</v>
      </c>
      <c r="AM90" s="33">
        <f t="shared" si="119"/>
        <v>0.90113936890584467</v>
      </c>
      <c r="AN90" s="33">
        <f t="shared" si="119"/>
        <v>0.90278914972917912</v>
      </c>
      <c r="AO90" s="33">
        <f t="shared" si="119"/>
        <v>0.90438456197718908</v>
      </c>
      <c r="AP90" s="33">
        <f t="shared" si="119"/>
        <v>0.90592944232307382</v>
      </c>
      <c r="AQ90" s="33">
        <f t="shared" si="119"/>
        <v>0.9074273050578</v>
      </c>
      <c r="AR90" s="33">
        <f t="shared" si="119"/>
        <v>0.90888133478039679</v>
      </c>
      <c r="AS90" s="33">
        <f t="shared" si="119"/>
        <v>0.91029439751749264</v>
      </c>
      <c r="AT90" s="33">
        <f t="shared" si="119"/>
        <v>0.91166906189653141</v>
      </c>
      <c r="AU90" s="33">
        <f t="shared" si="119"/>
        <v>0.91300762503535982</v>
      </c>
      <c r="AV90" s="33">
        <f t="shared" si="119"/>
        <v>0.91431213985385018</v>
      </c>
      <c r="AW90" s="33">
        <f t="shared" si="119"/>
        <v>0.91558444185839505</v>
      </c>
      <c r="AX90" s="33">
        <f t="shared" si="119"/>
        <v>0.9168261743185151</v>
      </c>
      <c r="AY90" s="33">
        <f t="shared" si="119"/>
        <v>0.9180388113037532</v>
      </c>
      <c r="AZ90" s="33">
        <f t="shared" si="119"/>
        <v>0.91922367838718977</v>
      </c>
      <c r="BA90" s="33">
        <f t="shared" si="119"/>
        <v>0.92038197102298558</v>
      </c>
      <c r="BB90" s="33">
        <f t="shared" si="119"/>
        <v>0.92151477071852961</v>
      </c>
      <c r="BC90" s="33">
        <f t="shared" si="119"/>
        <v>0.92262305917949239</v>
      </c>
      <c r="BD90" s="33">
        <f t="shared" si="119"/>
        <v>0.92370773062959055</v>
      </c>
      <c r="BE90" s="33">
        <f t="shared" si="119"/>
        <v>0.92476960250986218</v>
      </c>
      <c r="BF90" s="33">
        <f t="shared" si="119"/>
        <v>0.92580942475354133</v>
      </c>
      <c r="BG90" s="33">
        <f t="shared" si="119"/>
        <v>0.92682788781774073</v>
      </c>
      <c r="BH90" s="33">
        <f t="shared" si="119"/>
        <v>0.92782562963556992</v>
      </c>
      <c r="BI90" s="33">
        <f t="shared" si="119"/>
        <v>0.92782562963556992</v>
      </c>
    </row>
    <row r="91" spans="1:62" ht="18" customHeight="1">
      <c r="A91" s="21" t="s">
        <v>115</v>
      </c>
      <c r="B91" s="29">
        <f t="shared" ref="B91:AG91" si="120">B$17*B$56*B90</f>
        <v>197.50133634528669</v>
      </c>
      <c r="C91" s="29">
        <f t="shared" si="120"/>
        <v>188.77349942897294</v>
      </c>
      <c r="D91" s="29">
        <f t="shared" si="120"/>
        <v>181.70885261851308</v>
      </c>
      <c r="E91" s="29">
        <f t="shared" si="120"/>
        <v>170.78642347764313</v>
      </c>
      <c r="F91" s="29">
        <f t="shared" si="120"/>
        <v>157.42444677807799</v>
      </c>
      <c r="G91" s="29">
        <f t="shared" si="120"/>
        <v>143.61943805556049</v>
      </c>
      <c r="H91" s="29">
        <f t="shared" si="120"/>
        <v>130.4461281193758</v>
      </c>
      <c r="I91" s="29">
        <f t="shared" si="120"/>
        <v>117.81896354189234</v>
      </c>
      <c r="J91" s="29">
        <f t="shared" si="120"/>
        <v>105.58023748213253</v>
      </c>
      <c r="K91" s="29">
        <f t="shared" si="120"/>
        <v>94.086668435585182</v>
      </c>
      <c r="L91" s="29">
        <f t="shared" si="120"/>
        <v>82.751636331468703</v>
      </c>
      <c r="M91" s="36">
        <f t="shared" si="120"/>
        <v>71.832195923561329</v>
      </c>
      <c r="N91" s="29">
        <f t="shared" si="120"/>
        <v>62.477731920245972</v>
      </c>
      <c r="O91" s="29">
        <f t="shared" si="120"/>
        <v>54.248244765937358</v>
      </c>
      <c r="P91" s="29">
        <f t="shared" si="120"/>
        <v>47.050917382720584</v>
      </c>
      <c r="Q91" s="29">
        <f t="shared" si="120"/>
        <v>40.776879191416619</v>
      </c>
      <c r="R91" s="29">
        <f t="shared" si="120"/>
        <v>35.318709335894226</v>
      </c>
      <c r="S91" s="29">
        <f t="shared" si="120"/>
        <v>30.576766191070579</v>
      </c>
      <c r="T91" s="29">
        <f t="shared" si="120"/>
        <v>26.461147049922399</v>
      </c>
      <c r="U91" s="29">
        <f t="shared" si="120"/>
        <v>22.891871142394727</v>
      </c>
      <c r="V91" s="29">
        <f t="shared" si="120"/>
        <v>19.79834528792027</v>
      </c>
      <c r="W91" s="29">
        <f t="shared" si="120"/>
        <v>17.118563545329184</v>
      </c>
      <c r="X91" s="29">
        <f t="shared" si="120"/>
        <v>14.798237884042081</v>
      </c>
      <c r="Y91" s="29">
        <f t="shared" si="120"/>
        <v>12.789946265068961</v>
      </c>
      <c r="Z91" s="29">
        <f t="shared" si="120"/>
        <v>11.052334953198233</v>
      </c>
      <c r="AA91" s="29">
        <f t="shared" si="120"/>
        <v>9.5494525605959861</v>
      </c>
      <c r="AB91" s="29">
        <f t="shared" si="120"/>
        <v>8.2501365501218036</v>
      </c>
      <c r="AC91" s="29">
        <f t="shared" si="120"/>
        <v>7.1279054463949665</v>
      </c>
      <c r="AD91" s="29">
        <f t="shared" si="120"/>
        <v>6.1580827554566531</v>
      </c>
      <c r="AE91" s="29">
        <f t="shared" si="120"/>
        <v>5.3198798612493468</v>
      </c>
      <c r="AF91" s="29">
        <f t="shared" si="120"/>
        <v>4.5954060759878672</v>
      </c>
      <c r="AG91" s="29">
        <f t="shared" si="120"/>
        <v>3.9692439169977205</v>
      </c>
      <c r="AH91" s="29">
        <f t="shared" ref="AH91:BH91" si="121">AH$17*AH$56*AH90</f>
        <v>3.4280879751156612</v>
      </c>
      <c r="AI91" s="29">
        <f t="shared" si="121"/>
        <v>2.9604420064053834</v>
      </c>
      <c r="AJ91" s="29">
        <f t="shared" si="121"/>
        <v>2.5563648255466407</v>
      </c>
      <c r="AK91" s="29">
        <f t="shared" si="121"/>
        <v>2.2072558115807217</v>
      </c>
      <c r="AL91" s="29">
        <f t="shared" si="121"/>
        <v>1.905672475079053</v>
      </c>
      <c r="AM91" s="29">
        <f t="shared" si="121"/>
        <v>1.6451742465353292</v>
      </c>
      <c r="AN91" s="29">
        <f t="shared" si="121"/>
        <v>1.4201880279613446</v>
      </c>
      <c r="AO91" s="29">
        <f t="shared" si="121"/>
        <v>1.2258920657495833</v>
      </c>
      <c r="AP91" s="29">
        <f t="shared" si="121"/>
        <v>1.0581154255976151</v>
      </c>
      <c r="AQ91" s="29">
        <f t="shared" si="121"/>
        <v>0.91325086512596965</v>
      </c>
      <c r="AR91" s="29">
        <f t="shared" si="121"/>
        <v>0.78817927520763786</v>
      </c>
      <c r="AS91" s="29">
        <f t="shared" si="121"/>
        <v>0.68020414458524259</v>
      </c>
      <c r="AT91" s="29">
        <f t="shared" si="121"/>
        <v>0.58699472496073668</v>
      </c>
      <c r="AU91" s="29">
        <f t="shared" si="121"/>
        <v>0.50653675470415227</v>
      </c>
      <c r="AV91" s="29">
        <f t="shared" si="121"/>
        <v>0.43708975054118332</v>
      </c>
      <c r="AW91" s="29">
        <f t="shared" si="121"/>
        <v>0.37715000542607346</v>
      </c>
      <c r="AX91" s="29">
        <f t="shared" si="121"/>
        <v>0.32541854199058967</v>
      </c>
      <c r="AY91" s="29">
        <f t="shared" si="121"/>
        <v>0.28077336762240246</v>
      </c>
      <c r="AZ91" s="29">
        <f t="shared" si="121"/>
        <v>0.24224546159539334</v>
      </c>
      <c r="BA91" s="29">
        <f t="shared" si="121"/>
        <v>0.20899799843760844</v>
      </c>
      <c r="BB91" s="29">
        <f t="shared" si="121"/>
        <v>0.18030837623350801</v>
      </c>
      <c r="BC91" s="29">
        <f t="shared" si="121"/>
        <v>0.15555267495063013</v>
      </c>
      <c r="BD91" s="29">
        <f t="shared" si="121"/>
        <v>0.13419221913599247</v>
      </c>
      <c r="BE91" s="29">
        <f t="shared" si="121"/>
        <v>0.11576196230373564</v>
      </c>
      <c r="BF91" s="29">
        <f t="shared" si="121"/>
        <v>9.9860447792943161E-2</v>
      </c>
      <c r="BG91" s="29">
        <f t="shared" si="121"/>
        <v>8.6141133488045862E-2</v>
      </c>
      <c r="BH91" s="29">
        <f t="shared" si="121"/>
        <v>7.4304896162688941E-2</v>
      </c>
      <c r="BI91" s="29">
        <f>BI$17*BI$56*BI90/(1-(BJ17/BI17))</f>
        <v>0.4628411256205337</v>
      </c>
    </row>
    <row r="92" spans="1:62" ht="39" customHeight="1">
      <c r="A92" s="57" t="s">
        <v>62</v>
      </c>
      <c r="B92" s="130">
        <f>SUM(B91:AO91)*10*B52+B53</f>
        <v>694.08403724969139</v>
      </c>
      <c r="C92" s="85">
        <v>445.2911433164918</v>
      </c>
      <c r="D92" s="85">
        <f>+B92-C92</f>
        <v>248.79289393319959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0.65780520579388346</v>
      </c>
      <c r="C93" s="33">
        <f>+C90*Data!C359</f>
        <v>0.49479478598218174</v>
      </c>
      <c r="D93" s="33">
        <f>+D90*Data!D359</f>
        <v>0.44498398997419197</v>
      </c>
      <c r="E93" s="33">
        <f>+E90*Data!E359</f>
        <v>0.39727646996113314</v>
      </c>
      <c r="F93" s="33">
        <f>+F90*Data!F359</f>
        <v>0.3542516174684176</v>
      </c>
      <c r="G93" s="33">
        <f>+G90*Data!G359</f>
        <v>0.31761544836096406</v>
      </c>
      <c r="H93" s="33">
        <f>+H90*Data!H359</f>
        <v>0.28610806679257578</v>
      </c>
      <c r="I93" s="33">
        <f>+I90*Data!I359</f>
        <v>0.25923526570681543</v>
      </c>
      <c r="J93" s="33">
        <f>+J90*Data!J359</f>
        <v>0.23635712944493037</v>
      </c>
      <c r="K93" s="33">
        <f>+K90*Data!K359</f>
        <v>0.21750034782429625</v>
      </c>
      <c r="L93" s="33">
        <f>+L90*Data!L359</f>
        <v>0.20287803788491587</v>
      </c>
      <c r="M93" s="37">
        <f>+M90*Data!M359</f>
        <v>0.18562687980812634</v>
      </c>
      <c r="N93" s="33">
        <f>+N90*Data!N359</f>
        <v>0.17945836936470869</v>
      </c>
      <c r="O93" s="33">
        <f>+O90*Data!O359</f>
        <v>0.17212215288514171</v>
      </c>
      <c r="P93" s="33">
        <f>+P90*Data!P359</f>
        <v>0.1649368260573284</v>
      </c>
      <c r="Q93" s="33">
        <f>+Q90*Data!Q359</f>
        <v>0.15843467422040586</v>
      </c>
      <c r="R93" s="33">
        <f>+R90*Data!R359</f>
        <v>0.15278699692905914</v>
      </c>
      <c r="S93" s="33">
        <f>+S90*Data!S359</f>
        <v>0.14800627642457337</v>
      </c>
      <c r="T93" s="33">
        <f>+T90*Data!T359</f>
        <v>0.14404059583313039</v>
      </c>
      <c r="U93" s="33">
        <f>+U90*Data!U359</f>
        <v>0.14081693285998531</v>
      </c>
      <c r="V93" s="33">
        <f>+V90*Data!V359</f>
        <v>0.13858972808629019</v>
      </c>
      <c r="W93" s="33">
        <f>+W90*Data!W359</f>
        <v>0.1369538178229173</v>
      </c>
      <c r="X93" s="33">
        <f>+X90*Data!X359</f>
        <v>0.13542875472562238</v>
      </c>
      <c r="Y93" s="33">
        <f>+Y90*Data!Y359</f>
        <v>0.13404500821518095</v>
      </c>
      <c r="Z93" s="33">
        <f>+Z90*Data!Z359</f>
        <v>0.13293038560284398</v>
      </c>
      <c r="AA93" s="33">
        <f>+AA90*Data!AA359</f>
        <v>0.13213065444176811</v>
      </c>
      <c r="AB93" s="33">
        <f>+AB90*Data!AB359</f>
        <v>0.13164053490344788</v>
      </c>
      <c r="AC93" s="33">
        <f>+AC90*Data!AC359</f>
        <v>0.13132351292390762</v>
      </c>
      <c r="AD93" s="33">
        <f>+AD90*Data!AD359</f>
        <v>0.13118064177851396</v>
      </c>
      <c r="AE93" s="33">
        <f>+AE90*Data!AE359</f>
        <v>0.13120357787177642</v>
      </c>
      <c r="AF93" s="33">
        <f>+AF90*Data!AF359</f>
        <v>0.13136892537312014</v>
      </c>
      <c r="AG93" s="33">
        <f>+AG90*Data!AG359</f>
        <v>0.13166746735532783</v>
      </c>
      <c r="AH93" s="33">
        <f>+AH90*Data!AH359</f>
        <v>0.13210545878037797</v>
      </c>
      <c r="AI93" s="33">
        <f>+AI90*Data!AI359</f>
        <v>0.13267529184963914</v>
      </c>
      <c r="AJ93" s="33">
        <f>+AJ90*Data!AJ359</f>
        <v>0.13336866599543967</v>
      </c>
      <c r="AK93" s="33">
        <f>+AK90*Data!AK359</f>
        <v>0.13417720751364984</v>
      </c>
      <c r="AL93" s="33">
        <f>+AL90*Data!AL359</f>
        <v>0.13509236338954114</v>
      </c>
      <c r="AM93" s="33">
        <f>+AM90*Data!AM359</f>
        <v>0.13610546997986134</v>
      </c>
      <c r="AN93" s="33">
        <f>+AN90*Data!AN359</f>
        <v>0.13720785710107813</v>
      </c>
      <c r="AO93" s="33">
        <f>+AO90*Data!AO359</f>
        <v>0.13839093292034338</v>
      </c>
      <c r="AP93" s="33">
        <f>+AP90*Data!AP359</f>
        <v>0.13964623878057961</v>
      </c>
      <c r="AQ93" s="33">
        <f>+AQ90*Data!AQ359</f>
        <v>0.14096547886675845</v>
      </c>
      <c r="AR93" s="33">
        <f>+AR90*Data!AR359</f>
        <v>0.14234053337834107</v>
      </c>
      <c r="AS93" s="33">
        <f>+AS90*Data!AS359</f>
        <v>0.14376346307643248</v>
      </c>
      <c r="AT93" s="33">
        <f>+AT90*Data!AT359</f>
        <v>0.14522651091270081</v>
      </c>
      <c r="AU93" s="33">
        <f>+AU90*Data!AU359</f>
        <v>0.1467221041259319</v>
      </c>
      <c r="AV93" s="33">
        <f>+AV90*Data!AV359</f>
        <v>0.14824285801675757</v>
      </c>
      <c r="AW93" s="33">
        <f>+AW90*Data!AW359</f>
        <v>0.1497815804655738</v>
      </c>
      <c r="AX93" s="33">
        <f>+AX90*Data!AX359</f>
        <v>0.15133127379236158</v>
      </c>
      <c r="AY93" s="33">
        <f>+AY90*Data!AY359</f>
        <v>0.15288512724738404</v>
      </c>
      <c r="AZ93" s="33">
        <f>+AZ90*Data!AZ359</f>
        <v>0.15443648862321172</v>
      </c>
      <c r="BA93" s="33">
        <f>+BA90*Data!BA359</f>
        <v>0.15597879656853425</v>
      </c>
      <c r="BB93" s="33">
        <f>+BB90*Data!BB359</f>
        <v>0.15750544595051491</v>
      </c>
      <c r="BC93" s="33">
        <f>+BC90*Data!BC359</f>
        <v>0.15900954807011661</v>
      </c>
      <c r="BD93" s="33">
        <f>+BD90*Data!BD359</f>
        <v>0.16048353933241066</v>
      </c>
      <c r="BE93" s="33">
        <f>+BE90*Data!BE359</f>
        <v>0.16191859427310204</v>
      </c>
      <c r="BF93" s="33">
        <f>+BF90*Data!BF359</f>
        <v>0.16330382571019714</v>
      </c>
      <c r="BG93" s="33">
        <f>+BG90*Data!BG359</f>
        <v>0.1646253243024039</v>
      </c>
      <c r="BH93" s="33">
        <f>+BH90*Data!BH359</f>
        <v>0.16586521309310856</v>
      </c>
      <c r="BI93" s="33">
        <f>+BI90*Data!BI359</f>
        <v>0.16578452638442093</v>
      </c>
    </row>
    <row r="94" spans="1:62" ht="18" customHeight="1">
      <c r="A94" s="21" t="s">
        <v>271</v>
      </c>
      <c r="B94" s="29">
        <f>B$17*B$56*B93</f>
        <v>197.50133634528669</v>
      </c>
      <c r="C94" s="29">
        <f t="shared" ref="C94:BH94" si="122">C$17*C$56*C93</f>
        <v>137.28379870388662</v>
      </c>
      <c r="D94" s="29">
        <f t="shared" si="122"/>
        <v>114.09326277371632</v>
      </c>
      <c r="E94" s="29">
        <f t="shared" si="122"/>
        <v>92.904789742860501</v>
      </c>
      <c r="F94" s="29">
        <f t="shared" si="122"/>
        <v>74.551109088266017</v>
      </c>
      <c r="G94" s="29">
        <f t="shared" si="122"/>
        <v>59.806417012773203</v>
      </c>
      <c r="H94" s="29">
        <f t="shared" si="122"/>
        <v>48.151306307538064</v>
      </c>
      <c r="I94" s="29">
        <f t="shared" si="122"/>
        <v>38.849473044268677</v>
      </c>
      <c r="J94" s="29">
        <f t="shared" si="122"/>
        <v>31.34299771399985</v>
      </c>
      <c r="K94" s="29">
        <f t="shared" si="122"/>
        <v>25.413223235936737</v>
      </c>
      <c r="L94" s="29">
        <f t="shared" si="122"/>
        <v>20.62938980579716</v>
      </c>
      <c r="M94" s="29">
        <f t="shared" si="122"/>
        <v>16.264165631854169</v>
      </c>
      <c r="N94" s="29">
        <f t="shared" si="122"/>
        <v>13.548593678282741</v>
      </c>
      <c r="O94" s="29">
        <f t="shared" si="122"/>
        <v>11.19713329658051</v>
      </c>
      <c r="P94" s="29">
        <f t="shared" si="122"/>
        <v>9.245433715001143</v>
      </c>
      <c r="Q94" s="29">
        <f t="shared" si="122"/>
        <v>7.6524318207788129</v>
      </c>
      <c r="R94" s="29">
        <f t="shared" si="122"/>
        <v>6.3588005932701108</v>
      </c>
      <c r="S94" s="29">
        <f t="shared" si="122"/>
        <v>5.3077263205018168</v>
      </c>
      <c r="T94" s="29">
        <f t="shared" si="122"/>
        <v>4.4509516382273153</v>
      </c>
      <c r="U94" s="29">
        <f t="shared" si="122"/>
        <v>3.7494056069071946</v>
      </c>
      <c r="V94" s="29">
        <f t="shared" si="122"/>
        <v>3.1796415536217677</v>
      </c>
      <c r="W94" s="29">
        <f t="shared" si="122"/>
        <v>2.7074524766414205</v>
      </c>
      <c r="X94" s="29">
        <f t="shared" si="122"/>
        <v>2.3069445795251191</v>
      </c>
      <c r="Y94" s="29">
        <f t="shared" si="122"/>
        <v>1.9675079664435511</v>
      </c>
      <c r="Z94" s="29">
        <f t="shared" si="122"/>
        <v>1.6812399292209632</v>
      </c>
      <c r="AA94" s="29">
        <f t="shared" si="122"/>
        <v>1.4399539214957622</v>
      </c>
      <c r="AB94" s="29">
        <f t="shared" si="122"/>
        <v>1.2361586855929774</v>
      </c>
      <c r="AC94" s="29">
        <f t="shared" si="122"/>
        <v>1.062592278028706</v>
      </c>
      <c r="AD94" s="29">
        <f t="shared" si="122"/>
        <v>0.91460483443854979</v>
      </c>
      <c r="AE94" s="29">
        <f t="shared" si="122"/>
        <v>0.7882228074172658</v>
      </c>
      <c r="AF94" s="29">
        <f t="shared" si="122"/>
        <v>0.68004169894962563</v>
      </c>
      <c r="AG94" s="29">
        <f t="shared" si="122"/>
        <v>0.58730129142093446</v>
      </c>
      <c r="AH94" s="29">
        <f t="shared" si="122"/>
        <v>0.50774167927018021</v>
      </c>
      <c r="AI94" s="29">
        <f t="shared" si="122"/>
        <v>0.43939152961984662</v>
      </c>
      <c r="AJ94" s="29">
        <f t="shared" si="122"/>
        <v>0.38058793238145372</v>
      </c>
      <c r="AK94" s="29">
        <f t="shared" si="122"/>
        <v>0.32992827248104345</v>
      </c>
      <c r="AL94" s="29">
        <f t="shared" si="122"/>
        <v>0.28622737061134945</v>
      </c>
      <c r="AM94" s="29">
        <f t="shared" si="122"/>
        <v>0.24848233441996162</v>
      </c>
      <c r="AN94" s="29">
        <f t="shared" si="122"/>
        <v>0.21584326313141555</v>
      </c>
      <c r="AO94" s="29">
        <f t="shared" si="122"/>
        <v>0.18758872472107815</v>
      </c>
      <c r="AP94" s="29">
        <f t="shared" si="122"/>
        <v>0.16310524029499876</v>
      </c>
      <c r="AQ94" s="29">
        <f t="shared" si="122"/>
        <v>0.14187014740510112</v>
      </c>
      <c r="AR94" s="29">
        <f t="shared" si="122"/>
        <v>0.1234373004897462</v>
      </c>
      <c r="AS94" s="29">
        <f t="shared" si="122"/>
        <v>0.10742514036250313</v>
      </c>
      <c r="AT94" s="29">
        <f t="shared" si="122"/>
        <v>9.3506733301741946E-2</v>
      </c>
      <c r="AU94" s="29">
        <f t="shared" si="122"/>
        <v>8.1401443349868971E-2</v>
      </c>
      <c r="AV94" s="29">
        <f t="shared" si="122"/>
        <v>7.0867957457519878E-2</v>
      </c>
      <c r="AW94" s="29">
        <f t="shared" si="122"/>
        <v>6.1698431409184885E-2</v>
      </c>
      <c r="AX94" s="29">
        <f t="shared" si="122"/>
        <v>5.3713565182292075E-2</v>
      </c>
      <c r="AY94" s="29">
        <f t="shared" si="122"/>
        <v>4.6758450196311474E-2</v>
      </c>
      <c r="AZ94" s="29">
        <f t="shared" si="122"/>
        <v>4.0699058731103938E-2</v>
      </c>
      <c r="BA94" s="29">
        <f t="shared" si="122"/>
        <v>3.5419268638321073E-2</v>
      </c>
      <c r="BB94" s="29">
        <f t="shared" si="122"/>
        <v>3.0818335321015002E-2</v>
      </c>
      <c r="BC94" s="29">
        <f t="shared" si="122"/>
        <v>2.6808738735615623E-2</v>
      </c>
      <c r="BD94" s="29">
        <f t="shared" si="122"/>
        <v>2.3314346696152503E-2</v>
      </c>
      <c r="BE94" s="29">
        <f t="shared" si="122"/>
        <v>2.0268847673674276E-2</v>
      </c>
      <c r="BF94" s="29">
        <f t="shared" si="122"/>
        <v>1.761441688289386E-2</v>
      </c>
      <c r="BG94" s="29">
        <f t="shared" si="122"/>
        <v>1.5300588407666568E-2</v>
      </c>
      <c r="BH94" s="29">
        <f t="shared" si="122"/>
        <v>1.3283312124851029E-2</v>
      </c>
      <c r="BI94" s="29">
        <f>BI$17*BI$56*BI93/(1-(BJ17/BI17))</f>
        <v>8.2700773023882831E-2</v>
      </c>
    </row>
    <row r="95" spans="1:62" ht="39" customHeight="1">
      <c r="A95" s="57" t="s">
        <v>62</v>
      </c>
      <c r="B95" s="197">
        <f>SUM(B94:BI94)*10*B52+B53-C53</f>
        <v>665.6559100968575</v>
      </c>
      <c r="C95" s="85">
        <v>660.22619385237249</v>
      </c>
      <c r="D95" s="189">
        <f>+B95-C95</f>
        <v>5.4297162444850073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3">+B$36*1000*B103^($B$38-1)</f>
        <v>1.0000000000000007E-3</v>
      </c>
      <c r="C101" s="482">
        <f t="shared" si="123"/>
        <v>1.0000000000000013E-3</v>
      </c>
      <c r="D101" s="482">
        <f t="shared" si="123"/>
        <v>1.000000000000062E-3</v>
      </c>
      <c r="E101" s="482">
        <f t="shared" si="123"/>
        <v>1.0000000000250561E-3</v>
      </c>
      <c r="F101" s="482">
        <f t="shared" si="123"/>
        <v>1.0000000020683479E-3</v>
      </c>
      <c r="G101" s="482">
        <f t="shared" si="123"/>
        <v>1.0000000690716618E-3</v>
      </c>
      <c r="H101" s="482">
        <f t="shared" si="123"/>
        <v>1.0000012753976378E-3</v>
      </c>
      <c r="I101" s="482">
        <f t="shared" si="123"/>
        <v>1.0000154944071762E-3</v>
      </c>
      <c r="J101" s="482">
        <f t="shared" si="123"/>
        <v>1.0001382816321592E-3</v>
      </c>
      <c r="K101" s="482">
        <f t="shared" si="123"/>
        <v>1.0009718906366224E-3</v>
      </c>
      <c r="L101" s="482">
        <f t="shared" si="123"/>
        <v>1.0056428878457797E-3</v>
      </c>
      <c r="M101" s="482">
        <f t="shared" si="123"/>
        <v>1.0280495158972276E-3</v>
      </c>
      <c r="N101" s="482">
        <f t="shared" si="123"/>
        <v>1.1227565420541118E-3</v>
      </c>
      <c r="O101" s="482">
        <f t="shared" si="123"/>
        <v>1.4835304407365909E-3</v>
      </c>
      <c r="P101" s="482">
        <f t="shared" si="123"/>
        <v>2.7342584752025612E-3</v>
      </c>
      <c r="Q101" s="482">
        <f t="shared" si="123"/>
        <v>6.7233412241040824E-3</v>
      </c>
      <c r="R101" s="482">
        <f t="shared" si="123"/>
        <v>1.8533764551566016E-2</v>
      </c>
      <c r="S101" s="482">
        <f t="shared" si="123"/>
        <v>5.1229475125919154E-2</v>
      </c>
      <c r="T101" s="482">
        <f t="shared" si="123"/>
        <v>0.13634418472310184</v>
      </c>
      <c r="U101" s="482">
        <f t="shared" si="123"/>
        <v>0.34555532904845071</v>
      </c>
      <c r="V101" s="482">
        <f t="shared" si="123"/>
        <v>0.83230829766076242</v>
      </c>
      <c r="W101" s="482">
        <f t="shared" si="123"/>
        <v>1.9050334301075318</v>
      </c>
      <c r="X101" s="482">
        <f t="shared" si="123"/>
        <v>4.14154952274792</v>
      </c>
      <c r="Y101" s="482">
        <f t="shared" si="123"/>
        <v>8.5372060943088108</v>
      </c>
      <c r="Z101" s="482">
        <f t="shared" si="123"/>
        <v>16.632319403133184</v>
      </c>
      <c r="AA101" s="482">
        <f t="shared" si="123"/>
        <v>30.481939669251933</v>
      </c>
      <c r="AB101" s="482">
        <f t="shared" si="123"/>
        <v>102.85099956003779</v>
      </c>
      <c r="AC101" s="482">
        <f t="shared" si="123"/>
        <v>51.425499780018896</v>
      </c>
      <c r="AD101" s="482">
        <f t="shared" si="123"/>
        <v>25.712749890009448</v>
      </c>
      <c r="AE101" s="482">
        <f t="shared" si="123"/>
        <v>12.856374945004724</v>
      </c>
      <c r="AF101" s="482">
        <f t="shared" si="123"/>
        <v>6.428187472502362</v>
      </c>
      <c r="AG101" s="482">
        <f t="shared" si="123"/>
        <v>3.214093736251181</v>
      </c>
      <c r="AH101" s="482">
        <f t="shared" ref="AH101:BI101" si="124">+AH$36*1000*AH103^($B$38-1)</f>
        <v>1.6070468681255905</v>
      </c>
      <c r="AI101" s="482">
        <f t="shared" si="124"/>
        <v>0.80352343406279525</v>
      </c>
      <c r="AJ101" s="482">
        <f t="shared" si="124"/>
        <v>0.40176171703139762</v>
      </c>
      <c r="AK101" s="482">
        <f t="shared" si="124"/>
        <v>0.20088085851569881</v>
      </c>
      <c r="AL101" s="482">
        <f t="shared" si="124"/>
        <v>0.10044042925784941</v>
      </c>
      <c r="AM101" s="482">
        <f t="shared" si="124"/>
        <v>5.0220214628924703E-2</v>
      </c>
      <c r="AN101" s="482">
        <f t="shared" si="124"/>
        <v>2.5110107314462352E-2</v>
      </c>
      <c r="AO101" s="482">
        <f t="shared" si="124"/>
        <v>1.2555053657231176E-2</v>
      </c>
      <c r="AP101" s="482">
        <f t="shared" si="124"/>
        <v>6.2775268286155879E-3</v>
      </c>
      <c r="AQ101" s="482">
        <f t="shared" si="124"/>
        <v>3.1387634143077939E-3</v>
      </c>
      <c r="AR101" s="482">
        <f t="shared" si="124"/>
        <v>1.569381707153897E-3</v>
      </c>
      <c r="AS101" s="482">
        <f t="shared" si="124"/>
        <v>7.8469085357694849E-4</v>
      </c>
      <c r="AT101" s="482">
        <f t="shared" si="124"/>
        <v>3.9234542678847424E-4</v>
      </c>
      <c r="AU101" s="482">
        <f t="shared" si="124"/>
        <v>1.9617271339423712E-4</v>
      </c>
      <c r="AV101" s="482">
        <f t="shared" si="124"/>
        <v>9.8086356697118561E-5</v>
      </c>
      <c r="AW101" s="482">
        <f t="shared" si="124"/>
        <v>4.904317834855928E-5</v>
      </c>
      <c r="AX101" s="482">
        <f t="shared" si="124"/>
        <v>2.452158917427964E-5</v>
      </c>
      <c r="AY101" s="482">
        <f t="shared" si="124"/>
        <v>1.226079458713982E-5</v>
      </c>
      <c r="AZ101" s="482">
        <f t="shared" si="124"/>
        <v>6.13039729356991E-6</v>
      </c>
      <c r="BA101" s="482">
        <f t="shared" si="124"/>
        <v>3.065198646784955E-6</v>
      </c>
      <c r="BB101" s="482">
        <f t="shared" si="124"/>
        <v>1.5325993233924775E-6</v>
      </c>
      <c r="BC101" s="482">
        <f t="shared" si="124"/>
        <v>7.6629966169623876E-7</v>
      </c>
      <c r="BD101" s="482">
        <f t="shared" si="124"/>
        <v>3.8314983084811938E-7</v>
      </c>
      <c r="BE101" s="482">
        <f t="shared" si="124"/>
        <v>1.9157491542405969E-7</v>
      </c>
      <c r="BF101" s="482">
        <f t="shared" si="124"/>
        <v>9.5787457712029845E-8</v>
      </c>
      <c r="BG101" s="482">
        <f t="shared" si="124"/>
        <v>4.7893728856014922E-8</v>
      </c>
      <c r="BH101" s="482">
        <f t="shared" si="124"/>
        <v>2.3946864428007461E-8</v>
      </c>
      <c r="BI101" s="482">
        <f t="shared" si="124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1.6747132147520054</v>
      </c>
      <c r="C102" s="481">
        <f>+C119*(1-MIN(C103,1))</f>
        <v>1.612424151052779</v>
      </c>
      <c r="D102" s="481">
        <f t="shared" ref="D102:BI102" si="125">+D119*(1-MIN(D103,1))</f>
        <v>1.7678473588881776</v>
      </c>
      <c r="E102" s="481">
        <f t="shared" si="125"/>
        <v>1.8830858868318481</v>
      </c>
      <c r="F102" s="481">
        <f t="shared" si="125"/>
        <v>1.9699588918196913</v>
      </c>
      <c r="G102" s="481">
        <f t="shared" si="125"/>
        <v>2.0434193236069031</v>
      </c>
      <c r="H102" s="481">
        <f t="shared" si="125"/>
        <v>2.1167596161483759</v>
      </c>
      <c r="I102" s="481">
        <f t="shared" si="125"/>
        <v>2.1920854541334744</v>
      </c>
      <c r="J102" s="481">
        <f t="shared" si="125"/>
        <v>2.2630458757006191</v>
      </c>
      <c r="K102" s="481">
        <f t="shared" si="125"/>
        <v>2.3303969316333952</v>
      </c>
      <c r="L102" s="481">
        <f t="shared" si="125"/>
        <v>2.3771847358878775</v>
      </c>
      <c r="M102" s="481">
        <f t="shared" si="125"/>
        <v>2.3984617576610661</v>
      </c>
      <c r="N102" s="481">
        <f t="shared" si="125"/>
        <v>2.4441251149718237</v>
      </c>
      <c r="O102" s="481">
        <f t="shared" si="125"/>
        <v>2.4715480559891545</v>
      </c>
      <c r="P102" s="481">
        <f t="shared" si="125"/>
        <v>2.4896479369630073</v>
      </c>
      <c r="Q102" s="481">
        <f t="shared" si="125"/>
        <v>2.5025877906253076</v>
      </c>
      <c r="R102" s="481">
        <f t="shared" si="125"/>
        <v>2.5119831030856909</v>
      </c>
      <c r="S102" s="481">
        <f t="shared" si="125"/>
        <v>2.5178540738324604</v>
      </c>
      <c r="T102" s="481">
        <f t="shared" si="125"/>
        <v>2.5189595819859005</v>
      </c>
      <c r="U102" s="481">
        <f t="shared" si="125"/>
        <v>2.5128250820147451</v>
      </c>
      <c r="V102" s="481">
        <f t="shared" si="125"/>
        <v>2.4956004970873158</v>
      </c>
      <c r="W102" s="481">
        <f t="shared" si="125"/>
        <v>2.4618664647219823</v>
      </c>
      <c r="X102" s="481">
        <f t="shared" si="125"/>
        <v>2.4045516658516943</v>
      </c>
      <c r="Y102" s="481">
        <f t="shared" si="125"/>
        <v>2.3152099675259872</v>
      </c>
      <c r="Z102" s="481">
        <f t="shared" si="125"/>
        <v>2.184996622807664</v>
      </c>
      <c r="AA102" s="481">
        <f t="shared" si="125"/>
        <v>1.7272329721820618</v>
      </c>
      <c r="AB102" s="481">
        <f t="shared" si="125"/>
        <v>0</v>
      </c>
      <c r="AC102" s="481">
        <f t="shared" si="125"/>
        <v>0</v>
      </c>
      <c r="AD102" s="481">
        <f t="shared" si="125"/>
        <v>0</v>
      </c>
      <c r="AE102" s="481">
        <f t="shared" si="125"/>
        <v>0</v>
      </c>
      <c r="AF102" s="481">
        <f t="shared" si="125"/>
        <v>0</v>
      </c>
      <c r="AG102" s="481">
        <f t="shared" si="125"/>
        <v>0</v>
      </c>
      <c r="AH102" s="481">
        <f t="shared" si="125"/>
        <v>0</v>
      </c>
      <c r="AI102" s="481">
        <f t="shared" si="125"/>
        <v>0</v>
      </c>
      <c r="AJ102" s="481">
        <f t="shared" si="125"/>
        <v>0</v>
      </c>
      <c r="AK102" s="481">
        <f t="shared" si="125"/>
        <v>0</v>
      </c>
      <c r="AL102" s="481">
        <f t="shared" si="125"/>
        <v>0</v>
      </c>
      <c r="AM102" s="481">
        <f t="shared" si="125"/>
        <v>0</v>
      </c>
      <c r="AN102" s="481">
        <f t="shared" si="125"/>
        <v>0</v>
      </c>
      <c r="AO102" s="481">
        <f t="shared" si="125"/>
        <v>0</v>
      </c>
      <c r="AP102" s="481">
        <f t="shared" si="125"/>
        <v>0</v>
      </c>
      <c r="AQ102" s="481">
        <f t="shared" si="125"/>
        <v>0</v>
      </c>
      <c r="AR102" s="481">
        <f t="shared" si="125"/>
        <v>0</v>
      </c>
      <c r="AS102" s="481">
        <f t="shared" si="125"/>
        <v>0</v>
      </c>
      <c r="AT102" s="481">
        <f t="shared" si="125"/>
        <v>0</v>
      </c>
      <c r="AU102" s="481">
        <f t="shared" si="125"/>
        <v>0</v>
      </c>
      <c r="AV102" s="481">
        <f t="shared" si="125"/>
        <v>0</v>
      </c>
      <c r="AW102" s="481">
        <f t="shared" si="125"/>
        <v>0</v>
      </c>
      <c r="AX102" s="481">
        <f t="shared" si="125"/>
        <v>0</v>
      </c>
      <c r="AY102" s="481">
        <f t="shared" si="125"/>
        <v>0</v>
      </c>
      <c r="AZ102" s="481">
        <f t="shared" si="125"/>
        <v>0</v>
      </c>
      <c r="BA102" s="481">
        <f t="shared" si="125"/>
        <v>0</v>
      </c>
      <c r="BB102" s="481">
        <f t="shared" si="125"/>
        <v>0</v>
      </c>
      <c r="BC102" s="481">
        <f t="shared" si="125"/>
        <v>0</v>
      </c>
      <c r="BD102" s="481">
        <f t="shared" si="125"/>
        <v>0</v>
      </c>
      <c r="BE102" s="481">
        <f t="shared" si="125"/>
        <v>0</v>
      </c>
      <c r="BF102" s="481">
        <f t="shared" si="125"/>
        <v>0</v>
      </c>
      <c r="BG102" s="481">
        <f t="shared" si="125"/>
        <v>0</v>
      </c>
      <c r="BH102" s="481">
        <f t="shared" si="125"/>
        <v>0</v>
      </c>
      <c r="BI102" s="481">
        <f t="shared" si="125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6">+IF($B$98&gt;0,D109,IF($B$99&gt;0,D114,D122))</f>
        <v>4.554964963761734E-4</v>
      </c>
      <c r="E103" s="484">
        <f t="shared" si="126"/>
        <v>4.6716769083179693E-4</v>
      </c>
      <c r="F103" s="484">
        <f t="shared" si="126"/>
        <v>4.7906680656480594E-4</v>
      </c>
      <c r="G103" s="484">
        <f t="shared" si="126"/>
        <v>4.9119316906030505E-4</v>
      </c>
      <c r="H103" s="484">
        <f t="shared" si="126"/>
        <v>5.0354597266255791E-4</v>
      </c>
      <c r="I103" s="484">
        <f t="shared" si="126"/>
        <v>5.1612709933869299E-4</v>
      </c>
      <c r="J103" s="484">
        <f t="shared" si="126"/>
        <v>5.289628964357916E-4</v>
      </c>
      <c r="K103" s="484">
        <f t="shared" si="126"/>
        <v>5.4223449942414933E-4</v>
      </c>
      <c r="L103" s="484">
        <f t="shared" si="126"/>
        <v>5.5691698121983332E-4</v>
      </c>
      <c r="M103" s="484">
        <f t="shared" si="126"/>
        <v>5.7743550522263668E-4</v>
      </c>
      <c r="N103" s="484">
        <f t="shared" si="126"/>
        <v>6.2097611265281717E-4</v>
      </c>
      <c r="O103" s="484">
        <f t="shared" si="126"/>
        <v>7.4220312979514369E-4</v>
      </c>
      <c r="P103" s="484">
        <f t="shared" si="126"/>
        <v>1.0670223096466967E-3</v>
      </c>
      <c r="Q103" s="484">
        <f t="shared" si="126"/>
        <v>1.8000526806676753E-3</v>
      </c>
      <c r="R103" s="484">
        <f t="shared" si="126"/>
        <v>3.2349809215119697E-3</v>
      </c>
      <c r="S103" s="484">
        <f t="shared" si="126"/>
        <v>5.8211714316321831E-3</v>
      </c>
      <c r="T103" s="484">
        <f t="shared" si="126"/>
        <v>1.0254409988045469E-2</v>
      </c>
      <c r="U103" s="484">
        <f t="shared" si="126"/>
        <v>1.7575387467127942E-2</v>
      </c>
      <c r="V103" s="484">
        <f t="shared" si="126"/>
        <v>2.9275332879253206E-2</v>
      </c>
      <c r="W103" s="484">
        <f t="shared" si="126"/>
        <v>4.7389217005270545E-2</v>
      </c>
      <c r="X103" s="484">
        <f t="shared" si="126"/>
        <v>7.4527800755064058E-2</v>
      </c>
      <c r="Y103" s="484">
        <f t="shared" si="126"/>
        <v>0.11376243321278326</v>
      </c>
      <c r="Z103" s="484">
        <f t="shared" si="126"/>
        <v>0.16824250533380727</v>
      </c>
      <c r="AA103" s="484">
        <f t="shared" si="126"/>
        <v>0.34620680794318071</v>
      </c>
      <c r="AB103" s="484">
        <f t="shared" si="126"/>
        <v>1</v>
      </c>
      <c r="AC103" s="484">
        <f t="shared" si="126"/>
        <v>1</v>
      </c>
      <c r="AD103" s="484">
        <f t="shared" si="126"/>
        <v>1</v>
      </c>
      <c r="AE103" s="484">
        <f t="shared" si="126"/>
        <v>1</v>
      </c>
      <c r="AF103" s="484">
        <f t="shared" si="126"/>
        <v>1</v>
      </c>
      <c r="AG103" s="484">
        <f t="shared" si="126"/>
        <v>1</v>
      </c>
      <c r="AH103" s="484">
        <f t="shared" si="126"/>
        <v>1</v>
      </c>
      <c r="AI103" s="484">
        <f t="shared" si="126"/>
        <v>1</v>
      </c>
      <c r="AJ103" s="484">
        <f t="shared" si="126"/>
        <v>1</v>
      </c>
      <c r="AK103" s="484">
        <f t="shared" si="126"/>
        <v>1</v>
      </c>
      <c r="AL103" s="484">
        <f t="shared" si="126"/>
        <v>1</v>
      </c>
      <c r="AM103" s="484">
        <f t="shared" si="126"/>
        <v>1</v>
      </c>
      <c r="AN103" s="484">
        <f t="shared" si="126"/>
        <v>1</v>
      </c>
      <c r="AO103" s="484">
        <f t="shared" si="126"/>
        <v>1</v>
      </c>
      <c r="AP103" s="484">
        <f t="shared" si="126"/>
        <v>1</v>
      </c>
      <c r="AQ103" s="484">
        <f t="shared" si="126"/>
        <v>1</v>
      </c>
      <c r="AR103" s="484">
        <f t="shared" si="126"/>
        <v>1</v>
      </c>
      <c r="AS103" s="484">
        <f t="shared" si="126"/>
        <v>1</v>
      </c>
      <c r="AT103" s="484">
        <f t="shared" si="126"/>
        <v>1</v>
      </c>
      <c r="AU103" s="484">
        <f t="shared" si="126"/>
        <v>1</v>
      </c>
      <c r="AV103" s="484">
        <f t="shared" si="126"/>
        <v>1</v>
      </c>
      <c r="AW103" s="484">
        <f t="shared" si="126"/>
        <v>1</v>
      </c>
      <c r="AX103" s="484">
        <f t="shared" si="126"/>
        <v>1</v>
      </c>
      <c r="AY103" s="484">
        <f t="shared" si="126"/>
        <v>1</v>
      </c>
      <c r="AZ103" s="484">
        <f t="shared" si="126"/>
        <v>1</v>
      </c>
      <c r="BA103" s="484">
        <f t="shared" si="126"/>
        <v>1</v>
      </c>
      <c r="BB103" s="484">
        <f t="shared" si="126"/>
        <v>1</v>
      </c>
      <c r="BC103" s="484">
        <f t="shared" si="126"/>
        <v>1</v>
      </c>
      <c r="BD103" s="484">
        <f t="shared" si="126"/>
        <v>1</v>
      </c>
      <c r="BE103" s="484">
        <f t="shared" si="126"/>
        <v>1</v>
      </c>
      <c r="BF103" s="484">
        <f t="shared" si="126"/>
        <v>1</v>
      </c>
      <c r="BG103" s="484">
        <f t="shared" si="126"/>
        <v>1</v>
      </c>
      <c r="BH103" s="484">
        <f t="shared" si="126"/>
        <v>1</v>
      </c>
      <c r="BI103" s="484">
        <f t="shared" si="126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7">+MIN(B107+B108,B36*1000)</f>
        <v>1E-3</v>
      </c>
      <c r="C106" s="389">
        <f t="shared" si="127"/>
        <v>1E-3</v>
      </c>
      <c r="D106" s="389">
        <f t="shared" si="127"/>
        <v>1.0000000000000616E-3</v>
      </c>
      <c r="E106" s="389">
        <f t="shared" si="127"/>
        <v>1.0000000000250553E-3</v>
      </c>
      <c r="F106" s="389">
        <f t="shared" si="127"/>
        <v>1.0000000020683457E-3</v>
      </c>
      <c r="G106" s="389">
        <f t="shared" si="127"/>
        <v>1.0000000690716607E-3</v>
      </c>
      <c r="H106" s="389">
        <f t="shared" si="127"/>
        <v>1.0000012753976373E-3</v>
      </c>
      <c r="I106" s="389">
        <f t="shared" si="127"/>
        <v>1.0000154944071751E-3</v>
      </c>
      <c r="J106" s="389">
        <f t="shared" si="127"/>
        <v>1.0001382816321597E-3</v>
      </c>
      <c r="K106" s="389">
        <f t="shared" si="127"/>
        <v>1.0009718906366216E-3</v>
      </c>
      <c r="L106" s="389">
        <f t="shared" si="127"/>
        <v>1.0056428878457773E-3</v>
      </c>
      <c r="M106" s="466">
        <f t="shared" si="127"/>
        <v>1.0280495158972263E-3</v>
      </c>
      <c r="N106" s="389">
        <f t="shared" si="127"/>
        <v>1.1227565420541109E-3</v>
      </c>
      <c r="O106" s="389">
        <f t="shared" si="127"/>
        <v>1.4835304407365905E-3</v>
      </c>
      <c r="P106" s="389">
        <f t="shared" si="127"/>
        <v>2.7342584752025594E-3</v>
      </c>
      <c r="Q106" s="389">
        <f t="shared" si="127"/>
        <v>6.7233412241040832E-3</v>
      </c>
      <c r="R106" s="389">
        <f t="shared" si="127"/>
        <v>1.8533764551566006E-2</v>
      </c>
      <c r="S106" s="389">
        <f t="shared" si="127"/>
        <v>5.1229475125919105E-2</v>
      </c>
      <c r="T106" s="389">
        <f t="shared" si="127"/>
        <v>0.13634418472310178</v>
      </c>
      <c r="U106" s="389">
        <f t="shared" si="127"/>
        <v>0.34555532904845049</v>
      </c>
      <c r="V106" s="389">
        <f t="shared" si="127"/>
        <v>0.8323082976607622</v>
      </c>
      <c r="W106" s="389">
        <f t="shared" si="127"/>
        <v>1.9050334301075322</v>
      </c>
      <c r="X106" s="389">
        <f t="shared" si="127"/>
        <v>4.1415495227479173</v>
      </c>
      <c r="Y106" s="389">
        <f t="shared" si="127"/>
        <v>8.5372060943088126</v>
      </c>
      <c r="Z106" s="389">
        <f t="shared" si="127"/>
        <v>16.632319403133177</v>
      </c>
      <c r="AA106" s="389">
        <f t="shared" si="127"/>
        <v>30.481939669251929</v>
      </c>
      <c r="AB106" s="389">
        <f t="shared" si="127"/>
        <v>102.85099956003779</v>
      </c>
      <c r="AC106" s="389">
        <f t="shared" si="127"/>
        <v>51.425499780018896</v>
      </c>
      <c r="AD106" s="389">
        <f t="shared" si="127"/>
        <v>25.712749890009448</v>
      </c>
      <c r="AE106" s="389">
        <f t="shared" si="127"/>
        <v>12.856374945004724</v>
      </c>
      <c r="AF106" s="389">
        <f t="shared" si="127"/>
        <v>6.428187472502362</v>
      </c>
      <c r="AG106" s="389">
        <f t="shared" si="127"/>
        <v>3.214093736251181</v>
      </c>
      <c r="AH106" s="389">
        <f t="shared" si="127"/>
        <v>1.6070468681255905</v>
      </c>
      <c r="AI106" s="389">
        <f t="shared" si="127"/>
        <v>0.80352343406279525</v>
      </c>
      <c r="AJ106" s="389">
        <f t="shared" si="127"/>
        <v>0.40176171703139762</v>
      </c>
      <c r="AK106" s="389">
        <f t="shared" si="127"/>
        <v>0.20088085851569881</v>
      </c>
      <c r="AL106" s="389">
        <f t="shared" si="127"/>
        <v>0.10044042925784941</v>
      </c>
      <c r="AM106" s="389">
        <f t="shared" si="127"/>
        <v>5.0220214628924703E-2</v>
      </c>
      <c r="AN106" s="389">
        <f t="shared" si="127"/>
        <v>2.5110107314462352E-2</v>
      </c>
      <c r="AO106" s="389">
        <f t="shared" si="127"/>
        <v>1.2555053657231176E-2</v>
      </c>
      <c r="AP106" s="389">
        <f t="shared" si="127"/>
        <v>6.2775268286155879E-3</v>
      </c>
      <c r="AQ106" s="389">
        <f t="shared" si="127"/>
        <v>3.1387634143077939E-3</v>
      </c>
      <c r="AR106" s="389">
        <f t="shared" si="127"/>
        <v>1.569381707153897E-3</v>
      </c>
      <c r="AS106" s="389">
        <f t="shared" si="127"/>
        <v>7.8469085357694849E-4</v>
      </c>
      <c r="AT106" s="389">
        <f t="shared" si="127"/>
        <v>3.9234542678847424E-4</v>
      </c>
      <c r="AU106" s="389">
        <f t="shared" si="127"/>
        <v>1.9617271339423712E-4</v>
      </c>
      <c r="AV106" s="389">
        <f t="shared" si="127"/>
        <v>9.8086356697118561E-5</v>
      </c>
      <c r="AW106" s="389">
        <f t="shared" si="127"/>
        <v>4.904317834855928E-5</v>
      </c>
      <c r="AX106" s="389">
        <f t="shared" si="127"/>
        <v>2.452158917427964E-5</v>
      </c>
      <c r="AY106" s="389">
        <f t="shared" si="127"/>
        <v>1.226079458713982E-5</v>
      </c>
      <c r="AZ106" s="389">
        <f t="shared" si="127"/>
        <v>6.13039729356991E-6</v>
      </c>
      <c r="BA106" s="389">
        <f t="shared" si="127"/>
        <v>3.065198646784955E-6</v>
      </c>
      <c r="BB106" s="389">
        <f t="shared" si="127"/>
        <v>1.5325993233924775E-6</v>
      </c>
      <c r="BC106" s="389">
        <f t="shared" si="127"/>
        <v>7.6629966169623876E-7</v>
      </c>
      <c r="BD106" s="389">
        <f t="shared" si="127"/>
        <v>3.8314983084811938E-7</v>
      </c>
      <c r="BE106" s="389">
        <f t="shared" si="127"/>
        <v>1.9157491542405969E-7</v>
      </c>
      <c r="BF106" s="389">
        <f t="shared" si="127"/>
        <v>9.5787457712029845E-8</v>
      </c>
      <c r="BG106" s="389">
        <f t="shared" si="127"/>
        <v>4.7893728856014922E-8</v>
      </c>
      <c r="BH106" s="389">
        <f t="shared" si="127"/>
        <v>2.3946864428007461E-8</v>
      </c>
      <c r="BI106" s="389">
        <f t="shared" si="127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466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8">+(D106/(1000*D$36))^(1/($B$38-1))</f>
        <v>4.554964963761734E-4</v>
      </c>
      <c r="E109" s="391">
        <f t="shared" si="128"/>
        <v>4.6716769083179693E-4</v>
      </c>
      <c r="F109" s="391">
        <f t="shared" si="128"/>
        <v>4.7906680656480594E-4</v>
      </c>
      <c r="G109" s="391">
        <f t="shared" si="128"/>
        <v>4.9119316906030505E-4</v>
      </c>
      <c r="H109" s="391">
        <f t="shared" si="128"/>
        <v>5.0354597266255791E-4</v>
      </c>
      <c r="I109" s="391">
        <f t="shared" si="128"/>
        <v>5.1612709933869299E-4</v>
      </c>
      <c r="J109" s="391">
        <f t="shared" si="128"/>
        <v>5.289628964357916E-4</v>
      </c>
      <c r="K109" s="391">
        <f t="shared" si="128"/>
        <v>5.4223449942414933E-4</v>
      </c>
      <c r="L109" s="391">
        <f t="shared" si="128"/>
        <v>5.5691698121983332E-4</v>
      </c>
      <c r="M109" s="467">
        <f t="shared" si="128"/>
        <v>5.7743550522263668E-4</v>
      </c>
      <c r="N109" s="391">
        <f t="shared" si="128"/>
        <v>6.2097611265281717E-4</v>
      </c>
      <c r="O109" s="391">
        <f t="shared" si="128"/>
        <v>7.4220312979514369E-4</v>
      </c>
      <c r="P109" s="391">
        <f t="shared" si="128"/>
        <v>1.0670223096466967E-3</v>
      </c>
      <c r="Q109" s="391">
        <f t="shared" si="128"/>
        <v>1.8000526806676753E-3</v>
      </c>
      <c r="R109" s="391">
        <f t="shared" si="128"/>
        <v>3.2349809215119697E-3</v>
      </c>
      <c r="S109" s="391">
        <f t="shared" si="128"/>
        <v>5.8211714316321831E-3</v>
      </c>
      <c r="T109" s="391">
        <f t="shared" si="128"/>
        <v>1.0254409988045469E-2</v>
      </c>
      <c r="U109" s="391">
        <f t="shared" si="128"/>
        <v>1.7575387467127942E-2</v>
      </c>
      <c r="V109" s="391">
        <f t="shared" si="128"/>
        <v>2.9275332879253206E-2</v>
      </c>
      <c r="W109" s="391">
        <f t="shared" si="128"/>
        <v>4.7389217005270545E-2</v>
      </c>
      <c r="X109" s="391">
        <f t="shared" si="128"/>
        <v>7.4527800755064058E-2</v>
      </c>
      <c r="Y109" s="391">
        <f t="shared" si="128"/>
        <v>0.11376243321278326</v>
      </c>
      <c r="Z109" s="391">
        <f t="shared" si="128"/>
        <v>0.16824250533380727</v>
      </c>
      <c r="AA109" s="391">
        <f t="shared" si="128"/>
        <v>0.34620680794318071</v>
      </c>
      <c r="AB109" s="391">
        <f t="shared" si="128"/>
        <v>1</v>
      </c>
      <c r="AC109" s="391">
        <f t="shared" si="128"/>
        <v>1</v>
      </c>
      <c r="AD109" s="391">
        <f t="shared" si="128"/>
        <v>1</v>
      </c>
      <c r="AE109" s="391">
        <f t="shared" si="128"/>
        <v>1</v>
      </c>
      <c r="AF109" s="391">
        <f t="shared" si="128"/>
        <v>1</v>
      </c>
      <c r="AG109" s="391">
        <f t="shared" si="128"/>
        <v>1</v>
      </c>
      <c r="AH109" s="391">
        <f t="shared" si="128"/>
        <v>1</v>
      </c>
      <c r="AI109" s="391">
        <f t="shared" si="128"/>
        <v>1</v>
      </c>
      <c r="AJ109" s="391">
        <f t="shared" si="128"/>
        <v>1</v>
      </c>
      <c r="AK109" s="391">
        <f t="shared" si="128"/>
        <v>1</v>
      </c>
      <c r="AL109" s="391">
        <f t="shared" si="128"/>
        <v>1</v>
      </c>
      <c r="AM109" s="391">
        <f t="shared" si="128"/>
        <v>1</v>
      </c>
      <c r="AN109" s="391">
        <f t="shared" si="128"/>
        <v>1</v>
      </c>
      <c r="AO109" s="391">
        <f t="shared" si="128"/>
        <v>1</v>
      </c>
      <c r="AP109" s="391">
        <f t="shared" si="128"/>
        <v>1</v>
      </c>
      <c r="AQ109" s="391">
        <f t="shared" si="128"/>
        <v>1</v>
      </c>
      <c r="AR109" s="391">
        <f t="shared" si="128"/>
        <v>1</v>
      </c>
      <c r="AS109" s="391">
        <f t="shared" si="128"/>
        <v>1</v>
      </c>
      <c r="AT109" s="391">
        <f t="shared" si="128"/>
        <v>1</v>
      </c>
      <c r="AU109" s="391">
        <f t="shared" si="128"/>
        <v>1</v>
      </c>
      <c r="AV109" s="391">
        <f t="shared" si="128"/>
        <v>1</v>
      </c>
      <c r="AW109" s="391">
        <f t="shared" si="128"/>
        <v>1</v>
      </c>
      <c r="AX109" s="391">
        <f t="shared" si="128"/>
        <v>1</v>
      </c>
      <c r="AY109" s="391">
        <f t="shared" si="128"/>
        <v>1</v>
      </c>
      <c r="AZ109" s="391">
        <f t="shared" si="128"/>
        <v>1</v>
      </c>
      <c r="BA109" s="391">
        <f t="shared" si="128"/>
        <v>1</v>
      </c>
      <c r="BB109" s="391">
        <f t="shared" si="128"/>
        <v>1</v>
      </c>
      <c r="BC109" s="391">
        <f t="shared" si="128"/>
        <v>1</v>
      </c>
      <c r="BD109" s="391">
        <f t="shared" si="128"/>
        <v>1</v>
      </c>
      <c r="BE109" s="391">
        <f t="shared" si="128"/>
        <v>1</v>
      </c>
      <c r="BF109" s="391">
        <f t="shared" si="128"/>
        <v>1</v>
      </c>
      <c r="BG109" s="391">
        <f t="shared" si="128"/>
        <v>1</v>
      </c>
      <c r="BH109" s="391">
        <f t="shared" si="128"/>
        <v>1</v>
      </c>
      <c r="BI109" s="391">
        <f t="shared" si="128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1.6754384093296966</v>
      </c>
      <c r="C112" s="471">
        <f>+C40*C61</f>
        <v>1.6131404717604207</v>
      </c>
      <c r="D112" s="471">
        <f t="shared" ref="D112:BI112" si="129">+D40*D61</f>
        <v>1.7686529741211952</v>
      </c>
      <c r="E112" s="471">
        <f t="shared" si="129"/>
        <v>1.8839660148846273</v>
      </c>
      <c r="F112" s="471">
        <f t="shared" si="129"/>
        <v>1.9709030860671823</v>
      </c>
      <c r="G112" s="471">
        <f t="shared" si="129"/>
        <v>2.0444235304797411</v>
      </c>
      <c r="H112" s="471">
        <f t="shared" si="129"/>
        <v>2.1178260389210743</v>
      </c>
      <c r="I112" s="471">
        <f t="shared" si="129"/>
        <v>2.1932174330854317</v>
      </c>
      <c r="J112" s="471">
        <f t="shared" si="129"/>
        <v>2.2642435765411024</v>
      </c>
      <c r="K112" s="471">
        <f t="shared" si="129"/>
        <v>2.3316612387980418</v>
      </c>
      <c r="L112" s="471">
        <f t="shared" si="129"/>
        <v>2.378509368144988</v>
      </c>
      <c r="M112" s="471">
        <f t="shared" si="129"/>
        <v>2.3998475148232452</v>
      </c>
      <c r="N112" s="471">
        <f t="shared" si="129"/>
        <v>2.4456438013525208</v>
      </c>
      <c r="O112" s="471">
        <f t="shared" si="129"/>
        <v>2.4733838091935225</v>
      </c>
      <c r="P112" s="471">
        <f t="shared" si="129"/>
        <v>2.4923072844379979</v>
      </c>
      <c r="Q112" s="471">
        <f t="shared" si="129"/>
        <v>2.5071007039681894</v>
      </c>
      <c r="R112" s="471">
        <f t="shared" si="129"/>
        <v>2.5201356939753223</v>
      </c>
      <c r="S112" s="471">
        <f t="shared" si="129"/>
        <v>2.5325967537029603</v>
      </c>
      <c r="T112" s="471">
        <f t="shared" si="129"/>
        <v>2.5450576465366979</v>
      </c>
      <c r="U112" s="471">
        <f t="shared" si="129"/>
        <v>2.5577790396926416</v>
      </c>
      <c r="V112" s="471">
        <f t="shared" si="129"/>
        <v>2.5708633782733497</v>
      </c>
      <c r="W112" s="471">
        <f t="shared" si="129"/>
        <v>2.5843361304210677</v>
      </c>
      <c r="X112" s="471">
        <f t="shared" si="129"/>
        <v>2.5981889761934429</v>
      </c>
      <c r="Y112" s="471">
        <f t="shared" si="129"/>
        <v>2.6124033264794595</v>
      </c>
      <c r="Z112" s="471">
        <f t="shared" si="129"/>
        <v>2.6269635522605825</v>
      </c>
      <c r="AA112" s="471">
        <f t="shared" si="129"/>
        <v>2.6418644200748314</v>
      </c>
      <c r="AB112" s="471">
        <f t="shared" si="129"/>
        <v>2.6571642562752769</v>
      </c>
      <c r="AC112" s="471">
        <f t="shared" si="129"/>
        <v>2.6730892247726126</v>
      </c>
      <c r="AD112" s="471">
        <f t="shared" si="129"/>
        <v>2.6907096319020676</v>
      </c>
      <c r="AE112" s="471">
        <f t="shared" si="129"/>
        <v>2.7097228177183812</v>
      </c>
      <c r="AF112" s="471">
        <f t="shared" si="129"/>
        <v>2.7297834646745409</v>
      </c>
      <c r="AG112" s="471">
        <f t="shared" si="129"/>
        <v>2.7505762872633235</v>
      </c>
      <c r="AH112" s="471">
        <f t="shared" si="129"/>
        <v>2.7718448026942579</v>
      </c>
      <c r="AI112" s="471">
        <f t="shared" si="129"/>
        <v>2.7933956729486624</v>
      </c>
      <c r="AJ112" s="471">
        <f t="shared" si="129"/>
        <v>2.8150915079693335</v>
      </c>
      <c r="AK112" s="471">
        <f t="shared" si="129"/>
        <v>2.8368397429878724</v>
      </c>
      <c r="AL112" s="471">
        <f t="shared" si="129"/>
        <v>2.8585814687657933</v>
      </c>
      <c r="AM112" s="471">
        <f t="shared" si="129"/>
        <v>2.8802818506684003</v>
      </c>
      <c r="AN112" s="471">
        <f t="shared" si="129"/>
        <v>2.9019225785253622</v>
      </c>
      <c r="AO112" s="471">
        <f t="shared" si="129"/>
        <v>2.9234962322315567</v>
      </c>
      <c r="AP112" s="471">
        <f t="shared" si="129"/>
        <v>2.9450022398244893</v>
      </c>
      <c r="AQ112" s="471">
        <f t="shared" si="129"/>
        <v>2.9664440689977889</v>
      </c>
      <c r="AR112" s="471">
        <f t="shared" si="129"/>
        <v>2.987827331220589</v>
      </c>
      <c r="AS112" s="471">
        <f t="shared" si="129"/>
        <v>3.0091585392988893</v>
      </c>
      <c r="AT112" s="471">
        <f t="shared" si="129"/>
        <v>3.0304443209405298</v>
      </c>
      <c r="AU112" s="471">
        <f t="shared" si="129"/>
        <v>3.0516909435663919</v>
      </c>
      <c r="AV112" s="471">
        <f t="shared" si="129"/>
        <v>3.072904047086559</v>
      </c>
      <c r="AW112" s="471">
        <f t="shared" si="129"/>
        <v>3.0940885124697446</v>
      </c>
      <c r="AX112" s="471">
        <f t="shared" si="129"/>
        <v>3.1152484165327379</v>
      </c>
      <c r="AY112" s="471">
        <f t="shared" si="129"/>
        <v>3.136387039426157</v>
      </c>
      <c r="AZ112" s="471">
        <f t="shared" si="129"/>
        <v>3.1575069025008649</v>
      </c>
      <c r="BA112" s="471">
        <f t="shared" si="129"/>
        <v>3.1786098219626662</v>
      </c>
      <c r="BB112" s="471">
        <f t="shared" si="129"/>
        <v>3.1996969689840107</v>
      </c>
      <c r="BC112" s="471">
        <f t="shared" si="129"/>
        <v>3.2207689304862561</v>
      </c>
      <c r="BD112" s="471">
        <f t="shared" si="129"/>
        <v>3.2418257671667683</v>
      </c>
      <c r="BE112" s="471">
        <f t="shared" si="129"/>
        <v>3.2628670668955184</v>
      </c>
      <c r="BF112" s="471">
        <f t="shared" si="129"/>
        <v>3.2838919926060242</v>
      </c>
      <c r="BG112" s="471">
        <f t="shared" si="129"/>
        <v>3.304899324434599</v>
      </c>
      <c r="BH112" s="471">
        <f t="shared" si="129"/>
        <v>3.3258874962430522</v>
      </c>
      <c r="BI112" s="471">
        <f t="shared" si="129"/>
        <v>3.3468546268772403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7.9411777583691112E-3</v>
      </c>
      <c r="C114" s="473">
        <f>IF(1-(C113/C112)&lt;0,0,1-(C113/C112))</f>
        <v>0.14187297180540015</v>
      </c>
      <c r="D114" s="473">
        <f>IF(1-(D113/D112)&lt;0,0,1-(D113/D112))</f>
        <v>0.23504020307833495</v>
      </c>
      <c r="E114" s="473">
        <f>IF(1-(E113/E112)&lt;0,0,1-(E113/E112))</f>
        <v>0.43468168740329227</v>
      </c>
      <c r="F114" s="473">
        <f t="shared" ref="F114:BI114" si="130">IF(1-(F113/F112)&lt;0,0,1-(F113/F112))</f>
        <v>0.61150162956552978</v>
      </c>
      <c r="G114" s="473">
        <f t="shared" si="130"/>
        <v>0.7362859754415394</v>
      </c>
      <c r="H114" s="473">
        <f t="shared" si="130"/>
        <v>0.79319108834428065</v>
      </c>
      <c r="I114" s="473">
        <f t="shared" si="130"/>
        <v>0.83445832137043108</v>
      </c>
      <c r="J114" s="473">
        <f t="shared" si="130"/>
        <v>0.86412171665361037</v>
      </c>
      <c r="K114" s="473">
        <f t="shared" si="130"/>
        <v>0.88564264422557293</v>
      </c>
      <c r="L114" s="473">
        <f t="shared" si="130"/>
        <v>0.90015330796137727</v>
      </c>
      <c r="M114" s="473">
        <f t="shared" si="130"/>
        <v>0.91068958441732373</v>
      </c>
      <c r="N114" s="473">
        <f t="shared" si="130"/>
        <v>0.92090668750054294</v>
      </c>
      <c r="O114" s="473">
        <f t="shared" si="130"/>
        <v>0.92941886050067157</v>
      </c>
      <c r="P114" s="473">
        <f t="shared" si="130"/>
        <v>0.9367841760493153</v>
      </c>
      <c r="Q114" s="473">
        <f t="shared" si="130"/>
        <v>0.94328436205498678</v>
      </c>
      <c r="R114" s="473">
        <f t="shared" si="130"/>
        <v>0.94907888726687184</v>
      </c>
      <c r="S114" s="473">
        <f t="shared" si="130"/>
        <v>0.95426981318157733</v>
      </c>
      <c r="T114" s="473">
        <f t="shared" si="130"/>
        <v>0.95893057634146217</v>
      </c>
      <c r="U114" s="473">
        <f t="shared" si="130"/>
        <v>0.96311919274033408</v>
      </c>
      <c r="V114" s="473">
        <f t="shared" si="130"/>
        <v>0.96688447417817891</v>
      </c>
      <c r="W114" s="473">
        <f t="shared" si="130"/>
        <v>0.96870425754368561</v>
      </c>
      <c r="X114" s="473">
        <f t="shared" si="130"/>
        <v>0.97042756213488945</v>
      </c>
      <c r="Y114" s="473">
        <f t="shared" si="130"/>
        <v>0.97205904531761256</v>
      </c>
      <c r="Z114" s="473">
        <f t="shared" si="130"/>
        <v>0.97360321548818418</v>
      </c>
      <c r="AA114" s="473">
        <f t="shared" si="130"/>
        <v>0.97506449582788202</v>
      </c>
      <c r="AB114" s="473">
        <f t="shared" si="130"/>
        <v>0.97644766970739527</v>
      </c>
      <c r="AC114" s="473">
        <f t="shared" si="130"/>
        <v>0.977758583909491</v>
      </c>
      <c r="AD114" s="473">
        <f t="shared" si="130"/>
        <v>0.97900902254899336</v>
      </c>
      <c r="AE114" s="473">
        <f t="shared" si="130"/>
        <v>0.98019849351413779</v>
      </c>
      <c r="AF114" s="473">
        <f t="shared" si="130"/>
        <v>0.98132681038181913</v>
      </c>
      <c r="AG114" s="473">
        <f t="shared" si="130"/>
        <v>0.9823945708162849</v>
      </c>
      <c r="AH114" s="473">
        <f t="shared" si="130"/>
        <v>0.98340317531735066</v>
      </c>
      <c r="AI114" s="473">
        <f t="shared" si="130"/>
        <v>0.98435465782768794</v>
      </c>
      <c r="AJ114" s="473">
        <f t="shared" si="130"/>
        <v>0.9852514742586147</v>
      </c>
      <c r="AK114" s="473">
        <f t="shared" si="130"/>
        <v>0.98609631467951153</v>
      </c>
      <c r="AL114" s="473">
        <f t="shared" si="130"/>
        <v>0.98689195982482214</v>
      </c>
      <c r="AM114" s="473">
        <f t="shared" si="130"/>
        <v>0.98764118147274016</v>
      </c>
      <c r="AN114" s="473">
        <f t="shared" si="130"/>
        <v>0.98834667853821012</v>
      </c>
      <c r="AO114" s="473">
        <f t="shared" si="130"/>
        <v>0.98901103942691904</v>
      </c>
      <c r="AP114" s="473">
        <f t="shared" si="130"/>
        <v>0.9896367224522773</v>
      </c>
      <c r="AQ114" s="473">
        <f t="shared" si="130"/>
        <v>0.99022604804402625</v>
      </c>
      <c r="AR114" s="473">
        <f t="shared" si="130"/>
        <v>0.99078119828675237</v>
      </c>
      <c r="AS114" s="473">
        <f t="shared" si="130"/>
        <v>0.99130422076729663</v>
      </c>
      <c r="AT114" s="473">
        <f t="shared" si="130"/>
        <v>0.99179703476302949</v>
      </c>
      <c r="AU114" s="473">
        <f t="shared" si="130"/>
        <v>0.99226143853257021</v>
      </c>
      <c r="AV114" s="473">
        <f t="shared" si="130"/>
        <v>0.99269911695734903</v>
      </c>
      <c r="AW114" s="473">
        <f t="shared" si="130"/>
        <v>0.99311164909771699</v>
      </c>
      <c r="AX114" s="473">
        <f t="shared" si="130"/>
        <v>0.99350051542620821</v>
      </c>
      <c r="AY114" s="473">
        <f t="shared" si="130"/>
        <v>0.9938671046227241</v>
      </c>
      <c r="AZ114" s="473">
        <f t="shared" si="130"/>
        <v>0.99421271988916349</v>
      </c>
      <c r="BA114" s="473">
        <f t="shared" si="130"/>
        <v>0.9945385847826016</v>
      </c>
      <c r="BB114" s="473">
        <f t="shared" si="130"/>
        <v>0.99484584858844194</v>
      </c>
      <c r="BC114" s="473">
        <f t="shared" si="130"/>
        <v>0.99513559126564877</v>
      </c>
      <c r="BD114" s="473">
        <f t="shared" si="130"/>
        <v>0.99540882800004604</v>
      </c>
      <c r="BE114" s="473">
        <f t="shared" si="130"/>
        <v>0.99566651340170864</v>
      </c>
      <c r="BF114" s="473">
        <f t="shared" si="130"/>
        <v>0.99590954538050491</v>
      </c>
      <c r="BG114" s="473">
        <f t="shared" si="130"/>
        <v>0.99613876873096363</v>
      </c>
      <c r="BH114" s="473">
        <f t="shared" si="130"/>
        <v>0.99635497845444498</v>
      </c>
      <c r="BI114" s="473">
        <f t="shared" si="130"/>
        <v>0.99655892284346126</v>
      </c>
    </row>
    <row r="115" spans="1:61" s="475" customFormat="1" ht="18" customHeight="1">
      <c r="A115" s="642" t="s">
        <v>952</v>
      </c>
      <c r="B115" s="474">
        <f t="shared" ref="B115:D115" si="131">+B$36*1000*B114^($B$38-1)</f>
        <v>0.1881074110188819</v>
      </c>
      <c r="C115" s="474">
        <f t="shared" si="131"/>
        <v>32.213345077664727</v>
      </c>
      <c r="D115" s="474">
        <f t="shared" si="131"/>
        <v>76.345387407047568</v>
      </c>
      <c r="E115" s="474">
        <f t="shared" ref="E115:Z115" si="132">+E$36*1000*E114^($B$38-1)</f>
        <v>220.62635026303542</v>
      </c>
      <c r="F115" s="474">
        <f t="shared" si="132"/>
        <v>389.76493855771821</v>
      </c>
      <c r="G115" s="474">
        <f t="shared" si="132"/>
        <v>520.51063514849375</v>
      </c>
      <c r="H115" s="474">
        <f t="shared" si="132"/>
        <v>569.12834085555733</v>
      </c>
      <c r="I115" s="474">
        <f t="shared" si="132"/>
        <v>596.44871408265931</v>
      </c>
      <c r="J115" s="474">
        <f t="shared" si="132"/>
        <v>607.75638250653594</v>
      </c>
      <c r="K115" s="474">
        <f t="shared" si="132"/>
        <v>608.06548817347266</v>
      </c>
      <c r="L115" s="474">
        <f t="shared" si="132"/>
        <v>599.50198455565294</v>
      </c>
      <c r="M115" s="474">
        <f t="shared" si="132"/>
        <v>586.37362373283509</v>
      </c>
      <c r="N115" s="474">
        <f t="shared" si="132"/>
        <v>573.24320134278594</v>
      </c>
      <c r="O115" s="474">
        <f t="shared" si="132"/>
        <v>558.64526471903946</v>
      </c>
      <c r="P115" s="474">
        <f t="shared" si="132"/>
        <v>543.34847210102714</v>
      </c>
      <c r="Q115" s="474">
        <f t="shared" si="132"/>
        <v>527.75032308661423</v>
      </c>
      <c r="R115" s="474">
        <f t="shared" si="132"/>
        <v>512.08104583445822</v>
      </c>
      <c r="S115" s="474">
        <f t="shared" si="132"/>
        <v>496.48866750095993</v>
      </c>
      <c r="T115" s="474">
        <f t="shared" si="132"/>
        <v>481.07667472929188</v>
      </c>
      <c r="U115" s="474">
        <f t="shared" si="132"/>
        <v>465.92158148107785</v>
      </c>
      <c r="V115" s="474">
        <f t="shared" si="132"/>
        <v>451.08165440565722</v>
      </c>
      <c r="W115" s="474">
        <f t="shared" si="132"/>
        <v>435.33503216545984</v>
      </c>
      <c r="X115" s="474">
        <f t="shared" si="132"/>
        <v>420.26529655497393</v>
      </c>
      <c r="Y115" s="474">
        <f t="shared" si="132"/>
        <v>405.84907264694857</v>
      </c>
      <c r="Z115" s="474">
        <f t="shared" si="132"/>
        <v>392.06322437170832</v>
      </c>
      <c r="AA115" s="474">
        <f t="shared" ref="AA115:BI115" si="133">+AA$36*1000*AA114^($B$38-1)</f>
        <v>196.56153276698825</v>
      </c>
      <c r="AB115" s="474">
        <f t="shared" si="133"/>
        <v>98.531857188361087</v>
      </c>
      <c r="AC115" s="474">
        <f t="shared" si="133"/>
        <v>49.385046654243176</v>
      </c>
      <c r="AD115" s="474">
        <f t="shared" si="133"/>
        <v>24.749394320554401</v>
      </c>
      <c r="AE115" s="474">
        <f t="shared" si="133"/>
        <v>12.401773205453306</v>
      </c>
      <c r="AF115" s="474">
        <f t="shared" si="133"/>
        <v>6.2137407494082897</v>
      </c>
      <c r="AG115" s="474">
        <f t="shared" si="133"/>
        <v>3.1129579558428988</v>
      </c>
      <c r="AH115" s="474">
        <f t="shared" si="133"/>
        <v>1.5593565685899042</v>
      </c>
      <c r="AI115" s="474">
        <f t="shared" si="133"/>
        <v>0.7810366765057305</v>
      </c>
      <c r="AJ115" s="474">
        <f t="shared" si="133"/>
        <v>0.39115899311178398</v>
      </c>
      <c r="AK115" s="474">
        <f t="shared" si="133"/>
        <v>0.19588147249918003</v>
      </c>
      <c r="AL115" s="474">
        <f t="shared" si="133"/>
        <v>9.8083026809212909E-2</v>
      </c>
      <c r="AM115" s="474">
        <f t="shared" si="133"/>
        <v>4.9108549534017824E-2</v>
      </c>
      <c r="AN115" s="474">
        <f t="shared" si="133"/>
        <v>2.4585855318161459E-2</v>
      </c>
      <c r="AO115" s="474">
        <f t="shared" si="133"/>
        <v>1.2307805480189884E-2</v>
      </c>
      <c r="AP115" s="474">
        <f t="shared" si="133"/>
        <v>6.1609122273142761E-3</v>
      </c>
      <c r="AQ115" s="474">
        <f t="shared" si="133"/>
        <v>3.083758823811145E-3</v>
      </c>
      <c r="AR115" s="474">
        <f t="shared" si="133"/>
        <v>1.5434357232355868E-3</v>
      </c>
      <c r="AS115" s="474">
        <f t="shared" si="133"/>
        <v>7.7245130289468802E-4</v>
      </c>
      <c r="AT115" s="474">
        <f t="shared" si="133"/>
        <v>3.8657133287535998E-4</v>
      </c>
      <c r="AU115" s="474">
        <f t="shared" si="133"/>
        <v>1.9344860595189357E-4</v>
      </c>
      <c r="AV115" s="474">
        <f t="shared" si="133"/>
        <v>9.6801112266720887E-5</v>
      </c>
      <c r="AW115" s="474">
        <f t="shared" si="133"/>
        <v>4.8436766689474347E-5</v>
      </c>
      <c r="AX115" s="474">
        <f t="shared" si="133"/>
        <v>2.4235455483510386E-5</v>
      </c>
      <c r="AY115" s="474">
        <f t="shared" si="133"/>
        <v>1.2125777250089956E-5</v>
      </c>
      <c r="AZ115" s="474">
        <f t="shared" si="133"/>
        <v>6.0666841958831447E-6</v>
      </c>
      <c r="BA115" s="474">
        <f t="shared" si="133"/>
        <v>3.0351319168440015E-6</v>
      </c>
      <c r="BB115" s="474">
        <f t="shared" si="133"/>
        <v>1.5184099993680037E-6</v>
      </c>
      <c r="BC115" s="474">
        <f t="shared" si="133"/>
        <v>7.5960305078682611E-7</v>
      </c>
      <c r="BD115" s="474">
        <f t="shared" si="133"/>
        <v>3.7998925541557083E-7</v>
      </c>
      <c r="BE115" s="474">
        <f t="shared" si="133"/>
        <v>1.9008316925803363E-7</v>
      </c>
      <c r="BF115" s="474">
        <f t="shared" si="133"/>
        <v>9.50833463219464E-8</v>
      </c>
      <c r="BG115" s="474">
        <f t="shared" si="133"/>
        <v>4.7561371332262366E-8</v>
      </c>
      <c r="BH115" s="474">
        <f t="shared" si="133"/>
        <v>2.3789977254443555E-8</v>
      </c>
      <c r="BI115" s="474">
        <f t="shared" si="133"/>
        <v>1.1899371609946267E-8</v>
      </c>
    </row>
    <row r="116" spans="1:61" s="395" customFormat="1" ht="18" customHeight="1">
      <c r="A116" s="643" t="s">
        <v>969</v>
      </c>
      <c r="B116" s="399">
        <f t="shared" ref="B116:AG116" si="134">+B112*(1-B103)</f>
        <v>1.6747132147520054</v>
      </c>
      <c r="C116" s="399">
        <f t="shared" si="134"/>
        <v>1.612424151052779</v>
      </c>
      <c r="D116" s="399">
        <f t="shared" si="134"/>
        <v>1.7678473588881776</v>
      </c>
      <c r="E116" s="399">
        <f t="shared" si="134"/>
        <v>1.8830858868318481</v>
      </c>
      <c r="F116" s="399">
        <f t="shared" si="134"/>
        <v>1.9699588918196913</v>
      </c>
      <c r="G116" s="399">
        <f t="shared" si="134"/>
        <v>2.0434193236069031</v>
      </c>
      <c r="H116" s="399">
        <f t="shared" si="134"/>
        <v>2.1167596161483759</v>
      </c>
      <c r="I116" s="399">
        <f t="shared" si="134"/>
        <v>2.1920854541334744</v>
      </c>
      <c r="J116" s="399">
        <f t="shared" si="134"/>
        <v>2.2630458757006191</v>
      </c>
      <c r="K116" s="399">
        <f t="shared" si="134"/>
        <v>2.3303969316333952</v>
      </c>
      <c r="L116" s="399">
        <f t="shared" si="134"/>
        <v>2.3771847358878775</v>
      </c>
      <c r="M116" s="399">
        <f t="shared" si="134"/>
        <v>2.3984617576610661</v>
      </c>
      <c r="N116" s="399">
        <f t="shared" si="134"/>
        <v>2.4441251149718237</v>
      </c>
      <c r="O116" s="399">
        <f t="shared" si="134"/>
        <v>2.4715480559891545</v>
      </c>
      <c r="P116" s="399">
        <f t="shared" si="134"/>
        <v>2.4896479369630073</v>
      </c>
      <c r="Q116" s="399">
        <f t="shared" si="134"/>
        <v>2.5025877906253076</v>
      </c>
      <c r="R116" s="399">
        <f t="shared" si="134"/>
        <v>2.5119831030856909</v>
      </c>
      <c r="S116" s="399">
        <f t="shared" si="134"/>
        <v>2.5178540738324604</v>
      </c>
      <c r="T116" s="399">
        <f t="shared" si="134"/>
        <v>2.5189595819859005</v>
      </c>
      <c r="U116" s="399">
        <f t="shared" si="134"/>
        <v>2.5128250820147451</v>
      </c>
      <c r="V116" s="399">
        <f t="shared" si="134"/>
        <v>2.4956004970873158</v>
      </c>
      <c r="W116" s="399">
        <f t="shared" si="134"/>
        <v>2.4618664647219823</v>
      </c>
      <c r="X116" s="399">
        <f t="shared" si="134"/>
        <v>2.4045516658516943</v>
      </c>
      <c r="Y116" s="399">
        <f t="shared" si="134"/>
        <v>2.3152099675259872</v>
      </c>
      <c r="Z116" s="399">
        <f t="shared" si="134"/>
        <v>2.184996622807664</v>
      </c>
      <c r="AA116" s="399">
        <f t="shared" si="134"/>
        <v>1.7272329721820618</v>
      </c>
      <c r="AB116" s="399">
        <f t="shared" si="134"/>
        <v>0</v>
      </c>
      <c r="AC116" s="399">
        <f t="shared" si="134"/>
        <v>0</v>
      </c>
      <c r="AD116" s="399">
        <f t="shared" si="134"/>
        <v>0</v>
      </c>
      <c r="AE116" s="399">
        <f t="shared" si="134"/>
        <v>0</v>
      </c>
      <c r="AF116" s="399">
        <f t="shared" si="134"/>
        <v>0</v>
      </c>
      <c r="AG116" s="399">
        <f t="shared" si="134"/>
        <v>0</v>
      </c>
      <c r="AH116" s="399">
        <f t="shared" ref="AH116:BI116" si="135">+AH112*(1-AH103)</f>
        <v>0</v>
      </c>
      <c r="AI116" s="399">
        <f t="shared" si="135"/>
        <v>0</v>
      </c>
      <c r="AJ116" s="399">
        <f t="shared" si="135"/>
        <v>0</v>
      </c>
      <c r="AK116" s="399">
        <f t="shared" si="135"/>
        <v>0</v>
      </c>
      <c r="AL116" s="399">
        <f t="shared" si="135"/>
        <v>0</v>
      </c>
      <c r="AM116" s="399">
        <f t="shared" si="135"/>
        <v>0</v>
      </c>
      <c r="AN116" s="399">
        <f t="shared" si="135"/>
        <v>0</v>
      </c>
      <c r="AO116" s="399">
        <f t="shared" si="135"/>
        <v>0</v>
      </c>
      <c r="AP116" s="399">
        <f t="shared" si="135"/>
        <v>0</v>
      </c>
      <c r="AQ116" s="399">
        <f t="shared" si="135"/>
        <v>0</v>
      </c>
      <c r="AR116" s="399">
        <f t="shared" si="135"/>
        <v>0</v>
      </c>
      <c r="AS116" s="399">
        <f t="shared" si="135"/>
        <v>0</v>
      </c>
      <c r="AT116" s="399">
        <f t="shared" si="135"/>
        <v>0</v>
      </c>
      <c r="AU116" s="399">
        <f t="shared" si="135"/>
        <v>0</v>
      </c>
      <c r="AV116" s="399">
        <f t="shared" si="135"/>
        <v>0</v>
      </c>
      <c r="AW116" s="399">
        <f t="shared" si="135"/>
        <v>0</v>
      </c>
      <c r="AX116" s="399">
        <f t="shared" si="135"/>
        <v>0</v>
      </c>
      <c r="AY116" s="399">
        <f t="shared" si="135"/>
        <v>0</v>
      </c>
      <c r="AZ116" s="399">
        <f t="shared" si="135"/>
        <v>0</v>
      </c>
      <c r="BA116" s="399">
        <f t="shared" si="135"/>
        <v>0</v>
      </c>
      <c r="BB116" s="399">
        <f t="shared" si="135"/>
        <v>0</v>
      </c>
      <c r="BC116" s="399">
        <f t="shared" si="135"/>
        <v>0</v>
      </c>
      <c r="BD116" s="399">
        <f t="shared" si="135"/>
        <v>0</v>
      </c>
      <c r="BE116" s="399">
        <f t="shared" si="135"/>
        <v>0</v>
      </c>
      <c r="BF116" s="399">
        <f t="shared" si="135"/>
        <v>0</v>
      </c>
      <c r="BG116" s="399">
        <f t="shared" si="135"/>
        <v>0</v>
      </c>
      <c r="BH116" s="399">
        <f t="shared" si="135"/>
        <v>0</v>
      </c>
      <c r="BI116" s="399">
        <f t="shared" si="135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1.6754384093296966</v>
      </c>
      <c r="C119" s="421">
        <f t="shared" ref="C119:BI119" si="136">+C112</f>
        <v>1.6131404717604207</v>
      </c>
      <c r="D119" s="421">
        <f t="shared" si="136"/>
        <v>1.7686529741211952</v>
      </c>
      <c r="E119" s="421">
        <f t="shared" si="136"/>
        <v>1.8839660148846273</v>
      </c>
      <c r="F119" s="421">
        <f t="shared" si="136"/>
        <v>1.9709030860671823</v>
      </c>
      <c r="G119" s="421">
        <f t="shared" si="136"/>
        <v>2.0444235304797411</v>
      </c>
      <c r="H119" s="421">
        <f t="shared" si="136"/>
        <v>2.1178260389210743</v>
      </c>
      <c r="I119" s="421">
        <f t="shared" si="136"/>
        <v>2.1932174330854317</v>
      </c>
      <c r="J119" s="421">
        <f t="shared" si="136"/>
        <v>2.2642435765411024</v>
      </c>
      <c r="K119" s="421">
        <f t="shared" si="136"/>
        <v>2.3316612387980418</v>
      </c>
      <c r="L119" s="421">
        <f t="shared" si="136"/>
        <v>2.378509368144988</v>
      </c>
      <c r="M119" s="469">
        <f t="shared" si="136"/>
        <v>2.3998475148232452</v>
      </c>
      <c r="N119" s="421">
        <f t="shared" si="136"/>
        <v>2.4456438013525208</v>
      </c>
      <c r="O119" s="421">
        <f t="shared" si="136"/>
        <v>2.4733838091935225</v>
      </c>
      <c r="P119" s="421">
        <f t="shared" si="136"/>
        <v>2.4923072844379979</v>
      </c>
      <c r="Q119" s="421">
        <f t="shared" si="136"/>
        <v>2.5071007039681894</v>
      </c>
      <c r="R119" s="421">
        <f t="shared" si="136"/>
        <v>2.5201356939753223</v>
      </c>
      <c r="S119" s="421">
        <f t="shared" si="136"/>
        <v>2.5325967537029603</v>
      </c>
      <c r="T119" s="421">
        <f t="shared" si="136"/>
        <v>2.5450576465366979</v>
      </c>
      <c r="U119" s="421">
        <f t="shared" si="136"/>
        <v>2.5577790396926416</v>
      </c>
      <c r="V119" s="421">
        <f t="shared" si="136"/>
        <v>2.5708633782733497</v>
      </c>
      <c r="W119" s="421">
        <f t="shared" si="136"/>
        <v>2.5843361304210677</v>
      </c>
      <c r="X119" s="421">
        <f t="shared" si="136"/>
        <v>2.5981889761934429</v>
      </c>
      <c r="Y119" s="421">
        <f t="shared" si="136"/>
        <v>2.6124033264794595</v>
      </c>
      <c r="Z119" s="421">
        <f t="shared" si="136"/>
        <v>2.6269635522605825</v>
      </c>
      <c r="AA119" s="421">
        <f t="shared" si="136"/>
        <v>2.6418644200748314</v>
      </c>
      <c r="AB119" s="421">
        <f t="shared" si="136"/>
        <v>2.6571642562752769</v>
      </c>
      <c r="AC119" s="421">
        <f t="shared" si="136"/>
        <v>2.6730892247726126</v>
      </c>
      <c r="AD119" s="421">
        <f t="shared" si="136"/>
        <v>2.6907096319020676</v>
      </c>
      <c r="AE119" s="421">
        <f t="shared" si="136"/>
        <v>2.7097228177183812</v>
      </c>
      <c r="AF119" s="421">
        <f t="shared" si="136"/>
        <v>2.7297834646745409</v>
      </c>
      <c r="AG119" s="421">
        <f t="shared" si="136"/>
        <v>2.7505762872633235</v>
      </c>
      <c r="AH119" s="421">
        <f t="shared" si="136"/>
        <v>2.7718448026942579</v>
      </c>
      <c r="AI119" s="421">
        <f t="shared" si="136"/>
        <v>2.7933956729486624</v>
      </c>
      <c r="AJ119" s="421">
        <f t="shared" si="136"/>
        <v>2.8150915079693335</v>
      </c>
      <c r="AK119" s="421">
        <f t="shared" si="136"/>
        <v>2.8368397429878724</v>
      </c>
      <c r="AL119" s="421">
        <f t="shared" si="136"/>
        <v>2.8585814687657933</v>
      </c>
      <c r="AM119" s="421">
        <f t="shared" si="136"/>
        <v>2.8802818506684003</v>
      </c>
      <c r="AN119" s="421">
        <f t="shared" si="136"/>
        <v>2.9019225785253622</v>
      </c>
      <c r="AO119" s="421">
        <f t="shared" si="136"/>
        <v>2.9234962322315567</v>
      </c>
      <c r="AP119" s="421">
        <f t="shared" si="136"/>
        <v>2.9450022398244893</v>
      </c>
      <c r="AQ119" s="421">
        <f t="shared" si="136"/>
        <v>2.9664440689977889</v>
      </c>
      <c r="AR119" s="421">
        <f t="shared" si="136"/>
        <v>2.987827331220589</v>
      </c>
      <c r="AS119" s="421">
        <f t="shared" si="136"/>
        <v>3.0091585392988893</v>
      </c>
      <c r="AT119" s="421">
        <f t="shared" si="136"/>
        <v>3.0304443209405298</v>
      </c>
      <c r="AU119" s="421">
        <f t="shared" si="136"/>
        <v>3.0516909435663919</v>
      </c>
      <c r="AV119" s="421">
        <f t="shared" si="136"/>
        <v>3.072904047086559</v>
      </c>
      <c r="AW119" s="421">
        <f t="shared" si="136"/>
        <v>3.0940885124697446</v>
      </c>
      <c r="AX119" s="421">
        <f t="shared" si="136"/>
        <v>3.1152484165327379</v>
      </c>
      <c r="AY119" s="421">
        <f t="shared" si="136"/>
        <v>3.136387039426157</v>
      </c>
      <c r="AZ119" s="421">
        <f t="shared" si="136"/>
        <v>3.1575069025008649</v>
      </c>
      <c r="BA119" s="421">
        <f t="shared" si="136"/>
        <v>3.1786098219626662</v>
      </c>
      <c r="BB119" s="421">
        <f t="shared" si="136"/>
        <v>3.1996969689840107</v>
      </c>
      <c r="BC119" s="421">
        <f t="shared" si="136"/>
        <v>3.2207689304862561</v>
      </c>
      <c r="BD119" s="421">
        <f t="shared" si="136"/>
        <v>3.2418257671667683</v>
      </c>
      <c r="BE119" s="421">
        <f t="shared" si="136"/>
        <v>3.2628670668955184</v>
      </c>
      <c r="BF119" s="421">
        <f t="shared" si="136"/>
        <v>3.2838919926060242</v>
      </c>
      <c r="BG119" s="421">
        <f t="shared" si="136"/>
        <v>3.304899324434599</v>
      </c>
      <c r="BH119" s="421">
        <f t="shared" si="136"/>
        <v>3.3258874962430522</v>
      </c>
      <c r="BI119" s="421">
        <f t="shared" si="136"/>
        <v>3.3468546268772403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7">+C113</f>
        <v>1.3842794390922046</v>
      </c>
      <c r="D120" s="421">
        <f t="shared" si="137"/>
        <v>1.3529484199086483</v>
      </c>
      <c r="E120" s="421">
        <f t="shared" si="137"/>
        <v>1.0650404885241216</v>
      </c>
      <c r="F120" s="421">
        <f t="shared" si="137"/>
        <v>0.7656926372213686</v>
      </c>
      <c r="G120" s="421">
        <f t="shared" si="137"/>
        <v>0.53914315712482919</v>
      </c>
      <c r="H120" s="421">
        <f t="shared" si="137"/>
        <v>0.43798529818541049</v>
      </c>
      <c r="I120" s="421">
        <f t="shared" si="137"/>
        <v>0.36306889547259652</v>
      </c>
      <c r="J120" s="421">
        <f t="shared" si="137"/>
        <v>0.30766153025849458</v>
      </c>
      <c r="K120" s="421">
        <f t="shared" si="137"/>
        <v>0.26664261383066901</v>
      </c>
      <c r="L120" s="421">
        <f t="shared" si="137"/>
        <v>0.23748629239215169</v>
      </c>
      <c r="M120" s="469">
        <f t="shared" si="137"/>
        <v>0.2143313788839169</v>
      </c>
      <c r="N120" s="421">
        <f t="shared" si="137"/>
        <v>0.193434069442735</v>
      </c>
      <c r="O120" s="421">
        <f t="shared" si="137"/>
        <v>0.17457424767206833</v>
      </c>
      <c r="P120" s="421">
        <f t="shared" si="137"/>
        <v>0.15755325852404164</v>
      </c>
      <c r="Q120" s="421">
        <f t="shared" si="137"/>
        <v>0.14219181581794757</v>
      </c>
      <c r="R120" s="421">
        <f t="shared" si="137"/>
        <v>0.12832811377569767</v>
      </c>
      <c r="S120" s="421">
        <f t="shared" si="137"/>
        <v>0.11581612268256714</v>
      </c>
      <c r="T120" s="421">
        <f t="shared" si="137"/>
        <v>0.10452405072101684</v>
      </c>
      <c r="U120" s="421">
        <f t="shared" si="137"/>
        <v>9.4332955775717695E-2</v>
      </c>
      <c r="V120" s="421">
        <f t="shared" si="137"/>
        <v>8.513549258758521E-2</v>
      </c>
      <c r="W120" s="421">
        <f t="shared" si="137"/>
        <v>8.0878717958205948E-2</v>
      </c>
      <c r="X120" s="421">
        <f t="shared" si="137"/>
        <v>7.6834782060295648E-2</v>
      </c>
      <c r="Y120" s="421">
        <f t="shared" si="137"/>
        <v>7.299304295728086E-2</v>
      </c>
      <c r="Z120" s="421">
        <f t="shared" si="137"/>
        <v>6.9343390809416816E-2</v>
      </c>
      <c r="AA120" s="421">
        <f t="shared" si="137"/>
        <v>6.5876221268945975E-2</v>
      </c>
      <c r="AB120" s="421">
        <f t="shared" si="137"/>
        <v>6.2582410205498679E-2</v>
      </c>
      <c r="AC120" s="421">
        <f t="shared" si="137"/>
        <v>5.9453289695223739E-2</v>
      </c>
      <c r="AD120" s="421">
        <f t="shared" si="137"/>
        <v>5.648062521046255E-2</v>
      </c>
      <c r="AE120" s="421">
        <f t="shared" si="137"/>
        <v>5.3656593949939421E-2</v>
      </c>
      <c r="AF120" s="421">
        <f t="shared" si="137"/>
        <v>5.0973764252442447E-2</v>
      </c>
      <c r="AG120" s="421">
        <f t="shared" si="137"/>
        <v>4.8425076039820325E-2</v>
      </c>
      <c r="AH120" s="421">
        <f t="shared" si="137"/>
        <v>4.6003822237829305E-2</v>
      </c>
      <c r="AI120" s="421">
        <f t="shared" si="137"/>
        <v>4.3703631125937836E-2</v>
      </c>
      <c r="AJ120" s="421">
        <f t="shared" si="137"/>
        <v>4.1518449569640944E-2</v>
      </c>
      <c r="AK120" s="421">
        <f t="shared" si="137"/>
        <v>3.9442527091158898E-2</v>
      </c>
      <c r="AL120" s="421">
        <f t="shared" si="137"/>
        <v>3.7470400736600948E-2</v>
      </c>
      <c r="AM120" s="421">
        <f t="shared" si="137"/>
        <v>3.5596880699770898E-2</v>
      </c>
      <c r="AN120" s="421">
        <f t="shared" si="137"/>
        <v>3.3817036664782349E-2</v>
      </c>
      <c r="AO120" s="421">
        <f t="shared" si="137"/>
        <v>3.2126184831543232E-2</v>
      </c>
      <c r="AP120" s="421">
        <f t="shared" si="137"/>
        <v>3.0519875589966067E-2</v>
      </c>
      <c r="AQ120" s="421">
        <f t="shared" si="137"/>
        <v>2.8993881810467761E-2</v>
      </c>
      <c r="AR120" s="421">
        <f t="shared" si="137"/>
        <v>2.7544187719944373E-2</v>
      </c>
      <c r="AS120" s="421">
        <f t="shared" si="137"/>
        <v>2.6166978333947152E-2</v>
      </c>
      <c r="AT120" s="421">
        <f t="shared" si="137"/>
        <v>2.4858629417249794E-2</v>
      </c>
      <c r="AU120" s="421">
        <f t="shared" si="137"/>
        <v>2.3615697946387303E-2</v>
      </c>
      <c r="AV120" s="421">
        <f t="shared" si="137"/>
        <v>2.2434913049067938E-2</v>
      </c>
      <c r="AW120" s="421">
        <f t="shared" si="137"/>
        <v>2.1313167396614541E-2</v>
      </c>
      <c r="AX120" s="421">
        <f t="shared" si="137"/>
        <v>2.0247509026783812E-2</v>
      </c>
      <c r="AY120" s="421">
        <f t="shared" si="137"/>
        <v>1.9235133575444621E-2</v>
      </c>
      <c r="AZ120" s="421">
        <f t="shared" si="137"/>
        <v>1.827337689667239E-2</v>
      </c>
      <c r="BA120" s="421">
        <f t="shared" si="137"/>
        <v>1.7359708051838771E-2</v>
      </c>
      <c r="BB120" s="421">
        <f t="shared" si="137"/>
        <v>1.649172264924683E-2</v>
      </c>
      <c r="BC120" s="421">
        <f t="shared" si="137"/>
        <v>1.5667136516784488E-2</v>
      </c>
      <c r="BD120" s="421">
        <f t="shared" si="137"/>
        <v>1.4883779690945263E-2</v>
      </c>
      <c r="BE120" s="421">
        <f t="shared" si="137"/>
        <v>1.4139590706398E-2</v>
      </c>
      <c r="BF120" s="421">
        <f t="shared" si="137"/>
        <v>1.3432611171078098E-2</v>
      </c>
      <c r="BG120" s="421">
        <f t="shared" si="137"/>
        <v>1.2760980612524193E-2</v>
      </c>
      <c r="BH120" s="421">
        <f t="shared" si="137"/>
        <v>1.2122931581897983E-2</v>
      </c>
      <c r="BI120" s="421">
        <f t="shared" si="137"/>
        <v>1.1516785002803084E-2</v>
      </c>
    </row>
    <row r="121" spans="1:61" s="418" customFormat="1" ht="18" customHeight="1">
      <c r="A121" s="420" t="s">
        <v>965</v>
      </c>
      <c r="B121" s="421">
        <f>+B119*(1-B122)</f>
        <v>1.6754384093296966</v>
      </c>
      <c r="C121" s="421">
        <f t="shared" ref="C121:BI121" si="138">+C119*(1-C122)</f>
        <v>1.4936893855218083</v>
      </c>
      <c r="D121" s="421">
        <f t="shared" si="138"/>
        <v>1.4470652043471752</v>
      </c>
      <c r="E121" s="421">
        <f t="shared" si="138"/>
        <v>1.3259856351540418</v>
      </c>
      <c r="F121" s="421">
        <f t="shared" si="138"/>
        <v>1.0632773037178553</v>
      </c>
      <c r="G121" s="421">
        <f t="shared" si="138"/>
        <v>0.85673554682127362</v>
      </c>
      <c r="H121" s="421">
        <f t="shared" si="138"/>
        <v>0.74494521790287538</v>
      </c>
      <c r="I121" s="421">
        <f t="shared" si="138"/>
        <v>0.779595992152748</v>
      </c>
      <c r="J121" s="421">
        <f t="shared" si="138"/>
        <v>0.70573262183448759</v>
      </c>
      <c r="K121" s="421">
        <f t="shared" si="138"/>
        <v>0.65068200050316449</v>
      </c>
      <c r="L121" s="421">
        <f t="shared" si="138"/>
        <v>0.60808786982323026</v>
      </c>
      <c r="M121" s="469">
        <f t="shared" si="138"/>
        <v>0.57025972427858451</v>
      </c>
      <c r="N121" s="421">
        <f t="shared" si="138"/>
        <v>0.54340703130872259</v>
      </c>
      <c r="O121" s="421">
        <f t="shared" si="138"/>
        <v>0.5155547159716577</v>
      </c>
      <c r="P121" s="421">
        <f t="shared" si="138"/>
        <v>0.49061430733179273</v>
      </c>
      <c r="Q121" s="421">
        <f t="shared" si="138"/>
        <v>0.4684455069086631</v>
      </c>
      <c r="R121" s="421">
        <f t="shared" si="138"/>
        <v>0.44955570422659202</v>
      </c>
      <c r="S121" s="421">
        <f t="shared" si="138"/>
        <v>0.43425176282011807</v>
      </c>
      <c r="T121" s="421">
        <f t="shared" si="138"/>
        <v>0.41993937360683997</v>
      </c>
      <c r="U121" s="421">
        <f t="shared" si="138"/>
        <v>0.40676580691957515</v>
      </c>
      <c r="V121" s="421">
        <f t="shared" si="138"/>
        <v>0.39485325573918362</v>
      </c>
      <c r="W121" s="421">
        <f t="shared" si="138"/>
        <v>0.47619448016805421</v>
      </c>
      <c r="X121" s="421">
        <f t="shared" si="138"/>
        <v>0.55610940839184175</v>
      </c>
      <c r="Y121" s="421">
        <f t="shared" si="138"/>
        <v>0.63464829482827301</v>
      </c>
      <c r="Z121" s="421">
        <f t="shared" si="138"/>
        <v>0.71185731394521956</v>
      </c>
      <c r="AA121" s="421">
        <f t="shared" si="138"/>
        <v>0</v>
      </c>
      <c r="AB121" s="421">
        <f t="shared" si="138"/>
        <v>0</v>
      </c>
      <c r="AC121" s="421">
        <f t="shared" si="138"/>
        <v>0</v>
      </c>
      <c r="AD121" s="421">
        <f t="shared" si="138"/>
        <v>0</v>
      </c>
      <c r="AE121" s="421">
        <f t="shared" si="138"/>
        <v>0</v>
      </c>
      <c r="AF121" s="421">
        <f t="shared" si="138"/>
        <v>0</v>
      </c>
      <c r="AG121" s="421">
        <f t="shared" si="138"/>
        <v>0</v>
      </c>
      <c r="AH121" s="421">
        <f t="shared" si="138"/>
        <v>0</v>
      </c>
      <c r="AI121" s="421">
        <f t="shared" si="138"/>
        <v>0</v>
      </c>
      <c r="AJ121" s="421">
        <f t="shared" si="138"/>
        <v>0</v>
      </c>
      <c r="AK121" s="421">
        <f t="shared" si="138"/>
        <v>0</v>
      </c>
      <c r="AL121" s="421">
        <f t="shared" si="138"/>
        <v>0</v>
      </c>
      <c r="AM121" s="421">
        <f t="shared" si="138"/>
        <v>0</v>
      </c>
      <c r="AN121" s="421">
        <f t="shared" si="138"/>
        <v>0</v>
      </c>
      <c r="AO121" s="421">
        <f t="shared" si="138"/>
        <v>0</v>
      </c>
      <c r="AP121" s="421">
        <f t="shared" si="138"/>
        <v>0</v>
      </c>
      <c r="AQ121" s="421">
        <f t="shared" si="138"/>
        <v>0</v>
      </c>
      <c r="AR121" s="421">
        <f t="shared" si="138"/>
        <v>0</v>
      </c>
      <c r="AS121" s="421">
        <f t="shared" si="138"/>
        <v>0</v>
      </c>
      <c r="AT121" s="421">
        <f t="shared" si="138"/>
        <v>0</v>
      </c>
      <c r="AU121" s="421">
        <f t="shared" si="138"/>
        <v>0</v>
      </c>
      <c r="AV121" s="421">
        <f t="shared" si="138"/>
        <v>0</v>
      </c>
      <c r="AW121" s="421">
        <f t="shared" si="138"/>
        <v>0</v>
      </c>
      <c r="AX121" s="421">
        <f t="shared" si="138"/>
        <v>0</v>
      </c>
      <c r="AY121" s="421">
        <f t="shared" si="138"/>
        <v>0</v>
      </c>
      <c r="AZ121" s="421">
        <f t="shared" si="138"/>
        <v>0</v>
      </c>
      <c r="BA121" s="421">
        <f t="shared" si="138"/>
        <v>0</v>
      </c>
      <c r="BB121" s="421">
        <f t="shared" si="138"/>
        <v>0</v>
      </c>
      <c r="BC121" s="421">
        <f t="shared" si="138"/>
        <v>0</v>
      </c>
      <c r="BD121" s="421">
        <f t="shared" si="138"/>
        <v>0</v>
      </c>
      <c r="BE121" s="421">
        <f t="shared" si="138"/>
        <v>0</v>
      </c>
      <c r="BF121" s="421">
        <f t="shared" si="138"/>
        <v>0</v>
      </c>
      <c r="BG121" s="421">
        <f t="shared" si="138"/>
        <v>0</v>
      </c>
      <c r="BH121" s="421">
        <f t="shared" si="138"/>
        <v>0</v>
      </c>
      <c r="BI121" s="421">
        <f t="shared" si="138"/>
        <v>0</v>
      </c>
    </row>
    <row r="122" spans="1:61" s="417" customFormat="1" ht="18" customHeight="1">
      <c r="A122" s="645" t="s">
        <v>951</v>
      </c>
      <c r="B122" s="422">
        <f t="shared" ref="B122:L122" si="139">+(B123/(1000*B$36))^(1/($B$38-1))</f>
        <v>0</v>
      </c>
      <c r="C122" s="422">
        <f t="shared" si="139"/>
        <v>7.4048781448186857E-2</v>
      </c>
      <c r="D122" s="422">
        <f t="shared" si="139"/>
        <v>0.18182638113834054</v>
      </c>
      <c r="E122" s="422">
        <f t="shared" si="139"/>
        <v>0.29617327240627306</v>
      </c>
      <c r="F122" s="422">
        <f t="shared" si="139"/>
        <v>0.46051263949281201</v>
      </c>
      <c r="G122" s="422">
        <f t="shared" si="139"/>
        <v>0.58094028265257081</v>
      </c>
      <c r="H122" s="422">
        <f t="shared" si="139"/>
        <v>0.64825004310439616</v>
      </c>
      <c r="I122" s="422">
        <f t="shared" si="139"/>
        <v>0.6445423146869631</v>
      </c>
      <c r="J122" s="422">
        <f t="shared" si="139"/>
        <v>0.68831417734986933</v>
      </c>
      <c r="K122" s="422">
        <f t="shared" si="139"/>
        <v>0.72093630512184204</v>
      </c>
      <c r="L122" s="422">
        <f t="shared" si="139"/>
        <v>0.74434077159112422</v>
      </c>
      <c r="M122" s="470">
        <f t="shared" ref="M122:BI122" si="140">+(M123/(1000*M$36))^(1/($B$38-1))</f>
        <v>0.76237668403669989</v>
      </c>
      <c r="N122" s="422">
        <f t="shared" si="140"/>
        <v>0.77780614208487731</v>
      </c>
      <c r="O122" s="422">
        <f t="shared" si="140"/>
        <v>0.7915589509176254</v>
      </c>
      <c r="P122" s="422">
        <f t="shared" si="140"/>
        <v>0.80314854817654491</v>
      </c>
      <c r="Q122" s="422">
        <f t="shared" si="140"/>
        <v>0.81315249675961687</v>
      </c>
      <c r="R122" s="422">
        <f t="shared" si="140"/>
        <v>0.82161448476710708</v>
      </c>
      <c r="S122" s="422">
        <f t="shared" si="140"/>
        <v>0.82853497613262361</v>
      </c>
      <c r="T122" s="422">
        <f t="shared" si="140"/>
        <v>0.83499808965887612</v>
      </c>
      <c r="U122" s="422">
        <f t="shared" si="140"/>
        <v>0.84096913744024793</v>
      </c>
      <c r="V122" s="422">
        <f t="shared" si="140"/>
        <v>0.84641219791135847</v>
      </c>
      <c r="W122" s="422">
        <f t="shared" si="140"/>
        <v>0.81573817950280814</v>
      </c>
      <c r="X122" s="422">
        <f t="shared" si="140"/>
        <v>0.78596267881692461</v>
      </c>
      <c r="Y122" s="422">
        <f t="shared" si="140"/>
        <v>0.75706343335447324</v>
      </c>
      <c r="Z122" s="422">
        <f t="shared" si="140"/>
        <v>0.72901896056660376</v>
      </c>
      <c r="AA122" s="422">
        <f t="shared" si="140"/>
        <v>1</v>
      </c>
      <c r="AB122" s="422">
        <f t="shared" si="140"/>
        <v>1</v>
      </c>
      <c r="AC122" s="422">
        <f t="shared" si="140"/>
        <v>1</v>
      </c>
      <c r="AD122" s="422">
        <f t="shared" si="140"/>
        <v>1</v>
      </c>
      <c r="AE122" s="422">
        <f t="shared" si="140"/>
        <v>1</v>
      </c>
      <c r="AF122" s="422">
        <f t="shared" si="140"/>
        <v>1</v>
      </c>
      <c r="AG122" s="422">
        <f t="shared" si="140"/>
        <v>1</v>
      </c>
      <c r="AH122" s="422">
        <f t="shared" si="140"/>
        <v>1</v>
      </c>
      <c r="AI122" s="422">
        <f t="shared" si="140"/>
        <v>1</v>
      </c>
      <c r="AJ122" s="422">
        <f t="shared" si="140"/>
        <v>1</v>
      </c>
      <c r="AK122" s="422">
        <f t="shared" si="140"/>
        <v>1</v>
      </c>
      <c r="AL122" s="422">
        <f t="shared" si="140"/>
        <v>1</v>
      </c>
      <c r="AM122" s="422">
        <f t="shared" si="140"/>
        <v>1</v>
      </c>
      <c r="AN122" s="422">
        <f t="shared" si="140"/>
        <v>1</v>
      </c>
      <c r="AO122" s="422">
        <f t="shared" si="140"/>
        <v>1</v>
      </c>
      <c r="AP122" s="422">
        <f t="shared" si="140"/>
        <v>1</v>
      </c>
      <c r="AQ122" s="422">
        <f t="shared" si="140"/>
        <v>1</v>
      </c>
      <c r="AR122" s="422">
        <f t="shared" si="140"/>
        <v>1</v>
      </c>
      <c r="AS122" s="422">
        <f t="shared" si="140"/>
        <v>1</v>
      </c>
      <c r="AT122" s="422">
        <f t="shared" si="140"/>
        <v>1</v>
      </c>
      <c r="AU122" s="422">
        <f t="shared" si="140"/>
        <v>1</v>
      </c>
      <c r="AV122" s="422">
        <f t="shared" si="140"/>
        <v>1</v>
      </c>
      <c r="AW122" s="422">
        <f t="shared" si="140"/>
        <v>1</v>
      </c>
      <c r="AX122" s="422">
        <f t="shared" si="140"/>
        <v>1</v>
      </c>
      <c r="AY122" s="422">
        <f t="shared" si="140"/>
        <v>1</v>
      </c>
      <c r="AZ122" s="422">
        <f t="shared" si="140"/>
        <v>1</v>
      </c>
      <c r="BA122" s="422">
        <f t="shared" si="140"/>
        <v>1</v>
      </c>
      <c r="BB122" s="422">
        <f t="shared" si="140"/>
        <v>1</v>
      </c>
      <c r="BC122" s="422">
        <f t="shared" si="140"/>
        <v>1</v>
      </c>
      <c r="BD122" s="422">
        <f t="shared" si="140"/>
        <v>1</v>
      </c>
      <c r="BE122" s="422">
        <f t="shared" si="140"/>
        <v>1</v>
      </c>
      <c r="BF122" s="422">
        <f t="shared" si="140"/>
        <v>1</v>
      </c>
      <c r="BG122" s="422">
        <f t="shared" si="140"/>
        <v>1</v>
      </c>
      <c r="BH122" s="422">
        <f t="shared" si="140"/>
        <v>1</v>
      </c>
      <c r="BI122" s="422">
        <f t="shared" si="140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1.6754384093296966</v>
      </c>
      <c r="C124" s="421">
        <f t="shared" ref="C124:BI124" si="141">+C119*(1-C122)</f>
        <v>1.4936893855218083</v>
      </c>
      <c r="D124" s="421">
        <f t="shared" si="141"/>
        <v>1.4470652043471752</v>
      </c>
      <c r="E124" s="421">
        <f t="shared" si="141"/>
        <v>1.3259856351540418</v>
      </c>
      <c r="F124" s="421">
        <f t="shared" si="141"/>
        <v>1.0632773037178553</v>
      </c>
      <c r="G124" s="421">
        <f t="shared" si="141"/>
        <v>0.85673554682127362</v>
      </c>
      <c r="H124" s="421">
        <f t="shared" si="141"/>
        <v>0.74494521790287538</v>
      </c>
      <c r="I124" s="421">
        <f t="shared" si="141"/>
        <v>0.779595992152748</v>
      </c>
      <c r="J124" s="421">
        <f t="shared" si="141"/>
        <v>0.70573262183448759</v>
      </c>
      <c r="K124" s="421">
        <f t="shared" si="141"/>
        <v>0.65068200050316449</v>
      </c>
      <c r="L124" s="421">
        <f t="shared" si="141"/>
        <v>0.60808786982323026</v>
      </c>
      <c r="M124" s="469">
        <f t="shared" si="141"/>
        <v>0.57025972427858451</v>
      </c>
      <c r="N124" s="421">
        <f t="shared" si="141"/>
        <v>0.54340703130872259</v>
      </c>
      <c r="O124" s="421">
        <f t="shared" si="141"/>
        <v>0.5155547159716577</v>
      </c>
      <c r="P124" s="421">
        <f t="shared" si="141"/>
        <v>0.49061430733179273</v>
      </c>
      <c r="Q124" s="421">
        <f t="shared" si="141"/>
        <v>0.4684455069086631</v>
      </c>
      <c r="R124" s="421">
        <f t="shared" si="141"/>
        <v>0.44955570422659202</v>
      </c>
      <c r="S124" s="421">
        <f t="shared" si="141"/>
        <v>0.43425176282011807</v>
      </c>
      <c r="T124" s="421">
        <f t="shared" si="141"/>
        <v>0.41993937360683997</v>
      </c>
      <c r="U124" s="421">
        <f t="shared" si="141"/>
        <v>0.40676580691957515</v>
      </c>
      <c r="V124" s="421">
        <f t="shared" si="141"/>
        <v>0.39485325573918362</v>
      </c>
      <c r="W124" s="421">
        <f t="shared" si="141"/>
        <v>0.47619448016805421</v>
      </c>
      <c r="X124" s="421">
        <f t="shared" si="141"/>
        <v>0.55610940839184175</v>
      </c>
      <c r="Y124" s="421">
        <f t="shared" si="141"/>
        <v>0.63464829482827301</v>
      </c>
      <c r="Z124" s="421">
        <f t="shared" si="141"/>
        <v>0.71185731394521956</v>
      </c>
      <c r="AA124" s="421">
        <f t="shared" si="141"/>
        <v>0</v>
      </c>
      <c r="AB124" s="421">
        <f t="shared" si="141"/>
        <v>0</v>
      </c>
      <c r="AC124" s="421">
        <f t="shared" si="141"/>
        <v>0</v>
      </c>
      <c r="AD124" s="421">
        <f t="shared" si="141"/>
        <v>0</v>
      </c>
      <c r="AE124" s="421">
        <f t="shared" si="141"/>
        <v>0</v>
      </c>
      <c r="AF124" s="421">
        <f t="shared" si="141"/>
        <v>0</v>
      </c>
      <c r="AG124" s="421">
        <f t="shared" si="141"/>
        <v>0</v>
      </c>
      <c r="AH124" s="421">
        <f t="shared" si="141"/>
        <v>0</v>
      </c>
      <c r="AI124" s="421">
        <f t="shared" si="141"/>
        <v>0</v>
      </c>
      <c r="AJ124" s="421">
        <f t="shared" si="141"/>
        <v>0</v>
      </c>
      <c r="AK124" s="421">
        <f t="shared" si="141"/>
        <v>0</v>
      </c>
      <c r="AL124" s="421">
        <f t="shared" si="141"/>
        <v>0</v>
      </c>
      <c r="AM124" s="421">
        <f t="shared" si="141"/>
        <v>0</v>
      </c>
      <c r="AN124" s="421">
        <f t="shared" si="141"/>
        <v>0</v>
      </c>
      <c r="AO124" s="421">
        <f t="shared" si="141"/>
        <v>0</v>
      </c>
      <c r="AP124" s="421">
        <f t="shared" si="141"/>
        <v>0</v>
      </c>
      <c r="AQ124" s="421">
        <f t="shared" si="141"/>
        <v>0</v>
      </c>
      <c r="AR124" s="421">
        <f t="shared" si="141"/>
        <v>0</v>
      </c>
      <c r="AS124" s="421">
        <f t="shared" si="141"/>
        <v>0</v>
      </c>
      <c r="AT124" s="421">
        <f t="shared" si="141"/>
        <v>0</v>
      </c>
      <c r="AU124" s="421">
        <f t="shared" si="141"/>
        <v>0</v>
      </c>
      <c r="AV124" s="421">
        <f t="shared" si="141"/>
        <v>0</v>
      </c>
      <c r="AW124" s="421">
        <f t="shared" si="141"/>
        <v>0</v>
      </c>
      <c r="AX124" s="421">
        <f t="shared" si="141"/>
        <v>0</v>
      </c>
      <c r="AY124" s="421">
        <f t="shared" si="141"/>
        <v>0</v>
      </c>
      <c r="AZ124" s="421">
        <f t="shared" si="141"/>
        <v>0</v>
      </c>
      <c r="BA124" s="421">
        <f t="shared" si="141"/>
        <v>0</v>
      </c>
      <c r="BB124" s="421">
        <f t="shared" si="141"/>
        <v>0</v>
      </c>
      <c r="BC124" s="421">
        <f t="shared" si="141"/>
        <v>0</v>
      </c>
      <c r="BD124" s="421">
        <f t="shared" si="141"/>
        <v>0</v>
      </c>
      <c r="BE124" s="421">
        <f t="shared" si="141"/>
        <v>0</v>
      </c>
      <c r="BF124" s="421">
        <f t="shared" si="141"/>
        <v>0</v>
      </c>
      <c r="BG124" s="421">
        <f t="shared" si="141"/>
        <v>0</v>
      </c>
      <c r="BH124" s="421">
        <f t="shared" si="141"/>
        <v>0</v>
      </c>
      <c r="BI124" s="421">
        <f t="shared" si="141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2">+$B$7*C61/C74</f>
        <v>0.15734291454774366</v>
      </c>
      <c r="D128" s="23">
        <f t="shared" si="142"/>
        <v>0.14260470416207185</v>
      </c>
      <c r="E128" s="23">
        <f t="shared" si="142"/>
        <v>0.13513487605002261</v>
      </c>
      <c r="F128" s="23">
        <f t="shared" si="142"/>
        <v>0.13033527280459978</v>
      </c>
      <c r="G128" s="23">
        <f t="shared" si="142"/>
        <v>0.12728562695832438</v>
      </c>
      <c r="H128" s="23">
        <f t="shared" si="142"/>
        <v>0.12505367946699553</v>
      </c>
      <c r="I128" s="23">
        <f t="shared" si="142"/>
        <v>0.12246119999608653</v>
      </c>
      <c r="J128" s="23">
        <f t="shared" si="142"/>
        <v>0.11953597306070358</v>
      </c>
      <c r="K128" s="23">
        <f t="shared" si="142"/>
        <v>0.11664099740179169</v>
      </c>
      <c r="L128" s="23">
        <f t="shared" si="142"/>
        <v>0.11341091922230832</v>
      </c>
      <c r="M128" s="37">
        <f t="shared" si="142"/>
        <v>0.11085646059840494</v>
      </c>
      <c r="N128" s="23">
        <f t="shared" si="142"/>
        <v>0.10613770623379119</v>
      </c>
      <c r="O128" s="23">
        <f t="shared" si="142"/>
        <v>0.10367673558072012</v>
      </c>
      <c r="P128" s="23">
        <f t="shared" si="142"/>
        <v>0.10234332431249626</v>
      </c>
      <c r="Q128" s="23">
        <f t="shared" si="142"/>
        <v>0.10160666062685013</v>
      </c>
      <c r="R128" s="23">
        <f t="shared" si="142"/>
        <v>0.10120319113360846</v>
      </c>
      <c r="S128" s="23">
        <f t="shared" si="142"/>
        <v>0.10099733990322272</v>
      </c>
      <c r="T128" s="23">
        <f t="shared" si="142"/>
        <v>0.10091744861079094</v>
      </c>
      <c r="U128" s="23">
        <f t="shared" si="142"/>
        <v>0.1009245826015935</v>
      </c>
      <c r="V128" s="23">
        <f t="shared" si="142"/>
        <v>0.10099678987762753</v>
      </c>
      <c r="W128" s="23">
        <f t="shared" si="142"/>
        <v>0.10112095012045336</v>
      </c>
      <c r="X128" s="23">
        <f t="shared" si="142"/>
        <v>0.10128844284183203</v>
      </c>
      <c r="Y128" s="23">
        <f t="shared" si="142"/>
        <v>0.10149276377235336</v>
      </c>
      <c r="Z128" s="23">
        <f t="shared" si="142"/>
        <v>0.10172815619494698</v>
      </c>
      <c r="AA128" s="23">
        <f t="shared" si="142"/>
        <v>0.10198881298064547</v>
      </c>
      <c r="AB128" s="23">
        <f t="shared" si="142"/>
        <v>0.10226400271330373</v>
      </c>
      <c r="AC128" s="23">
        <f t="shared" si="142"/>
        <v>0.10252872663679943</v>
      </c>
      <c r="AD128" s="23">
        <f t="shared" si="142"/>
        <v>0.10268367731315205</v>
      </c>
      <c r="AE128" s="23">
        <f t="shared" si="142"/>
        <v>0.10275379997416563</v>
      </c>
      <c r="AF128" s="23">
        <f t="shared" si="142"/>
        <v>0.10276802157099668</v>
      </c>
      <c r="AG128" s="23">
        <f t="shared" si="142"/>
        <v>0.102752426169536</v>
      </c>
      <c r="AH128" s="23">
        <f t="shared" si="142"/>
        <v>0.10272763004119939</v>
      </c>
      <c r="AI128" s="23">
        <f t="shared" ref="AI128:BI128" si="143">+$B$7*AI61/AI74</f>
        <v>0.1027084888511557</v>
      </c>
      <c r="AJ128" s="23">
        <f t="shared" si="143"/>
        <v>0.10270487438189489</v>
      </c>
      <c r="AK128" s="23">
        <f t="shared" si="143"/>
        <v>0.10272278037970556</v>
      </c>
      <c r="AL128" s="23">
        <f t="shared" si="143"/>
        <v>0.1027653916358138</v>
      </c>
      <c r="AM128" s="23">
        <f t="shared" si="143"/>
        <v>0.10283397268732981</v>
      </c>
      <c r="AN128" s="23">
        <f t="shared" si="143"/>
        <v>0.10292854700727326</v>
      </c>
      <c r="AO128" s="23">
        <f t="shared" si="143"/>
        <v>0.10304838774628353</v>
      </c>
      <c r="AP128" s="23">
        <f t="shared" si="143"/>
        <v>0.10319235733641001</v>
      </c>
      <c r="AQ128" s="23">
        <f t="shared" si="143"/>
        <v>0.1033591336826343</v>
      </c>
      <c r="AR128" s="23">
        <f t="shared" si="143"/>
        <v>0.10354735496348036</v>
      </c>
      <c r="AS128" s="23">
        <f t="shared" si="143"/>
        <v>0.10375570794672449</v>
      </c>
      <c r="AT128" s="23">
        <f t="shared" si="143"/>
        <v>0.10398297819799081</v>
      </c>
      <c r="AU128" s="23">
        <f t="shared" si="143"/>
        <v>0.10422807526887416</v>
      </c>
      <c r="AV128" s="23">
        <f t="shared" si="143"/>
        <v>0.10449004194126425</v>
      </c>
      <c r="AW128" s="23">
        <f t="shared" si="143"/>
        <v>0.10476805369011657</v>
      </c>
      <c r="AX128" s="23">
        <f t="shared" si="143"/>
        <v>0.10506141246820434</v>
      </c>
      <c r="AY128" s="23">
        <f t="shared" si="143"/>
        <v>0.10536953749211053</v>
      </c>
      <c r="AZ128" s="23">
        <f t="shared" si="143"/>
        <v>0.105691954739351</v>
      </c>
      <c r="BA128" s="23">
        <f t="shared" si="143"/>
        <v>0.10602828621598689</v>
      </c>
      <c r="BB128" s="23">
        <f t="shared" si="143"/>
        <v>0.10637823962337173</v>
      </c>
      <c r="BC128" s="23">
        <f t="shared" si="143"/>
        <v>0.10674159877164657</v>
      </c>
      <c r="BD128" s="23">
        <f t="shared" si="143"/>
        <v>0.10711821490745002</v>
      </c>
      <c r="BE128" s="23">
        <f t="shared" si="143"/>
        <v>0.107507999010546</v>
      </c>
      <c r="BF128" s="23">
        <f t="shared" si="143"/>
        <v>0.10791091504589322</v>
      </c>
      <c r="BG128" s="23">
        <f t="shared" si="143"/>
        <v>0.10832697411868983</v>
      </c>
      <c r="BH128" s="23">
        <f t="shared" si="143"/>
        <v>0.10875622945978003</v>
      </c>
      <c r="BI128" s="23">
        <f t="shared" si="143"/>
        <v>0.10919877216060941</v>
      </c>
    </row>
    <row r="129" spans="1:61" ht="18" customHeight="1">
      <c r="A129" s="59" t="s">
        <v>11</v>
      </c>
      <c r="B129" s="23"/>
      <c r="C129" s="23">
        <f>+$B$14+LN(D56/C56)/10+$B$18*LN(D88/C88)/10</f>
        <v>4.9833014772898365E-2</v>
      </c>
      <c r="D129" s="23">
        <f t="shared" ref="D129:BH129" si="144">+$B$14+LN(E56/D56)/10+$B$18*LN(E88/D88)/10</f>
        <v>4.3814109659209614E-2</v>
      </c>
      <c r="E129" s="23">
        <f t="shared" si="144"/>
        <v>3.9751796810498695E-2</v>
      </c>
      <c r="F129" s="23">
        <f t="shared" si="144"/>
        <v>3.6770697714840733E-2</v>
      </c>
      <c r="G129" s="23">
        <f t="shared" si="144"/>
        <v>3.4719811435090231E-2</v>
      </c>
      <c r="H129" s="23">
        <f t="shared" si="144"/>
        <v>3.3459214357239246E-2</v>
      </c>
      <c r="I129" s="23">
        <f t="shared" si="144"/>
        <v>3.201994595970014E-2</v>
      </c>
      <c r="J129" s="23">
        <f t="shared" si="144"/>
        <v>3.0881264383055364E-2</v>
      </c>
      <c r="K129" s="23">
        <f t="shared" si="144"/>
        <v>2.9491250011857567E-2</v>
      </c>
      <c r="L129" s="23">
        <f t="shared" si="144"/>
        <v>2.4867205128004957E-2</v>
      </c>
      <c r="M129" s="37">
        <f t="shared" si="144"/>
        <v>2.8125875691193476E-2</v>
      </c>
      <c r="N129" s="23">
        <f t="shared" si="144"/>
        <v>2.6259184490964552E-2</v>
      </c>
      <c r="O129" s="23">
        <f t="shared" si="144"/>
        <v>2.5058283728804302E-2</v>
      </c>
      <c r="P129" s="23">
        <f t="shared" si="144"/>
        <v>2.4213734243745535E-2</v>
      </c>
      <c r="Q129" s="23">
        <f t="shared" si="144"/>
        <v>2.3571986937015232E-2</v>
      </c>
      <c r="R129" s="23">
        <f t="shared" si="144"/>
        <v>2.3053597456025424E-2</v>
      </c>
      <c r="S129" s="23">
        <f t="shared" si="144"/>
        <v>2.2616129904877706E-2</v>
      </c>
      <c r="T129" s="23">
        <f t="shared" si="144"/>
        <v>2.2236251925043131E-2</v>
      </c>
      <c r="U129" s="23">
        <f t="shared" si="144"/>
        <v>2.1900802653303731E-2</v>
      </c>
      <c r="V129" s="23">
        <f t="shared" si="144"/>
        <v>2.1602259687559876E-2</v>
      </c>
      <c r="W129" s="23">
        <f t="shared" si="144"/>
        <v>2.1336406834465665E-2</v>
      </c>
      <c r="X129" s="23">
        <f t="shared" si="144"/>
        <v>2.1101077495481894E-2</v>
      </c>
      <c r="Y129" s="23">
        <f t="shared" si="144"/>
        <v>2.0895358987627663E-2</v>
      </c>
      <c r="Z129" s="23">
        <f t="shared" si="144"/>
        <v>2.0733002018283982E-2</v>
      </c>
      <c r="AA129" s="23">
        <f t="shared" si="144"/>
        <v>2.0651945404533384E-2</v>
      </c>
      <c r="AB129" s="23">
        <f t="shared" si="144"/>
        <v>2.0868448250900094E-2</v>
      </c>
      <c r="AC129" s="23">
        <f t="shared" si="144"/>
        <v>2.0911814223430681E-2</v>
      </c>
      <c r="AD129" s="23">
        <f t="shared" si="144"/>
        <v>2.090088517373144E-2</v>
      </c>
      <c r="AE129" s="23">
        <f t="shared" si="144"/>
        <v>2.0847884873762167E-2</v>
      </c>
      <c r="AF129" s="23">
        <f t="shared" si="144"/>
        <v>2.0766020957832251E-2</v>
      </c>
      <c r="AG129" s="23">
        <f t="shared" si="144"/>
        <v>2.0666755283440745E-2</v>
      </c>
      <c r="AH129" s="23">
        <f t="shared" si="144"/>
        <v>2.0558936496473119E-2</v>
      </c>
      <c r="AI129" s="23">
        <f t="shared" si="144"/>
        <v>2.0448871941991721E-2</v>
      </c>
      <c r="AJ129" s="23">
        <f t="shared" si="144"/>
        <v>2.034075877897893E-2</v>
      </c>
      <c r="AK129" s="23">
        <f t="shared" si="144"/>
        <v>2.023718752564016E-2</v>
      </c>
      <c r="AL129" s="23">
        <f t="shared" si="144"/>
        <v>2.0139595016676507E-2</v>
      </c>
      <c r="AM129" s="23">
        <f t="shared" si="144"/>
        <v>2.0048627411192427E-2</v>
      </c>
      <c r="AN129" s="23">
        <f t="shared" si="144"/>
        <v>1.9964412276848448E-2</v>
      </c>
      <c r="AO129" s="23">
        <f t="shared" si="144"/>
        <v>1.988675349881306E-2</v>
      </c>
      <c r="AP129" s="23">
        <f t="shared" si="144"/>
        <v>1.9815266145082312E-2</v>
      </c>
      <c r="AQ129" s="23">
        <f t="shared" si="144"/>
        <v>1.9749467010763216E-2</v>
      </c>
      <c r="AR129" s="23">
        <f t="shared" si="144"/>
        <v>1.9688833595616677E-2</v>
      </c>
      <c r="AS129" s="23">
        <f t="shared" si="144"/>
        <v>1.9632841191784794E-2</v>
      </c>
      <c r="AT129" s="23">
        <f t="shared" si="144"/>
        <v>1.9580985123498526E-2</v>
      </c>
      <c r="AU129" s="23">
        <f t="shared" si="144"/>
        <v>1.9532793119038928E-2</v>
      </c>
      <c r="AV129" s="23">
        <f t="shared" si="144"/>
        <v>1.9487831264349519E-2</v>
      </c>
      <c r="AW129" s="23">
        <f t="shared" si="144"/>
        <v>1.9445705888140027E-2</v>
      </c>
      <c r="AX129" s="23">
        <f t="shared" si="144"/>
        <v>1.9406062956367914E-2</v>
      </c>
      <c r="AY129" s="23">
        <f t="shared" si="144"/>
        <v>1.9368586020822393E-2</v>
      </c>
      <c r="AZ129" s="23">
        <f t="shared" si="144"/>
        <v>1.9332993402867812E-2</v>
      </c>
      <c r="BA129" s="23">
        <f t="shared" si="144"/>
        <v>1.9299035047864628E-2</v>
      </c>
      <c r="BB129" s="23">
        <f t="shared" si="144"/>
        <v>1.9266489321541673E-2</v>
      </c>
      <c r="BC129" s="23">
        <f t="shared" si="144"/>
        <v>1.9235159910771942E-2</v>
      </c>
      <c r="BD129" s="23">
        <f t="shared" si="144"/>
        <v>1.9204872919910913E-2</v>
      </c>
      <c r="BE129" s="23">
        <f t="shared" si="144"/>
        <v>1.9175474207818986E-2</v>
      </c>
      <c r="BF129" s="23">
        <f t="shared" si="144"/>
        <v>1.9146826981557875E-2</v>
      </c>
      <c r="BG129" s="23">
        <f t="shared" si="144"/>
        <v>1.9118809644854004E-2</v>
      </c>
      <c r="BH129" s="23">
        <f t="shared" si="144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4.2463000416328778E-2</v>
      </c>
      <c r="D130" s="23">
        <f t="shared" ref="D130:BH130" si="145">+$B$14+LN(D56/C56)/10+$B$18*LN(D88/C88)/10</f>
        <v>4.9833014772898365E-2</v>
      </c>
      <c r="E130" s="23">
        <f t="shared" si="145"/>
        <v>4.3814109659209614E-2</v>
      </c>
      <c r="F130" s="23">
        <f t="shared" si="145"/>
        <v>3.9751796810498695E-2</v>
      </c>
      <c r="G130" s="23">
        <f t="shared" si="145"/>
        <v>3.6770697714840733E-2</v>
      </c>
      <c r="H130" s="23">
        <f t="shared" si="145"/>
        <v>3.4719811435090231E-2</v>
      </c>
      <c r="I130" s="23">
        <f t="shared" si="145"/>
        <v>3.3459214357239246E-2</v>
      </c>
      <c r="J130" s="23">
        <f t="shared" si="145"/>
        <v>3.201994595970014E-2</v>
      </c>
      <c r="K130" s="23">
        <f t="shared" si="145"/>
        <v>3.0881264383055364E-2</v>
      </c>
      <c r="L130" s="23">
        <f t="shared" si="145"/>
        <v>2.9491250011857567E-2</v>
      </c>
      <c r="M130" s="37">
        <f t="shared" si="145"/>
        <v>2.4867205128004957E-2</v>
      </c>
      <c r="N130" s="23">
        <f t="shared" si="145"/>
        <v>2.8125875691193476E-2</v>
      </c>
      <c r="O130" s="23">
        <f t="shared" si="145"/>
        <v>2.6259184490964552E-2</v>
      </c>
      <c r="P130" s="23">
        <f t="shared" si="145"/>
        <v>2.5058283728804302E-2</v>
      </c>
      <c r="Q130" s="23">
        <f t="shared" si="145"/>
        <v>2.4213734243745535E-2</v>
      </c>
      <c r="R130" s="23">
        <f t="shared" si="145"/>
        <v>2.3571986937015232E-2</v>
      </c>
      <c r="S130" s="23">
        <f t="shared" si="145"/>
        <v>2.3053597456025424E-2</v>
      </c>
      <c r="T130" s="23">
        <f t="shared" si="145"/>
        <v>2.2616129904877706E-2</v>
      </c>
      <c r="U130" s="23">
        <f t="shared" si="145"/>
        <v>2.2236251925043131E-2</v>
      </c>
      <c r="V130" s="23">
        <f t="shared" si="145"/>
        <v>2.1900802653303731E-2</v>
      </c>
      <c r="W130" s="23">
        <f t="shared" si="145"/>
        <v>2.1602259687559876E-2</v>
      </c>
      <c r="X130" s="23">
        <f t="shared" si="145"/>
        <v>2.1336406834465665E-2</v>
      </c>
      <c r="Y130" s="23">
        <f t="shared" si="145"/>
        <v>2.1101077495481894E-2</v>
      </c>
      <c r="Z130" s="23">
        <f t="shared" si="145"/>
        <v>2.0895358987627663E-2</v>
      </c>
      <c r="AA130" s="23">
        <f t="shared" si="145"/>
        <v>2.0733002018283982E-2</v>
      </c>
      <c r="AB130" s="23">
        <f t="shared" si="145"/>
        <v>2.0651945404533384E-2</v>
      </c>
      <c r="AC130" s="23">
        <f t="shared" si="145"/>
        <v>2.0868448250900094E-2</v>
      </c>
      <c r="AD130" s="23">
        <f t="shared" si="145"/>
        <v>2.0911814223430681E-2</v>
      </c>
      <c r="AE130" s="23">
        <f t="shared" si="145"/>
        <v>2.090088517373144E-2</v>
      </c>
      <c r="AF130" s="23">
        <f t="shared" si="145"/>
        <v>2.0847884873762167E-2</v>
      </c>
      <c r="AG130" s="23">
        <f t="shared" si="145"/>
        <v>2.0766020957832251E-2</v>
      </c>
      <c r="AH130" s="23">
        <f t="shared" si="145"/>
        <v>2.0666755283440745E-2</v>
      </c>
      <c r="AI130" s="23">
        <f t="shared" si="145"/>
        <v>2.0558936496473119E-2</v>
      </c>
      <c r="AJ130" s="23">
        <f t="shared" si="145"/>
        <v>2.0448871941991721E-2</v>
      </c>
      <c r="AK130" s="23">
        <f t="shared" si="145"/>
        <v>2.034075877897893E-2</v>
      </c>
      <c r="AL130" s="23">
        <f t="shared" si="145"/>
        <v>2.023718752564016E-2</v>
      </c>
      <c r="AM130" s="23">
        <f t="shared" si="145"/>
        <v>2.0139595016676507E-2</v>
      </c>
      <c r="AN130" s="23">
        <f t="shared" si="145"/>
        <v>2.0048627411192427E-2</v>
      </c>
      <c r="AO130" s="23">
        <f t="shared" si="145"/>
        <v>1.9964412276848448E-2</v>
      </c>
      <c r="AP130" s="23">
        <f t="shared" si="145"/>
        <v>1.988675349881306E-2</v>
      </c>
      <c r="AQ130" s="23">
        <f t="shared" si="145"/>
        <v>1.9815266145082312E-2</v>
      </c>
      <c r="AR130" s="23">
        <f t="shared" si="145"/>
        <v>1.9749467010763216E-2</v>
      </c>
      <c r="AS130" s="23">
        <f t="shared" si="145"/>
        <v>1.9688833595616677E-2</v>
      </c>
      <c r="AT130" s="23">
        <f t="shared" si="145"/>
        <v>1.9632841191784794E-2</v>
      </c>
      <c r="AU130" s="23">
        <f t="shared" si="145"/>
        <v>1.9580985123498526E-2</v>
      </c>
      <c r="AV130" s="23">
        <f t="shared" si="145"/>
        <v>1.9532793119038928E-2</v>
      </c>
      <c r="AW130" s="23">
        <f t="shared" si="145"/>
        <v>1.9487831264349519E-2</v>
      </c>
      <c r="AX130" s="23">
        <f t="shared" si="145"/>
        <v>1.9445705888140027E-2</v>
      </c>
      <c r="AY130" s="23">
        <f t="shared" si="145"/>
        <v>1.9406062956367914E-2</v>
      </c>
      <c r="AZ130" s="23">
        <f t="shared" si="145"/>
        <v>1.9368586020822393E-2</v>
      </c>
      <c r="BA130" s="23">
        <f t="shared" si="145"/>
        <v>1.9332993402867812E-2</v>
      </c>
      <c r="BB130" s="23">
        <f t="shared" si="145"/>
        <v>1.9299035047864628E-2</v>
      </c>
      <c r="BC130" s="23">
        <f t="shared" si="145"/>
        <v>1.9266489321541673E-2</v>
      </c>
      <c r="BD130" s="23">
        <f t="shared" si="145"/>
        <v>1.9235159910771942E-2</v>
      </c>
      <c r="BE130" s="23">
        <f t="shared" si="145"/>
        <v>1.9204872919910913E-2</v>
      </c>
      <c r="BF130" s="23">
        <f t="shared" si="145"/>
        <v>1.9175474207818986E-2</v>
      </c>
      <c r="BG130" s="23">
        <f t="shared" si="145"/>
        <v>1.9146826981557875E-2</v>
      </c>
      <c r="BH130" s="23">
        <f t="shared" si="145"/>
        <v>1.9118809644854004E-2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6">+AVERAGE(C129:C130)</f>
        <v>4.6148007594613571E-2</v>
      </c>
      <c r="D131" s="23">
        <f t="shared" si="146"/>
        <v>4.6823562216053993E-2</v>
      </c>
      <c r="E131" s="23">
        <f t="shared" si="146"/>
        <v>4.1782953234854155E-2</v>
      </c>
      <c r="F131" s="23">
        <f t="shared" si="146"/>
        <v>3.8261247262669718E-2</v>
      </c>
      <c r="G131" s="23">
        <f t="shared" si="146"/>
        <v>3.5745254574965482E-2</v>
      </c>
      <c r="H131" s="23">
        <f t="shared" si="146"/>
        <v>3.4089512896164742E-2</v>
      </c>
      <c r="I131" s="23">
        <f t="shared" si="146"/>
        <v>3.2739580158469693E-2</v>
      </c>
      <c r="J131" s="23">
        <f t="shared" si="146"/>
        <v>3.1450605171377752E-2</v>
      </c>
      <c r="K131" s="23">
        <f t="shared" si="146"/>
        <v>3.0186257197456465E-2</v>
      </c>
      <c r="L131" s="23">
        <f t="shared" si="146"/>
        <v>2.7179227569931262E-2</v>
      </c>
      <c r="M131" s="37">
        <f t="shared" si="146"/>
        <v>2.6496540409599215E-2</v>
      </c>
      <c r="N131" s="23">
        <f t="shared" si="146"/>
        <v>2.7192530091079012E-2</v>
      </c>
      <c r="O131" s="23">
        <f t="shared" si="146"/>
        <v>2.5658734109884427E-2</v>
      </c>
      <c r="P131" s="23">
        <f t="shared" si="146"/>
        <v>2.4636008986274917E-2</v>
      </c>
      <c r="Q131" s="23">
        <f t="shared" si="146"/>
        <v>2.3892860590380385E-2</v>
      </c>
      <c r="R131" s="23">
        <f t="shared" si="146"/>
        <v>2.3312792196520327E-2</v>
      </c>
      <c r="S131" s="23">
        <f t="shared" si="146"/>
        <v>2.2834863680451567E-2</v>
      </c>
      <c r="T131" s="23">
        <f t="shared" si="146"/>
        <v>2.2426190914960419E-2</v>
      </c>
      <c r="U131" s="23">
        <f t="shared" si="146"/>
        <v>2.2068527289173433E-2</v>
      </c>
      <c r="V131" s="23">
        <f t="shared" si="146"/>
        <v>2.1751531170431805E-2</v>
      </c>
      <c r="W131" s="23">
        <f t="shared" si="146"/>
        <v>2.1469333261012771E-2</v>
      </c>
      <c r="X131" s="23">
        <f t="shared" si="146"/>
        <v>2.121874216497378E-2</v>
      </c>
      <c r="Y131" s="23">
        <f t="shared" si="146"/>
        <v>2.0998218241554779E-2</v>
      </c>
      <c r="Z131" s="23">
        <f t="shared" si="146"/>
        <v>2.0814180502955824E-2</v>
      </c>
      <c r="AA131" s="23">
        <f t="shared" si="146"/>
        <v>2.0692473711408685E-2</v>
      </c>
      <c r="AB131" s="23">
        <f t="shared" si="146"/>
        <v>2.0760196827716737E-2</v>
      </c>
      <c r="AC131" s="23">
        <f t="shared" si="146"/>
        <v>2.0890131237165387E-2</v>
      </c>
      <c r="AD131" s="23">
        <f t="shared" si="146"/>
        <v>2.0906349698581059E-2</v>
      </c>
      <c r="AE131" s="23">
        <f t="shared" si="146"/>
        <v>2.0874385023746805E-2</v>
      </c>
      <c r="AF131" s="23">
        <f t="shared" si="146"/>
        <v>2.0806952915797209E-2</v>
      </c>
      <c r="AG131" s="23">
        <f t="shared" si="146"/>
        <v>2.0716388120636496E-2</v>
      </c>
      <c r="AH131" s="23">
        <f t="shared" si="146"/>
        <v>2.0612845889956932E-2</v>
      </c>
      <c r="AI131" s="23">
        <f t="shared" si="146"/>
        <v>2.050390421923242E-2</v>
      </c>
      <c r="AJ131" s="23">
        <f t="shared" si="146"/>
        <v>2.0394815360485326E-2</v>
      </c>
      <c r="AK131" s="23">
        <f t="shared" si="146"/>
        <v>2.0288973152309545E-2</v>
      </c>
      <c r="AL131" s="23">
        <f t="shared" si="146"/>
        <v>2.0188391271158332E-2</v>
      </c>
      <c r="AM131" s="23">
        <f t="shared" si="146"/>
        <v>2.0094111213934465E-2</v>
      </c>
      <c r="AN131" s="23">
        <f t="shared" si="146"/>
        <v>2.0006519844020437E-2</v>
      </c>
      <c r="AO131" s="23">
        <f t="shared" ref="AO131:BB131" si="147">+AVERAGE(AO129:AO130)</f>
        <v>1.9925582887830754E-2</v>
      </c>
      <c r="AP131" s="23">
        <f t="shared" si="147"/>
        <v>1.9851009821947686E-2</v>
      </c>
      <c r="AQ131" s="23">
        <f t="shared" si="147"/>
        <v>1.9782366577922764E-2</v>
      </c>
      <c r="AR131" s="23">
        <f t="shared" si="147"/>
        <v>1.9719150303189947E-2</v>
      </c>
      <c r="AS131" s="23">
        <f t="shared" si="147"/>
        <v>1.9660837393700736E-2</v>
      </c>
      <c r="AT131" s="23">
        <f t="shared" si="147"/>
        <v>1.960691315764166E-2</v>
      </c>
      <c r="AU131" s="23">
        <f t="shared" si="147"/>
        <v>1.9556889121268725E-2</v>
      </c>
      <c r="AV131" s="23">
        <f t="shared" si="147"/>
        <v>1.9510312191694225E-2</v>
      </c>
      <c r="AW131" s="23">
        <f t="shared" si="147"/>
        <v>1.9466768576244773E-2</v>
      </c>
      <c r="AX131" s="23">
        <f t="shared" si="147"/>
        <v>1.9425884422253972E-2</v>
      </c>
      <c r="AY131" s="23">
        <f t="shared" si="147"/>
        <v>1.9387324488595155E-2</v>
      </c>
      <c r="AZ131" s="23">
        <f t="shared" si="147"/>
        <v>1.9350789711845104E-2</v>
      </c>
      <c r="BA131" s="23">
        <f t="shared" si="147"/>
        <v>1.9316014225366218E-2</v>
      </c>
      <c r="BB131" s="23">
        <f t="shared" si="147"/>
        <v>1.9282762184703151E-2</v>
      </c>
      <c r="BC131" s="23">
        <f>+AVERAGE(BC129:BC130)</f>
        <v>1.9250824616156806E-2</v>
      </c>
      <c r="BD131" s="23">
        <f>+AVERAGE(BD129:BD130)</f>
        <v>1.9220016415341427E-2</v>
      </c>
      <c r="BE131" s="23">
        <f>+AVERAGE(BE129:BE130)</f>
        <v>1.9190173563864949E-2</v>
      </c>
      <c r="BF131" s="23">
        <f>+AVERAGE(BF129:BF130)</f>
        <v>1.9161150594688432E-2</v>
      </c>
      <c r="BG131" s="23">
        <f>+AVERAGE(BG129:BG130)</f>
        <v>1.913281831320594E-2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8">+B88^-$B$18</f>
        <v>5.0087598334138941E-3</v>
      </c>
      <c r="C132" s="23">
        <f t="shared" si="148"/>
        <v>4.0817065285414589E-3</v>
      </c>
      <c r="D132" s="23">
        <f t="shared" si="148"/>
        <v>3.089909633788772E-3</v>
      </c>
      <c r="E132" s="23">
        <f t="shared" si="148"/>
        <v>2.4518718075271419E-3</v>
      </c>
      <c r="F132" s="23">
        <f t="shared" si="148"/>
        <v>1.9992149933214082E-3</v>
      </c>
      <c r="G132" s="23">
        <f t="shared" si="148"/>
        <v>1.6698400913976797E-3</v>
      </c>
      <c r="H132" s="23">
        <f t="shared" si="148"/>
        <v>1.4220833684481262E-3</v>
      </c>
      <c r="I132" s="23">
        <f t="shared" si="148"/>
        <v>1.2218874676438968E-3</v>
      </c>
      <c r="J132" s="23">
        <f t="shared" si="148"/>
        <v>1.0584143518404066E-3</v>
      </c>
      <c r="K132" s="23">
        <f t="shared" si="148"/>
        <v>9.2336340656574772E-4</v>
      </c>
      <c r="L132" s="23">
        <f t="shared" si="148"/>
        <v>8.0677035796940764E-4</v>
      </c>
      <c r="M132" s="37">
        <f t="shared" si="148"/>
        <v>7.3096604885685237E-4</v>
      </c>
      <c r="N132" s="23">
        <f t="shared" si="148"/>
        <v>6.4105051281986697E-4</v>
      </c>
      <c r="O132" s="23">
        <f t="shared" si="148"/>
        <v>5.7278842750106815E-4</v>
      </c>
      <c r="P132" s="23">
        <f t="shared" si="148"/>
        <v>5.1797841668974704E-4</v>
      </c>
      <c r="Q132" s="23">
        <f t="shared" si="148"/>
        <v>4.7238589812976356E-4</v>
      </c>
      <c r="R132" s="23">
        <f t="shared" si="148"/>
        <v>4.3358001706628012E-4</v>
      </c>
      <c r="S132" s="23">
        <f t="shared" si="148"/>
        <v>4.0003033766778984E-4</v>
      </c>
      <c r="T132" s="23">
        <f t="shared" si="148"/>
        <v>3.7069480252438204E-4</v>
      </c>
      <c r="U132" s="23">
        <f t="shared" si="148"/>
        <v>3.4481794086335373E-4</v>
      </c>
      <c r="V132" s="23">
        <f t="shared" si="148"/>
        <v>3.2182520082642252E-4</v>
      </c>
      <c r="W132" s="23">
        <f t="shared" si="148"/>
        <v>3.0126369570529206E-4</v>
      </c>
      <c r="X132" s="23">
        <f t="shared" si="148"/>
        <v>2.8276661582617277E-4</v>
      </c>
      <c r="Y132" s="23">
        <f t="shared" si="148"/>
        <v>2.660305371196169E-4</v>
      </c>
      <c r="Z132" s="23">
        <f t="shared" si="148"/>
        <v>2.5080042755393933E-4</v>
      </c>
      <c r="AA132" s="23">
        <f t="shared" si="148"/>
        <v>2.3682642606341343E-4</v>
      </c>
      <c r="AB132" s="23">
        <f t="shared" si="148"/>
        <v>2.2381236381707593E-4</v>
      </c>
      <c r="AC132" s="23">
        <f t="shared" si="148"/>
        <v>2.1105601175035269E-4</v>
      </c>
      <c r="AD132" s="23">
        <f t="shared" si="148"/>
        <v>1.9894042629348257E-4</v>
      </c>
      <c r="AE132" s="23">
        <f t="shared" si="148"/>
        <v>1.8754082645638641E-4</v>
      </c>
      <c r="AF132" s="23">
        <f t="shared" si="148"/>
        <v>1.768881680687208E-4</v>
      </c>
      <c r="AG132" s="23">
        <f t="shared" si="148"/>
        <v>1.6697723812809587E-4</v>
      </c>
      <c r="AH132" s="23">
        <f t="shared" ref="AH132:BI132" si="149">+AH88^-$B$18</f>
        <v>1.5777815303682789E-4</v>
      </c>
      <c r="AI132" s="23">
        <f t="shared" si="149"/>
        <v>1.492466918240349E-4</v>
      </c>
      <c r="AJ132" s="23">
        <f t="shared" si="149"/>
        <v>1.4133201903981823E-4</v>
      </c>
      <c r="AK132" s="23">
        <f t="shared" si="149"/>
        <v>1.339818414879205E-4</v>
      </c>
      <c r="AL132" s="23">
        <f t="shared" si="149"/>
        <v>1.2714553868480762E-4</v>
      </c>
      <c r="AM132" s="23">
        <f t="shared" si="149"/>
        <v>1.2077586277386136E-4</v>
      </c>
      <c r="AN132" s="23">
        <f t="shared" si="149"/>
        <v>1.1482970214986097E-4</v>
      </c>
      <c r="AO132" s="23">
        <f t="shared" si="149"/>
        <v>1.092682706627404E-4</v>
      </c>
      <c r="AP132" s="23">
        <f t="shared" si="149"/>
        <v>1.0405696839450129E-4</v>
      </c>
      <c r="AQ132" s="23">
        <f t="shared" si="149"/>
        <v>9.9165072518208117E-5</v>
      </c>
      <c r="AR132" s="23">
        <f t="shared" si="149"/>
        <v>9.4565355744144307E-5</v>
      </c>
      <c r="AS132" s="23">
        <f t="shared" si="149"/>
        <v>9.0233689460258784E-5</v>
      </c>
      <c r="AT132" s="23">
        <f t="shared" si="149"/>
        <v>8.6148662943951406E-5</v>
      </c>
      <c r="AU132" s="23">
        <f t="shared" si="149"/>
        <v>8.2291234187060696E-5</v>
      </c>
      <c r="AV132" s="23">
        <f t="shared" si="149"/>
        <v>7.8644418472872621E-5</v>
      </c>
      <c r="AW132" s="23">
        <f t="shared" si="149"/>
        <v>7.5193015502879413E-5</v>
      </c>
      <c r="AX132" s="23">
        <f t="shared" si="149"/>
        <v>7.1923373029746628E-5</v>
      </c>
      <c r="AY132" s="23">
        <f t="shared" si="149"/>
        <v>6.8823183609535306E-5</v>
      </c>
      <c r="AZ132" s="23">
        <f t="shared" si="149"/>
        <v>6.5881310611867473E-5</v>
      </c>
      <c r="BA132" s="23">
        <f t="shared" si="149"/>
        <v>6.3087639634421168E-5</v>
      </c>
      <c r="BB132" s="23">
        <f t="shared" si="149"/>
        <v>6.0432951724500851E-5</v>
      </c>
      <c r="BC132" s="23">
        <f t="shared" si="149"/>
        <v>5.7908815178006594E-5</v>
      </c>
      <c r="BD132" s="23">
        <f t="shared" si="149"/>
        <v>5.5507493086532816E-5</v>
      </c>
      <c r="BE132" s="23">
        <f t="shared" si="149"/>
        <v>5.3221864194005532E-5</v>
      </c>
      <c r="BF132" s="23">
        <f t="shared" si="149"/>
        <v>5.104535498394565E-5</v>
      </c>
      <c r="BG132" s="23">
        <f t="shared" si="149"/>
        <v>4.8971881238288575E-5</v>
      </c>
      <c r="BH132" s="23">
        <f t="shared" si="149"/>
        <v>4.6995797586816864E-5</v>
      </c>
      <c r="BI132" s="23">
        <f t="shared" si="149"/>
        <v>4.6995797586816864E-5</v>
      </c>
    </row>
    <row r="133" spans="1:61" ht="18" customHeight="1">
      <c r="A133" s="59" t="s">
        <v>14</v>
      </c>
      <c r="B133" s="23">
        <f t="shared" ref="B133:AG133" si="150">+B17*B132/$B132</f>
        <v>1</v>
      </c>
      <c r="C133" s="23">
        <f t="shared" si="150"/>
        <v>0.70218434944474151</v>
      </c>
      <c r="D133" s="23">
        <f t="shared" si="150"/>
        <v>0.4580308448347275</v>
      </c>
      <c r="E133" s="23">
        <f t="shared" si="150"/>
        <v>0.3131744219274416</v>
      </c>
      <c r="F133" s="23">
        <f t="shared" si="150"/>
        <v>0.2200328895624494</v>
      </c>
      <c r="G133" s="23">
        <f t="shared" si="150"/>
        <v>0.15835893171230095</v>
      </c>
      <c r="H133" s="23">
        <f t="shared" si="150"/>
        <v>0.11620700660516384</v>
      </c>
      <c r="I133" s="23">
        <f t="shared" si="150"/>
        <v>8.6035570916299084E-2</v>
      </c>
      <c r="J133" s="23">
        <f t="shared" si="150"/>
        <v>6.4215834715037029E-2</v>
      </c>
      <c r="K133" s="23">
        <f t="shared" si="150"/>
        <v>4.8272373008986715E-2</v>
      </c>
      <c r="L133" s="23">
        <f t="shared" si="150"/>
        <v>3.6342558666007468E-2</v>
      </c>
      <c r="M133" s="37">
        <f t="shared" si="150"/>
        <v>2.8372810032535792E-2</v>
      </c>
      <c r="N133" s="23">
        <f t="shared" si="150"/>
        <v>2.1440601942901826E-2</v>
      </c>
      <c r="O133" s="23">
        <f t="shared" si="150"/>
        <v>1.6507394658876989E-2</v>
      </c>
      <c r="P133" s="23">
        <f t="shared" si="150"/>
        <v>1.2862800706521448E-2</v>
      </c>
      <c r="Q133" s="23">
        <f t="shared" si="150"/>
        <v>1.0107887018763927E-2</v>
      </c>
      <c r="R133" s="23">
        <f t="shared" si="150"/>
        <v>7.9941499485342467E-3</v>
      </c>
      <c r="S133" s="23">
        <f t="shared" si="150"/>
        <v>6.355292423213121E-3</v>
      </c>
      <c r="T133" s="23">
        <f t="shared" si="150"/>
        <v>5.0745634131620383E-3</v>
      </c>
      <c r="U133" s="23">
        <f t="shared" si="150"/>
        <v>4.0673506846740847E-3</v>
      </c>
      <c r="V133" s="23">
        <f t="shared" si="150"/>
        <v>3.271006378617972E-3</v>
      </c>
      <c r="W133" s="23">
        <f t="shared" si="150"/>
        <v>2.6384430167435227E-3</v>
      </c>
      <c r="X133" s="23">
        <f t="shared" si="150"/>
        <v>2.1338733095270794E-3</v>
      </c>
      <c r="Y133" s="23">
        <f t="shared" si="150"/>
        <v>1.7298624274078593E-3</v>
      </c>
      <c r="Z133" s="23">
        <f t="shared" si="150"/>
        <v>1.4052316558517185E-3</v>
      </c>
      <c r="AA133" s="23">
        <f t="shared" si="150"/>
        <v>1.1433768393369361E-3</v>
      </c>
      <c r="AB133" s="23">
        <f t="shared" si="150"/>
        <v>9.3107117432465812E-4</v>
      </c>
      <c r="AC133" s="23">
        <f t="shared" si="150"/>
        <v>7.5654734552732224E-4</v>
      </c>
      <c r="AD133" s="23">
        <f t="shared" si="150"/>
        <v>6.1447045558642751E-4</v>
      </c>
      <c r="AE133" s="23">
        <f t="shared" si="150"/>
        <v>4.9912964538136333E-4</v>
      </c>
      <c r="AF133" s="23">
        <f t="shared" si="150"/>
        <v>4.0565412948688202E-4</v>
      </c>
      <c r="AG133" s="23">
        <f t="shared" si="150"/>
        <v>3.2995443335998427E-4</v>
      </c>
      <c r="AH133" s="23">
        <f t="shared" ref="AH133:BI133" si="151">+AH17*AH132/$B132</f>
        <v>2.6864770822444383E-4</v>
      </c>
      <c r="AI133" s="23">
        <f t="shared" si="151"/>
        <v>2.1896795535382557E-4</v>
      </c>
      <c r="AJ133" s="23">
        <f t="shared" si="151"/>
        <v>1.7867179085814594E-4</v>
      </c>
      <c r="AK133" s="23">
        <f t="shared" si="151"/>
        <v>1.459489407192057E-4</v>
      </c>
      <c r="AL133" s="23">
        <f t="shared" si="151"/>
        <v>1.1934265858498941E-4</v>
      </c>
      <c r="AM133" s="23">
        <f t="shared" si="151"/>
        <v>9.7681947205709269E-5</v>
      </c>
      <c r="AN133" s="23">
        <f t="shared" si="151"/>
        <v>8.0025422472038859E-5</v>
      </c>
      <c r="AO133" s="23">
        <f t="shared" si="151"/>
        <v>6.5615642310903142E-5</v>
      </c>
      <c r="AP133" s="23">
        <f t="shared" si="151"/>
        <v>5.3842356742768712E-5</v>
      </c>
      <c r="AQ133" s="23">
        <f t="shared" si="151"/>
        <v>4.4213124131981324E-5</v>
      </c>
      <c r="AR133" s="23">
        <f t="shared" si="151"/>
        <v>3.6329892092594854E-5</v>
      </c>
      <c r="AS133" s="23">
        <f t="shared" si="151"/>
        <v>2.9870351957473708E-5</v>
      </c>
      <c r="AT133" s="23">
        <f t="shared" si="151"/>
        <v>2.4573088440278806E-5</v>
      </c>
      <c r="AU133" s="23">
        <f t="shared" si="151"/>
        <v>2.022573699547003E-5</v>
      </c>
      <c r="AV133" s="23">
        <f t="shared" si="151"/>
        <v>1.6655522547706188E-5</v>
      </c>
      <c r="AW133" s="23">
        <f t="shared" si="151"/>
        <v>1.372168472871327E-5</v>
      </c>
      <c r="AX133" s="23">
        <f t="shared" si="151"/>
        <v>1.1309399844556553E-5</v>
      </c>
      <c r="AY133" s="23">
        <f t="shared" si="151"/>
        <v>9.3248928055191502E-6</v>
      </c>
      <c r="AZ133" s="23">
        <f t="shared" si="151"/>
        <v>7.6914973996405978E-6</v>
      </c>
      <c r="BA133" s="23">
        <f t="shared" si="151"/>
        <v>6.3464742720971055E-6</v>
      </c>
      <c r="BB133" s="23">
        <f t="shared" si="151"/>
        <v>5.2384358431118001E-6</v>
      </c>
      <c r="BC133" s="23">
        <f t="shared" si="151"/>
        <v>4.3252586081844394E-6</v>
      </c>
      <c r="BD133" s="23">
        <f t="shared" si="151"/>
        <v>3.572387744986114E-6</v>
      </c>
      <c r="BE133" s="23">
        <f t="shared" si="151"/>
        <v>2.951458202675011E-6</v>
      </c>
      <c r="BF133" s="23">
        <f t="shared" si="151"/>
        <v>2.4391716335048716E-6</v>
      </c>
      <c r="BG133" s="23">
        <f t="shared" si="151"/>
        <v>2.0163805402594521E-6</v>
      </c>
      <c r="BH133" s="23">
        <f t="shared" si="151"/>
        <v>1.6673405483540496E-6</v>
      </c>
      <c r="BI133" s="23">
        <f t="shared" si="151"/>
        <v>1.4366927146383833E-6</v>
      </c>
    </row>
    <row r="134" spans="1:61" ht="18" customHeight="1">
      <c r="A134" s="59" t="s">
        <v>1117</v>
      </c>
      <c r="B134" s="23"/>
      <c r="C134" s="23">
        <f>+(C133/B133)^-0.1-1</f>
        <v>3.5988382880347114E-2</v>
      </c>
      <c r="D134" s="23">
        <f t="shared" ref="D134:X134" si="152">+(D133/C133)^-0.1-1</f>
        <v>4.365183733205158E-2</v>
      </c>
      <c r="E134" s="23">
        <f t="shared" si="152"/>
        <v>3.8749539095156216E-2</v>
      </c>
      <c r="F134" s="23">
        <f t="shared" si="152"/>
        <v>3.5928707245556524E-2</v>
      </c>
      <c r="G134" s="23">
        <f t="shared" si="152"/>
        <v>3.3438183616951944E-2</v>
      </c>
      <c r="H134" s="23">
        <f t="shared" si="152"/>
        <v>3.1433006309699918E-2</v>
      </c>
      <c r="I134" s="23">
        <f t="shared" si="152"/>
        <v>3.0517632096428216E-2</v>
      </c>
      <c r="J134" s="23">
        <f t="shared" si="152"/>
        <v>2.9683115354985912E-2</v>
      </c>
      <c r="K134" s="23">
        <f t="shared" si="152"/>
        <v>2.8950182047132289E-2</v>
      </c>
      <c r="L134" s="23">
        <f t="shared" si="152"/>
        <v>2.8793744404429722E-2</v>
      </c>
      <c r="M134" s="37">
        <f t="shared" si="152"/>
        <v>2.5064787204585715E-2</v>
      </c>
      <c r="N134" s="23">
        <f t="shared" si="152"/>
        <v>2.8410584116230986E-2</v>
      </c>
      <c r="O134" s="23">
        <f t="shared" si="152"/>
        <v>2.6492649781137967E-2</v>
      </c>
      <c r="P134" s="23">
        <f t="shared" si="152"/>
        <v>2.5260673864131666E-2</v>
      </c>
      <c r="Q134" s="23">
        <f t="shared" si="152"/>
        <v>2.4395156027735565E-2</v>
      </c>
      <c r="R134" s="23">
        <f t="shared" si="152"/>
        <v>2.3737964093458963E-2</v>
      </c>
      <c r="S134" s="23">
        <f t="shared" si="152"/>
        <v>2.3207406631167826E-2</v>
      </c>
      <c r="T134" s="23">
        <f t="shared" si="152"/>
        <v>2.2759884488018134E-2</v>
      </c>
      <c r="U134" s="23">
        <f t="shared" si="152"/>
        <v>2.2371434315747507E-2</v>
      </c>
      <c r="V134" s="23">
        <f t="shared" si="152"/>
        <v>2.2028538078021187E-2</v>
      </c>
      <c r="W134" s="23">
        <f t="shared" si="152"/>
        <v>2.1723464188286412E-2</v>
      </c>
      <c r="X134" s="23">
        <f t="shared" si="152"/>
        <v>2.1451872193611443E-2</v>
      </c>
      <c r="Y134" s="23">
        <f t="shared" ref="Y134:BA134" si="153">+(Y133/X133)^-0.1-1</f>
        <v>2.1211522881456224E-2</v>
      </c>
      <c r="Z134" s="23">
        <f t="shared" si="153"/>
        <v>2.1001462378172686E-2</v>
      </c>
      <c r="AA134" s="23">
        <f t="shared" si="153"/>
        <v>2.0835709131007185E-2</v>
      </c>
      <c r="AB134" s="23">
        <f t="shared" si="153"/>
        <v>2.0752966998673017E-2</v>
      </c>
      <c r="AC134" s="23">
        <f t="shared" si="153"/>
        <v>2.0973986846315462E-2</v>
      </c>
      <c r="AD134" s="23">
        <f t="shared" si="153"/>
        <v>2.1018263336223031E-2</v>
      </c>
      <c r="AE134" s="23">
        <f t="shared" si="153"/>
        <v>2.1007104637856155E-2</v>
      </c>
      <c r="AF134" s="23">
        <f t="shared" si="153"/>
        <v>2.095299238903503E-2</v>
      </c>
      <c r="AG134" s="23">
        <f t="shared" si="153"/>
        <v>2.0869416600065138E-2</v>
      </c>
      <c r="AH134" s="23">
        <f t="shared" si="153"/>
        <v>2.0768084338451231E-2</v>
      </c>
      <c r="AI134" s="23">
        <f t="shared" si="153"/>
        <v>2.065803229476848E-2</v>
      </c>
      <c r="AJ134" s="23">
        <f t="shared" si="153"/>
        <v>2.0545700205169881E-2</v>
      </c>
      <c r="AK134" s="23">
        <f t="shared" si="153"/>
        <v>2.0435371745608499E-2</v>
      </c>
      <c r="AL134" s="23">
        <f t="shared" si="153"/>
        <v>2.0329689448124189E-2</v>
      </c>
      <c r="AM134" s="23">
        <f t="shared" si="153"/>
        <v>2.0230117772564782E-2</v>
      </c>
      <c r="AN134" s="23">
        <f t="shared" si="153"/>
        <v>2.0137314102836035E-2</v>
      </c>
      <c r="AO134" s="23">
        <f t="shared" si="153"/>
        <v>2.0051406719281184E-2</v>
      </c>
      <c r="AP134" s="23">
        <f t="shared" si="153"/>
        <v>1.9972193849329134E-2</v>
      </c>
      <c r="AQ134" s="23">
        <f t="shared" si="153"/>
        <v>1.9899281342504072E-2</v>
      </c>
      <c r="AR134" s="23">
        <f t="shared" si="153"/>
        <v>1.9832175060490842E-2</v>
      </c>
      <c r="AS134" s="23">
        <f t="shared" si="153"/>
        <v>1.9770341027463889E-2</v>
      </c>
      <c r="AT134" s="23">
        <f t="shared" si="153"/>
        <v>1.9713243233249855E-2</v>
      </c>
      <c r="AU134" s="23">
        <f t="shared" si="153"/>
        <v>1.9660366284683262E-2</v>
      </c>
      <c r="AV134" s="23">
        <f t="shared" si="153"/>
        <v>1.9611227991809921E-2</v>
      </c>
      <c r="AW134" s="23">
        <f t="shared" si="153"/>
        <v>1.9565385410528879E-2</v>
      </c>
      <c r="AX134" s="23">
        <f t="shared" si="153"/>
        <v>1.9522436739719096E-2</v>
      </c>
      <c r="AY134" s="23">
        <f t="shared" si="153"/>
        <v>1.948202068242999E-2</v>
      </c>
      <c r="AZ134" s="23">
        <f t="shared" si="153"/>
        <v>1.944381433638398E-2</v>
      </c>
      <c r="BA134" s="23">
        <f t="shared" si="153"/>
        <v>1.9407530307899545E-2</v>
      </c>
      <c r="BB134" s="23">
        <f t="shared" ref="BB134:BI134" si="154">+(BB133/BA133)^-0.1-1</f>
        <v>1.9372913492861077E-2</v>
      </c>
      <c r="BC134" s="23">
        <f t="shared" si="154"/>
        <v>1.9339737800863732E-2</v>
      </c>
      <c r="BD134" s="23">
        <f t="shared" si="154"/>
        <v>1.9307802987756473E-2</v>
      </c>
      <c r="BE134" s="23">
        <f t="shared" si="154"/>
        <v>1.927693168914435E-2</v>
      </c>
      <c r="BF134" s="23">
        <f t="shared" si="154"/>
        <v>1.9246966700555701E-2</v>
      </c>
      <c r="BG134" s="23">
        <f t="shared" si="154"/>
        <v>1.9217768520310541E-2</v>
      </c>
      <c r="BH134" s="23">
        <f t="shared" si="154"/>
        <v>1.9189213152939644E-2</v>
      </c>
      <c r="BI134" s="23">
        <f t="shared" si="154"/>
        <v>1.4999999999999902E-2</v>
      </c>
    </row>
    <row r="135" spans="1:61" ht="18" customHeight="1">
      <c r="A135" s="59" t="s">
        <v>206</v>
      </c>
      <c r="B135" s="23"/>
      <c r="C135" s="23">
        <f>+LN(C56/B56)/10</f>
        <v>6.9956825716175342E-3</v>
      </c>
      <c r="D135" s="23">
        <f t="shared" ref="D135:K135" si="155">+LN(D56/C56)/10</f>
        <v>6.9956825716175342E-3</v>
      </c>
      <c r="E135" s="23">
        <f t="shared" si="155"/>
        <v>5.6850986765786902E-3</v>
      </c>
      <c r="F135" s="23">
        <f t="shared" si="155"/>
        <v>4.3420832348882946E-3</v>
      </c>
      <c r="G135" s="23">
        <f t="shared" si="155"/>
        <v>3.7680245167261137E-3</v>
      </c>
      <c r="H135" s="23">
        <f t="shared" si="155"/>
        <v>3.659320342416584E-3</v>
      </c>
      <c r="I135" s="23">
        <f t="shared" si="155"/>
        <v>3.2865954147088192E-3</v>
      </c>
      <c r="J135" s="23">
        <f t="shared" si="155"/>
        <v>2.6574585425725421E-3</v>
      </c>
      <c r="K135" s="23">
        <f t="shared" si="155"/>
        <v>2.2308351452514754E-3</v>
      </c>
      <c r="L135" s="23">
        <f t="shared" ref="L135:AQ135" si="156">+LN(L56/K56)/10</f>
        <v>9.928685006855534E-4</v>
      </c>
      <c r="M135" s="37">
        <f t="shared" si="156"/>
        <v>0</v>
      </c>
      <c r="N135" s="23">
        <f t="shared" si="156"/>
        <v>0</v>
      </c>
      <c r="O135" s="23">
        <f t="shared" si="156"/>
        <v>0</v>
      </c>
      <c r="P135" s="23">
        <f t="shared" si="156"/>
        <v>0</v>
      </c>
      <c r="Q135" s="23">
        <f t="shared" si="156"/>
        <v>0</v>
      </c>
      <c r="R135" s="23">
        <f t="shared" si="156"/>
        <v>0</v>
      </c>
      <c r="S135" s="23">
        <f t="shared" si="156"/>
        <v>0</v>
      </c>
      <c r="T135" s="23">
        <f t="shared" si="156"/>
        <v>0</v>
      </c>
      <c r="U135" s="23">
        <f t="shared" si="156"/>
        <v>0</v>
      </c>
      <c r="V135" s="23">
        <f t="shared" si="156"/>
        <v>0</v>
      </c>
      <c r="W135" s="23">
        <f t="shared" si="156"/>
        <v>0</v>
      </c>
      <c r="X135" s="23">
        <f t="shared" si="156"/>
        <v>0</v>
      </c>
      <c r="Y135" s="23">
        <f t="shared" si="156"/>
        <v>0</v>
      </c>
      <c r="Z135" s="23">
        <f t="shared" si="156"/>
        <v>0</v>
      </c>
      <c r="AA135" s="23">
        <f t="shared" si="156"/>
        <v>0</v>
      </c>
      <c r="AB135" s="23">
        <f t="shared" si="156"/>
        <v>0</v>
      </c>
      <c r="AC135" s="23">
        <f t="shared" si="156"/>
        <v>0</v>
      </c>
      <c r="AD135" s="23">
        <f t="shared" si="156"/>
        <v>0</v>
      </c>
      <c r="AE135" s="23">
        <f t="shared" si="156"/>
        <v>0</v>
      </c>
      <c r="AF135" s="23">
        <f t="shared" si="156"/>
        <v>0</v>
      </c>
      <c r="AG135" s="23">
        <f t="shared" si="156"/>
        <v>0</v>
      </c>
      <c r="AH135" s="23">
        <f t="shared" si="156"/>
        <v>0</v>
      </c>
      <c r="AI135" s="23">
        <f t="shared" si="156"/>
        <v>0</v>
      </c>
      <c r="AJ135" s="23">
        <f t="shared" si="156"/>
        <v>0</v>
      </c>
      <c r="AK135" s="23">
        <f t="shared" si="156"/>
        <v>0</v>
      </c>
      <c r="AL135" s="23">
        <f t="shared" si="156"/>
        <v>0</v>
      </c>
      <c r="AM135" s="23">
        <f t="shared" si="156"/>
        <v>0</v>
      </c>
      <c r="AN135" s="23">
        <f t="shared" si="156"/>
        <v>0</v>
      </c>
      <c r="AO135" s="23">
        <f t="shared" si="156"/>
        <v>0</v>
      </c>
      <c r="AP135" s="23">
        <f t="shared" si="156"/>
        <v>0</v>
      </c>
      <c r="AQ135" s="23">
        <f t="shared" si="156"/>
        <v>0</v>
      </c>
      <c r="AR135" s="23">
        <f t="shared" ref="AR135:BI135" si="157">+LN(AR56/AQ56)/10</f>
        <v>0</v>
      </c>
      <c r="AS135" s="23">
        <f t="shared" si="157"/>
        <v>0</v>
      </c>
      <c r="AT135" s="23">
        <f t="shared" si="157"/>
        <v>0</v>
      </c>
      <c r="AU135" s="23">
        <f t="shared" si="157"/>
        <v>0</v>
      </c>
      <c r="AV135" s="23">
        <f t="shared" si="157"/>
        <v>0</v>
      </c>
      <c r="AW135" s="23">
        <f t="shared" si="157"/>
        <v>0</v>
      </c>
      <c r="AX135" s="23">
        <f t="shared" si="157"/>
        <v>0</v>
      </c>
      <c r="AY135" s="23">
        <f t="shared" si="157"/>
        <v>0</v>
      </c>
      <c r="AZ135" s="23">
        <f t="shared" si="157"/>
        <v>0</v>
      </c>
      <c r="BA135" s="23">
        <f t="shared" si="157"/>
        <v>0</v>
      </c>
      <c r="BB135" s="23">
        <f t="shared" si="157"/>
        <v>0</v>
      </c>
      <c r="BC135" s="23">
        <f t="shared" si="157"/>
        <v>0</v>
      </c>
      <c r="BD135" s="23">
        <f t="shared" si="157"/>
        <v>0</v>
      </c>
      <c r="BE135" s="23">
        <f t="shared" si="157"/>
        <v>0</v>
      </c>
      <c r="BF135" s="23">
        <f t="shared" si="157"/>
        <v>0</v>
      </c>
      <c r="BG135" s="23">
        <f t="shared" si="157"/>
        <v>0</v>
      </c>
      <c r="BH135" s="23">
        <f t="shared" si="157"/>
        <v>0</v>
      </c>
      <c r="BI135" s="23">
        <f t="shared" si="157"/>
        <v>0</v>
      </c>
    </row>
    <row r="136" spans="1:61" ht="18" customHeight="1">
      <c r="A136" s="59" t="s">
        <v>207</v>
      </c>
      <c r="B136" s="23"/>
      <c r="C136" s="23">
        <f>+C134+C135</f>
        <v>4.2984065451964648E-2</v>
      </c>
      <c r="D136" s="23">
        <f t="shared" ref="D136:K136" si="158">+D134+D135</f>
        <v>5.0647519903669114E-2</v>
      </c>
      <c r="E136" s="23">
        <f t="shared" si="158"/>
        <v>4.4434637771734904E-2</v>
      </c>
      <c r="F136" s="23">
        <f t="shared" si="158"/>
        <v>4.0270790480444817E-2</v>
      </c>
      <c r="G136" s="23">
        <f t="shared" si="158"/>
        <v>3.7206208133678059E-2</v>
      </c>
      <c r="H136" s="23">
        <f t="shared" si="158"/>
        <v>3.50923266521165E-2</v>
      </c>
      <c r="I136" s="23">
        <f t="shared" si="158"/>
        <v>3.3804227511137035E-2</v>
      </c>
      <c r="J136" s="23">
        <f t="shared" si="158"/>
        <v>3.2340573897558456E-2</v>
      </c>
      <c r="K136" s="23">
        <f t="shared" si="158"/>
        <v>3.1181017192383764E-2</v>
      </c>
      <c r="L136" s="23">
        <f t="shared" ref="L136:BI136" si="159">+L134+L135</f>
        <v>2.9786612905115275E-2</v>
      </c>
      <c r="M136" s="37">
        <f t="shared" si="159"/>
        <v>2.5064787204585715E-2</v>
      </c>
      <c r="N136" s="23">
        <f t="shared" si="159"/>
        <v>2.8410584116230986E-2</v>
      </c>
      <c r="O136" s="23">
        <f t="shared" si="159"/>
        <v>2.6492649781137967E-2</v>
      </c>
      <c r="P136" s="23">
        <f t="shared" si="159"/>
        <v>2.5260673864131666E-2</v>
      </c>
      <c r="Q136" s="23">
        <f t="shared" si="159"/>
        <v>2.4395156027735565E-2</v>
      </c>
      <c r="R136" s="23">
        <f t="shared" si="159"/>
        <v>2.3737964093458963E-2</v>
      </c>
      <c r="S136" s="23">
        <f t="shared" si="159"/>
        <v>2.3207406631167826E-2</v>
      </c>
      <c r="T136" s="23">
        <f t="shared" si="159"/>
        <v>2.2759884488018134E-2</v>
      </c>
      <c r="U136" s="23">
        <f t="shared" si="159"/>
        <v>2.2371434315747507E-2</v>
      </c>
      <c r="V136" s="23">
        <f t="shared" si="159"/>
        <v>2.2028538078021187E-2</v>
      </c>
      <c r="W136" s="23">
        <f t="shared" si="159"/>
        <v>2.1723464188286412E-2</v>
      </c>
      <c r="X136" s="23">
        <f t="shared" si="159"/>
        <v>2.1451872193611443E-2</v>
      </c>
      <c r="Y136" s="23">
        <f t="shared" si="159"/>
        <v>2.1211522881456224E-2</v>
      </c>
      <c r="Z136" s="23">
        <f t="shared" si="159"/>
        <v>2.1001462378172686E-2</v>
      </c>
      <c r="AA136" s="23">
        <f t="shared" si="159"/>
        <v>2.0835709131007185E-2</v>
      </c>
      <c r="AB136" s="23">
        <f t="shared" si="159"/>
        <v>2.0752966998673017E-2</v>
      </c>
      <c r="AC136" s="23">
        <f t="shared" si="159"/>
        <v>2.0973986846315462E-2</v>
      </c>
      <c r="AD136" s="23">
        <f t="shared" si="159"/>
        <v>2.1018263336223031E-2</v>
      </c>
      <c r="AE136" s="23">
        <f t="shared" si="159"/>
        <v>2.1007104637856155E-2</v>
      </c>
      <c r="AF136" s="23">
        <f t="shared" si="159"/>
        <v>2.095299238903503E-2</v>
      </c>
      <c r="AG136" s="23">
        <f t="shared" si="159"/>
        <v>2.0869416600065138E-2</v>
      </c>
      <c r="AH136" s="23">
        <f t="shared" si="159"/>
        <v>2.0768084338451231E-2</v>
      </c>
      <c r="AI136" s="23">
        <f t="shared" si="159"/>
        <v>2.065803229476848E-2</v>
      </c>
      <c r="AJ136" s="23">
        <f t="shared" si="159"/>
        <v>2.0545700205169881E-2</v>
      </c>
      <c r="AK136" s="23">
        <f t="shared" si="159"/>
        <v>2.0435371745608499E-2</v>
      </c>
      <c r="AL136" s="23">
        <f t="shared" si="159"/>
        <v>2.0329689448124189E-2</v>
      </c>
      <c r="AM136" s="23">
        <f t="shared" si="159"/>
        <v>2.0230117772564782E-2</v>
      </c>
      <c r="AN136" s="23">
        <f t="shared" si="159"/>
        <v>2.0137314102836035E-2</v>
      </c>
      <c r="AO136" s="23">
        <f t="shared" si="159"/>
        <v>2.0051406719281184E-2</v>
      </c>
      <c r="AP136" s="23">
        <f t="shared" si="159"/>
        <v>1.9972193849329134E-2</v>
      </c>
      <c r="AQ136" s="23">
        <f t="shared" si="159"/>
        <v>1.9899281342504072E-2</v>
      </c>
      <c r="AR136" s="23">
        <f t="shared" si="159"/>
        <v>1.9832175060490842E-2</v>
      </c>
      <c r="AS136" s="23">
        <f t="shared" si="159"/>
        <v>1.9770341027463889E-2</v>
      </c>
      <c r="AT136" s="23">
        <f t="shared" si="159"/>
        <v>1.9713243233249855E-2</v>
      </c>
      <c r="AU136" s="23">
        <f t="shared" si="159"/>
        <v>1.9660366284683262E-2</v>
      </c>
      <c r="AV136" s="23">
        <f t="shared" si="159"/>
        <v>1.9611227991809921E-2</v>
      </c>
      <c r="AW136" s="23">
        <f t="shared" si="159"/>
        <v>1.9565385410528879E-2</v>
      </c>
      <c r="AX136" s="23">
        <f t="shared" si="159"/>
        <v>1.9522436739719096E-2</v>
      </c>
      <c r="AY136" s="23">
        <f t="shared" si="159"/>
        <v>1.948202068242999E-2</v>
      </c>
      <c r="AZ136" s="23">
        <f t="shared" si="159"/>
        <v>1.944381433638398E-2</v>
      </c>
      <c r="BA136" s="23">
        <f t="shared" si="159"/>
        <v>1.9407530307899545E-2</v>
      </c>
      <c r="BB136" s="23">
        <f t="shared" si="159"/>
        <v>1.9372913492861077E-2</v>
      </c>
      <c r="BC136" s="23">
        <f t="shared" si="159"/>
        <v>1.9339737800863732E-2</v>
      </c>
      <c r="BD136" s="23">
        <f t="shared" si="159"/>
        <v>1.9307802987756473E-2</v>
      </c>
      <c r="BE136" s="23">
        <f t="shared" si="159"/>
        <v>1.927693168914435E-2</v>
      </c>
      <c r="BF136" s="23">
        <f t="shared" si="159"/>
        <v>1.9246966700555701E-2</v>
      </c>
      <c r="BG136" s="23">
        <f t="shared" si="159"/>
        <v>1.9217768520310541E-2</v>
      </c>
      <c r="BH136" s="23">
        <f t="shared" si="159"/>
        <v>1.9189213152939644E-2</v>
      </c>
      <c r="BI136" s="23">
        <f t="shared" si="159"/>
        <v>1.4999999999999902E-2</v>
      </c>
    </row>
    <row r="137" spans="1:61" ht="18" customHeight="1">
      <c r="A137" s="59" t="s">
        <v>208</v>
      </c>
      <c r="B137" s="23"/>
      <c r="C137" s="23">
        <f>+C136-C129</f>
        <v>-6.8489493209337171E-3</v>
      </c>
      <c r="D137" s="23">
        <f t="shared" ref="D137:K137" si="160">+D136-D129</f>
        <v>6.8334102444594993E-3</v>
      </c>
      <c r="E137" s="23">
        <f t="shared" si="160"/>
        <v>4.6828409612362093E-3</v>
      </c>
      <c r="F137" s="23">
        <f t="shared" si="160"/>
        <v>3.5000927656040834E-3</v>
      </c>
      <c r="G137" s="23">
        <f t="shared" si="160"/>
        <v>2.4863966985878283E-3</v>
      </c>
      <c r="H137" s="23">
        <f t="shared" si="160"/>
        <v>1.6331122948772536E-3</v>
      </c>
      <c r="I137" s="23">
        <f t="shared" si="160"/>
        <v>1.7842815514368948E-3</v>
      </c>
      <c r="J137" s="23">
        <f t="shared" si="160"/>
        <v>1.4593095145030918E-3</v>
      </c>
      <c r="K137" s="23">
        <f t="shared" si="160"/>
        <v>1.6897671805261964E-3</v>
      </c>
      <c r="L137" s="23">
        <f t="shared" ref="L137:BI137" si="161">+L136-L129</f>
        <v>4.9194077771103177E-3</v>
      </c>
      <c r="M137" s="37">
        <f t="shared" si="161"/>
        <v>-3.061088486607761E-3</v>
      </c>
      <c r="N137" s="23">
        <f t="shared" si="161"/>
        <v>2.1513996252664341E-3</v>
      </c>
      <c r="O137" s="23">
        <f t="shared" si="161"/>
        <v>1.4343660523336646E-3</v>
      </c>
      <c r="P137" s="23">
        <f t="shared" si="161"/>
        <v>1.0469396203861316E-3</v>
      </c>
      <c r="Q137" s="23">
        <f t="shared" si="161"/>
        <v>8.2316909072033262E-4</v>
      </c>
      <c r="R137" s="23">
        <f t="shared" si="161"/>
        <v>6.8436663743353873E-4</v>
      </c>
      <c r="S137" s="23">
        <f t="shared" si="161"/>
        <v>5.9127672629012001E-4</v>
      </c>
      <c r="T137" s="23">
        <f t="shared" si="161"/>
        <v>5.2363256297500299E-4</v>
      </c>
      <c r="U137" s="23">
        <f t="shared" si="161"/>
        <v>4.7063166244377605E-4</v>
      </c>
      <c r="V137" s="23">
        <f t="shared" si="161"/>
        <v>4.2627839046131127E-4</v>
      </c>
      <c r="W137" s="23">
        <f t="shared" si="161"/>
        <v>3.8705735382074669E-4</v>
      </c>
      <c r="X137" s="23">
        <f t="shared" si="161"/>
        <v>3.5079469812954872E-4</v>
      </c>
      <c r="Y137" s="23">
        <f t="shared" si="161"/>
        <v>3.1616389382856103E-4</v>
      </c>
      <c r="Z137" s="23">
        <f t="shared" si="161"/>
        <v>2.6846035988870379E-4</v>
      </c>
      <c r="AA137" s="23">
        <f t="shared" si="161"/>
        <v>1.8376372647380124E-4</v>
      </c>
      <c r="AB137" s="23">
        <f t="shared" si="161"/>
        <v>-1.1548125222707664E-4</v>
      </c>
      <c r="AC137" s="23">
        <f t="shared" si="161"/>
        <v>6.2172622884781176E-5</v>
      </c>
      <c r="AD137" s="23">
        <f t="shared" si="161"/>
        <v>1.1737816249159094E-4</v>
      </c>
      <c r="AE137" s="23">
        <f t="shared" si="161"/>
        <v>1.5921976409398811E-4</v>
      </c>
      <c r="AF137" s="23">
        <f t="shared" si="161"/>
        <v>1.869714312027794E-4</v>
      </c>
      <c r="AG137" s="23">
        <f t="shared" si="161"/>
        <v>2.0266131662439318E-4</v>
      </c>
      <c r="AH137" s="23">
        <f t="shared" si="161"/>
        <v>2.0914784197811204E-4</v>
      </c>
      <c r="AI137" s="23">
        <f t="shared" si="161"/>
        <v>2.091603527767591E-4</v>
      </c>
      <c r="AJ137" s="23">
        <f t="shared" si="161"/>
        <v>2.0494142619095074E-4</v>
      </c>
      <c r="AK137" s="23">
        <f t="shared" si="161"/>
        <v>1.9818421996833924E-4</v>
      </c>
      <c r="AL137" s="23">
        <f t="shared" si="161"/>
        <v>1.9009443144768143E-4</v>
      </c>
      <c r="AM137" s="23">
        <f t="shared" si="161"/>
        <v>1.8149036137235508E-4</v>
      </c>
      <c r="AN137" s="23">
        <f t="shared" si="161"/>
        <v>1.7290182598758697E-4</v>
      </c>
      <c r="AO137" s="23">
        <f t="shared" si="161"/>
        <v>1.6465322046812364E-4</v>
      </c>
      <c r="AP137" s="23">
        <f t="shared" si="161"/>
        <v>1.5692770424682173E-4</v>
      </c>
      <c r="AQ137" s="23">
        <f t="shared" si="161"/>
        <v>1.4981433174085512E-4</v>
      </c>
      <c r="AR137" s="23">
        <f t="shared" si="161"/>
        <v>1.4334146487416516E-4</v>
      </c>
      <c r="AS137" s="23">
        <f t="shared" si="161"/>
        <v>1.3749983567909463E-4</v>
      </c>
      <c r="AT137" s="23">
        <f t="shared" si="161"/>
        <v>1.3225810975132923E-4</v>
      </c>
      <c r="AU137" s="23">
        <f t="shared" si="161"/>
        <v>1.2757316564433394E-4</v>
      </c>
      <c r="AV137" s="23">
        <f t="shared" si="161"/>
        <v>1.2339672746040226E-4</v>
      </c>
      <c r="AW137" s="23">
        <f t="shared" si="161"/>
        <v>1.1967952238885193E-4</v>
      </c>
      <c r="AX137" s="23">
        <f t="shared" si="161"/>
        <v>1.1637378335118201E-4</v>
      </c>
      <c r="AY137" s="23">
        <f t="shared" si="161"/>
        <v>1.1343466160759763E-4</v>
      </c>
      <c r="AZ137" s="23">
        <f t="shared" si="161"/>
        <v>1.108209335161682E-4</v>
      </c>
      <c r="BA137" s="23">
        <f t="shared" si="161"/>
        <v>1.0849526003491733E-4</v>
      </c>
      <c r="BB137" s="23">
        <f t="shared" si="161"/>
        <v>1.064241713194039E-4</v>
      </c>
      <c r="BC137" s="23">
        <f t="shared" si="161"/>
        <v>1.0457789009179E-4</v>
      </c>
      <c r="BD137" s="23">
        <f t="shared" si="161"/>
        <v>1.0293006784556011E-4</v>
      </c>
      <c r="BE137" s="23">
        <f t="shared" si="161"/>
        <v>1.0145748132536422E-4</v>
      </c>
      <c r="BF137" s="23">
        <f t="shared" si="161"/>
        <v>1.0013971899782564E-4</v>
      </c>
      <c r="BG137" s="23">
        <f t="shared" si="161"/>
        <v>9.895887545653681E-5</v>
      </c>
      <c r="BH137" s="23">
        <f t="shared" si="161"/>
        <v>4.1892131529396442E-3</v>
      </c>
      <c r="BI137" s="23" t="e">
        <f t="shared" si="161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2">+$B$7*B68/B74-(1-(1-0.1)^10)/10</f>
        <v>9.8776534753224274E-2</v>
      </c>
      <c r="C139" s="23">
        <f t="shared" si="162"/>
        <v>9.1995876036928478E-2</v>
      </c>
      <c r="D139" s="23">
        <f t="shared" si="162"/>
        <v>7.716496255203191E-2</v>
      </c>
      <c r="E139" s="23">
        <f t="shared" si="162"/>
        <v>6.9555818122020122E-2</v>
      </c>
      <c r="F139" s="23">
        <f t="shared" si="162"/>
        <v>6.4575010116285178E-2</v>
      </c>
      <c r="G139" s="23">
        <f t="shared" si="162"/>
        <v>6.1303823905989083E-2</v>
      </c>
      <c r="H139" s="23">
        <f t="shared" si="162"/>
        <v>5.881568328849307E-2</v>
      </c>
      <c r="I139" s="23">
        <f t="shared" si="162"/>
        <v>5.5946918021733877E-2</v>
      </c>
      <c r="J139" s="23">
        <f t="shared" si="162"/>
        <v>5.2733875054592511E-2</v>
      </c>
      <c r="K139" s="23">
        <f t="shared" si="162"/>
        <v>4.9539341861646602E-2</v>
      </c>
      <c r="L139" s="23">
        <f t="shared" si="162"/>
        <v>4.6010525671035585E-2</v>
      </c>
      <c r="M139" s="37">
        <f t="shared" si="162"/>
        <v>4.3150772839126036E-2</v>
      </c>
      <c r="N139" s="23">
        <f t="shared" si="162"/>
        <v>3.8190434340083873E-2</v>
      </c>
      <c r="O139" s="23">
        <f t="shared" si="162"/>
        <v>3.5440774453990756E-2</v>
      </c>
      <c r="P139" s="23">
        <f t="shared" si="162"/>
        <v>3.3787287681321596E-2</v>
      </c>
      <c r="Q139" s="23">
        <f t="shared" si="162"/>
        <v>3.2707413158548998E-2</v>
      </c>
      <c r="R139" s="23">
        <f t="shared" si="162"/>
        <v>3.1942226729885628E-2</v>
      </c>
      <c r="S139" s="23">
        <f t="shared" si="162"/>
        <v>3.1358812261923566E-2</v>
      </c>
      <c r="T139" s="23">
        <f t="shared" si="162"/>
        <v>3.0887116456468383E-2</v>
      </c>
      <c r="U139" s="23">
        <f t="shared" si="162"/>
        <v>3.0489334287541262E-2</v>
      </c>
      <c r="V139" s="23">
        <f t="shared" si="162"/>
        <v>3.0144588343468309E-2</v>
      </c>
      <c r="W139" s="23">
        <f t="shared" si="162"/>
        <v>2.9841126473308277E-2</v>
      </c>
      <c r="X139" s="23">
        <f t="shared" si="162"/>
        <v>2.9572303262966018E-2</v>
      </c>
      <c r="Y139" s="23">
        <f t="shared" si="162"/>
        <v>2.933446506731871E-2</v>
      </c>
      <c r="Z139" s="23">
        <f t="shared" si="162"/>
        <v>2.9125748746420557E-2</v>
      </c>
      <c r="AA139" s="23">
        <f t="shared" si="162"/>
        <v>2.8954092693281641E-2</v>
      </c>
      <c r="AB139" s="23">
        <f t="shared" si="162"/>
        <v>2.8845827069682514E-2</v>
      </c>
      <c r="AC139" s="23">
        <f t="shared" si="162"/>
        <v>2.8945217824321273E-2</v>
      </c>
      <c r="AD139" s="23">
        <f t="shared" si="162"/>
        <v>2.900580263374801E-2</v>
      </c>
      <c r="AE139" s="23">
        <f t="shared" si="162"/>
        <v>2.9019268190406566E-2</v>
      </c>
      <c r="AF139" s="23">
        <f t="shared" si="162"/>
        <v>2.8990520340874903E-2</v>
      </c>
      <c r="AG139" s="23">
        <f t="shared" si="162"/>
        <v>2.8929534715006325E-2</v>
      </c>
      <c r="AH139" s="23">
        <f t="shared" ref="AH139:BI139" si="163">+$B$7*AH68/AH74-(1-(1-0.1)^10)/10</f>
        <v>2.8846876742589053E-2</v>
      </c>
      <c r="AI139" s="23">
        <f t="shared" si="163"/>
        <v>2.8751649579338401E-2</v>
      </c>
      <c r="AJ139" s="23">
        <f t="shared" si="163"/>
        <v>2.8650857387452072E-2</v>
      </c>
      <c r="AK139" s="23">
        <f t="shared" si="163"/>
        <v>2.8549469866149424E-2</v>
      </c>
      <c r="AL139" s="23">
        <f t="shared" si="163"/>
        <v>2.8450765066897754E-2</v>
      </c>
      <c r="AM139" s="23">
        <f t="shared" si="163"/>
        <v>2.8356731291395779E-2</v>
      </c>
      <c r="AN139" s="23">
        <f t="shared" si="163"/>
        <v>2.8268430661561511E-2</v>
      </c>
      <c r="AO139" s="23">
        <f t="shared" si="163"/>
        <v>2.8186291859907828E-2</v>
      </c>
      <c r="AP139" s="23">
        <f t="shared" si="163"/>
        <v>2.811033028423697E-2</v>
      </c>
      <c r="AQ139" s="23">
        <f t="shared" si="163"/>
        <v>2.8040306061907869E-2</v>
      </c>
      <c r="AR139" s="23">
        <f t="shared" si="163"/>
        <v>2.7975833426402752E-2</v>
      </c>
      <c r="AS139" s="23">
        <f t="shared" si="163"/>
        <v>2.7916454038947533E-2</v>
      </c>
      <c r="AT139" s="23">
        <f t="shared" si="163"/>
        <v>2.786168455808602E-2</v>
      </c>
      <c r="AU139" s="23">
        <f t="shared" si="163"/>
        <v>2.7811046324935584E-2</v>
      </c>
      <c r="AV139" s="23">
        <f t="shared" si="163"/>
        <v>2.7764082916016869E-2</v>
      </c>
      <c r="AW139" s="23">
        <f t="shared" si="163"/>
        <v>2.7720369644910814E-2</v>
      </c>
      <c r="AX139" s="23">
        <f t="shared" si="163"/>
        <v>2.767951784526651E-2</v>
      </c>
      <c r="AY139" s="23">
        <f t="shared" si="163"/>
        <v>2.7641175866519055E-2</v>
      </c>
      <c r="AZ139" s="23">
        <f t="shared" si="163"/>
        <v>2.7605028078819413E-2</v>
      </c>
      <c r="BA139" s="23">
        <f t="shared" si="163"/>
        <v>2.7570792744188707E-2</v>
      </c>
      <c r="BB139" s="23">
        <f t="shared" si="163"/>
        <v>2.7538219310738632E-2</v>
      </c>
      <c r="BC139" s="23">
        <f t="shared" si="163"/>
        <v>2.7507085484068189E-2</v>
      </c>
      <c r="BD139" s="23">
        <f t="shared" si="163"/>
        <v>2.7477194294429574E-2</v>
      </c>
      <c r="BE139" s="23">
        <f t="shared" si="163"/>
        <v>2.7448371288642429E-2</v>
      </c>
      <c r="BF139" s="23">
        <f t="shared" si="163"/>
        <v>2.742046191721384E-2</v>
      </c>
      <c r="BG139" s="23">
        <f t="shared" si="163"/>
        <v>2.739332914952998E-2</v>
      </c>
      <c r="BH139" s="23">
        <f t="shared" si="163"/>
        <v>2.7366851326376729E-2</v>
      </c>
      <c r="BI139" s="23">
        <f t="shared" si="163"/>
        <v>2.7340920244725953E-2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4">+B140/(1+C131)^10</f>
        <v>0.63689622874362128</v>
      </c>
      <c r="D140" s="570">
        <f t="shared" si="164"/>
        <v>0.40302666815733296</v>
      </c>
      <c r="E140" s="570">
        <f t="shared" si="164"/>
        <v>0.26764634474383281</v>
      </c>
      <c r="F140" s="570">
        <f t="shared" si="164"/>
        <v>0.18386322451313414</v>
      </c>
      <c r="G140" s="570">
        <f t="shared" si="164"/>
        <v>0.12940925899896125</v>
      </c>
      <c r="H140" s="570">
        <f t="shared" si="164"/>
        <v>9.255161733358333E-2</v>
      </c>
      <c r="I140" s="570">
        <f t="shared" si="164"/>
        <v>6.7061890767536964E-2</v>
      </c>
      <c r="J140" s="570">
        <f t="shared" si="164"/>
        <v>4.9202984195773382E-2</v>
      </c>
      <c r="K140" s="570">
        <f t="shared" si="164"/>
        <v>3.6545501286564197E-2</v>
      </c>
      <c r="L140" s="570">
        <f t="shared" si="164"/>
        <v>2.7949345461328209E-2</v>
      </c>
      <c r="M140" s="570">
        <f t="shared" si="164"/>
        <v>2.1517744260615718E-2</v>
      </c>
      <c r="N140" s="570">
        <f t="shared" si="164"/>
        <v>1.6454254746982477E-2</v>
      </c>
      <c r="O140" s="570">
        <f t="shared" si="164"/>
        <v>1.2771720043697353E-2</v>
      </c>
      <c r="P140" s="570">
        <f t="shared" si="164"/>
        <v>1.0012747104504161E-2</v>
      </c>
      <c r="Q140" s="570">
        <f t="shared" si="164"/>
        <v>7.9069337432961639E-3</v>
      </c>
      <c r="R140" s="570">
        <f t="shared" si="164"/>
        <v>6.2794855854489094E-3</v>
      </c>
      <c r="S140" s="570">
        <f t="shared" si="164"/>
        <v>5.0103589556256441E-3</v>
      </c>
      <c r="T140" s="570">
        <f t="shared" si="164"/>
        <v>4.0137394835347744E-3</v>
      </c>
      <c r="U140" s="570">
        <f t="shared" si="164"/>
        <v>3.2266289695189639E-3</v>
      </c>
      <c r="V140" s="570">
        <f t="shared" si="164"/>
        <v>2.6019326847532462E-3</v>
      </c>
      <c r="W140" s="570">
        <f t="shared" si="164"/>
        <v>2.103985437985656E-3</v>
      </c>
      <c r="X140" s="570">
        <f t="shared" si="164"/>
        <v>1.7055127194973547E-3</v>
      </c>
      <c r="Y140" s="570">
        <f t="shared" si="164"/>
        <v>1.3854955037239411E-3</v>
      </c>
      <c r="Z140" s="570">
        <f t="shared" si="164"/>
        <v>1.1275561474922444E-3</v>
      </c>
      <c r="AA140" s="570">
        <f t="shared" si="164"/>
        <v>9.1873244319282457E-4</v>
      </c>
      <c r="AB140" s="570">
        <f t="shared" si="164"/>
        <v>7.4808644073028627E-4</v>
      </c>
      <c r="AC140" s="570">
        <f t="shared" si="164"/>
        <v>6.0836150726741132E-4</v>
      </c>
      <c r="AD140" s="570">
        <f t="shared" si="164"/>
        <v>4.9465531208531157E-4</v>
      </c>
      <c r="AE140" s="570">
        <f t="shared" si="164"/>
        <v>4.0232739711415104E-4</v>
      </c>
      <c r="AF140" s="570">
        <f t="shared" si="164"/>
        <v>3.2744880739809618E-4</v>
      </c>
      <c r="AG140" s="570">
        <f t="shared" si="164"/>
        <v>2.6674269614889373E-4</v>
      </c>
      <c r="AH140" s="570">
        <f t="shared" si="164"/>
        <v>2.1751150532548299E-4</v>
      </c>
      <c r="AI140" s="570">
        <f t="shared" ref="AI140:BG140" si="165">+AH140/(1+AI131)^10</f>
        <v>1.7755607183072018E-4</v>
      </c>
      <c r="AJ140" s="570">
        <f t="shared" si="165"/>
        <v>1.4509521670145504E-4</v>
      </c>
      <c r="AK140" s="570">
        <f t="shared" si="165"/>
        <v>1.1869192278211261E-4</v>
      </c>
      <c r="AL140" s="570">
        <f t="shared" si="165"/>
        <v>9.7189062198050361E-5</v>
      </c>
      <c r="AM140" s="570">
        <f t="shared" si="165"/>
        <v>7.9655356689792552E-5</v>
      </c>
      <c r="AN140" s="570">
        <f t="shared" si="165"/>
        <v>6.5340959719561859E-5</v>
      </c>
      <c r="AO140" s="570">
        <f t="shared" si="165"/>
        <v>5.3641468089109205E-5</v>
      </c>
      <c r="AP140" s="570">
        <f t="shared" si="165"/>
        <v>4.4069015938092481E-5</v>
      </c>
      <c r="AQ140" s="570">
        <f t="shared" si="165"/>
        <v>3.6229168888814705E-5</v>
      </c>
      <c r="AR140" s="570">
        <f t="shared" si="165"/>
        <v>2.9802494538649256E-5</v>
      </c>
      <c r="AS140" s="570">
        <f t="shared" si="165"/>
        <v>2.4529868633922093E-5</v>
      </c>
      <c r="AT140" s="570">
        <f t="shared" si="165"/>
        <v>2.0200750664385137E-5</v>
      </c>
      <c r="AU140" s="570">
        <f t="shared" si="165"/>
        <v>1.6643814743762619E-5</v>
      </c>
      <c r="AV140" s="570">
        <f t="shared" si="165"/>
        <v>1.3719448178091778E-5</v>
      </c>
      <c r="AW140" s="570">
        <f t="shared" si="165"/>
        <v>1.1313732510293617E-5</v>
      </c>
      <c r="AX140" s="570">
        <f t="shared" si="165"/>
        <v>9.3336033370081396E-6</v>
      </c>
      <c r="AY140" s="570">
        <f t="shared" si="165"/>
        <v>7.7029494768089722E-6</v>
      </c>
      <c r="AZ140" s="570">
        <f t="shared" si="165"/>
        <v>6.359462521827473E-6</v>
      </c>
      <c r="BA140" s="570">
        <f t="shared" si="165"/>
        <v>5.2520873282275713E-6</v>
      </c>
      <c r="BB140" s="570">
        <f t="shared" si="165"/>
        <v>4.3389549651259787E-6</v>
      </c>
      <c r="BC140" s="570">
        <f t="shared" si="165"/>
        <v>3.5857039337699229E-6</v>
      </c>
      <c r="BD140" s="570">
        <f t="shared" si="165"/>
        <v>2.9641145691688979E-6</v>
      </c>
      <c r="BE140" s="570">
        <f t="shared" si="165"/>
        <v>2.450996595664189E-6</v>
      </c>
      <c r="BF140" s="570">
        <f t="shared" si="165"/>
        <v>2.0272817168494781E-6</v>
      </c>
      <c r="BG140" s="570">
        <f t="shared" si="165"/>
        <v>1.6772825672488958E-6</v>
      </c>
      <c r="BH140" s="570">
        <f>+BG140</f>
        <v>1.6772825672488958E-6</v>
      </c>
      <c r="BI140" s="570">
        <f>+BH140</f>
        <v>1.6772825672488958E-6</v>
      </c>
    </row>
    <row r="141" spans="1:61" ht="18" customHeight="1">
      <c r="A141" s="59" t="s">
        <v>208</v>
      </c>
      <c r="B141" s="23">
        <f t="shared" ref="B141:K141" si="166">+B139-C131</f>
        <v>5.2628527158610702E-2</v>
      </c>
      <c r="C141" s="23">
        <f t="shared" si="166"/>
        <v>4.5172313820874485E-2</v>
      </c>
      <c r="D141" s="23">
        <f t="shared" si="166"/>
        <v>3.5382009317177755E-2</v>
      </c>
      <c r="E141" s="23">
        <f t="shared" si="166"/>
        <v>3.1294570859350404E-2</v>
      </c>
      <c r="F141" s="23">
        <f t="shared" si="166"/>
        <v>2.8829755541319696E-2</v>
      </c>
      <c r="G141" s="23">
        <f t="shared" si="166"/>
        <v>2.7214311009824341E-2</v>
      </c>
      <c r="H141" s="23">
        <f t="shared" si="166"/>
        <v>2.6076103130023377E-2</v>
      </c>
      <c r="I141" s="23">
        <f t="shared" si="166"/>
        <v>2.4496312850356125E-2</v>
      </c>
      <c r="J141" s="23">
        <f t="shared" si="166"/>
        <v>2.2547617857136045E-2</v>
      </c>
      <c r="K141" s="23">
        <f t="shared" si="166"/>
        <v>2.236011429171534E-2</v>
      </c>
    </row>
    <row r="142" spans="1:61" ht="18" customHeight="1">
      <c r="A142" s="59" t="s">
        <v>13</v>
      </c>
      <c r="B142" s="23"/>
      <c r="C142" s="23">
        <f>+EXP(C128-0.1)</f>
        <v>1.0590189011249267</v>
      </c>
      <c r="D142" s="23">
        <f>+EXP(D128-0.1)</f>
        <v>1.0435253120972177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549.07858886730867</v>
      </c>
    </row>
    <row r="145" spans="1:62" ht="18" customHeight="1">
      <c r="A145" s="59" t="s">
        <v>150</v>
      </c>
      <c r="B145" s="23">
        <f>+SUMPRODUCT(B140:AE140*B84:AE84)*10</f>
        <v>562.23402650566959</v>
      </c>
    </row>
    <row r="146" spans="1:62" ht="18" customHeight="1">
      <c r="A146" s="59" t="s">
        <v>151</v>
      </c>
      <c r="B146" s="23">
        <f>+SUMPRODUCT(B140:BI140*B84:BI84)*10</f>
        <v>565.29086826394303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7">+B148/(1+B79)^10</f>
        <v>0.70218434944474106</v>
      </c>
      <c r="D148" s="23">
        <f t="shared" si="167"/>
        <v>0.45803084483472728</v>
      </c>
      <c r="E148" s="23">
        <f t="shared" si="167"/>
        <v>0.31317442192744149</v>
      </c>
      <c r="F148" s="23">
        <f t="shared" si="167"/>
        <v>0.22003288956244899</v>
      </c>
      <c r="G148" s="23">
        <f t="shared" si="167"/>
        <v>0.15835893171230073</v>
      </c>
      <c r="H148" s="23">
        <f t="shared" si="167"/>
        <v>0.11620700660516373</v>
      </c>
      <c r="I148" s="23">
        <f t="shared" si="167"/>
        <v>8.6035570916299056E-2</v>
      </c>
      <c r="J148" s="23">
        <f t="shared" si="167"/>
        <v>6.4215834715037043E-2</v>
      </c>
      <c r="K148" s="23">
        <f t="shared" si="167"/>
        <v>4.8272373008986715E-2</v>
      </c>
      <c r="L148" s="23">
        <f t="shared" si="167"/>
        <v>3.6342558666007482E-2</v>
      </c>
      <c r="M148" s="37">
        <f t="shared" si="167"/>
        <v>2.8372810032535813E-2</v>
      </c>
      <c r="N148" s="23">
        <f t="shared" si="167"/>
        <v>2.1440601942901847E-2</v>
      </c>
      <c r="O148" s="23">
        <f t="shared" si="167"/>
        <v>1.6507394658876993E-2</v>
      </c>
      <c r="P148" s="23">
        <f t="shared" si="167"/>
        <v>1.2862800706521462E-2</v>
      </c>
      <c r="Q148" s="23">
        <f t="shared" si="167"/>
        <v>1.0107887018763938E-2</v>
      </c>
      <c r="R148" s="23">
        <f t="shared" si="167"/>
        <v>7.9941499485342554E-3</v>
      </c>
      <c r="S148" s="23">
        <f t="shared" si="167"/>
        <v>6.3552924232131358E-3</v>
      </c>
      <c r="T148" s="23">
        <f t="shared" si="167"/>
        <v>5.0745634131620478E-3</v>
      </c>
      <c r="U148" s="23">
        <f t="shared" si="167"/>
        <v>4.0673506846740908E-3</v>
      </c>
      <c r="V148" s="23">
        <f t="shared" si="167"/>
        <v>3.2710063786179759E-3</v>
      </c>
      <c r="W148" s="23">
        <f t="shared" si="167"/>
        <v>2.6384430167435244E-3</v>
      </c>
      <c r="X148" s="23">
        <f t="shared" si="167"/>
        <v>2.133873309527082E-3</v>
      </c>
      <c r="Y148" s="23">
        <f t="shared" si="167"/>
        <v>1.729862427407861E-3</v>
      </c>
      <c r="Z148" s="23">
        <f t="shared" si="167"/>
        <v>1.4052316558517215E-3</v>
      </c>
      <c r="AA148" s="23">
        <f t="shared" si="167"/>
        <v>1.1433768393369391E-3</v>
      </c>
      <c r="AB148" s="23">
        <f t="shared" si="167"/>
        <v>9.3107117432466094E-4</v>
      </c>
      <c r="AC148" s="23">
        <f t="shared" si="167"/>
        <v>7.5654734552732365E-4</v>
      </c>
      <c r="AD148" s="23">
        <f t="shared" si="167"/>
        <v>6.1447045558642892E-4</v>
      </c>
      <c r="AE148" s="23">
        <f t="shared" si="167"/>
        <v>4.9912964538136463E-4</v>
      </c>
      <c r="AF148" s="23">
        <f t="shared" si="167"/>
        <v>4.0565412948688278E-4</v>
      </c>
      <c r="AG148" s="23">
        <f t="shared" si="167"/>
        <v>3.299544333599847E-4</v>
      </c>
      <c r="AH148" s="23">
        <f t="shared" si="167"/>
        <v>2.6864770822444443E-4</v>
      </c>
      <c r="AI148" s="23">
        <f t="shared" ref="AI148:BI148" si="168">+AH148/(1+AH79)^10</f>
        <v>2.1896795535382584E-4</v>
      </c>
      <c r="AJ148" s="23">
        <f t="shared" si="168"/>
        <v>1.7867179085814621E-4</v>
      </c>
      <c r="AK148" s="23">
        <f t="shared" si="168"/>
        <v>1.4594894071920598E-4</v>
      </c>
      <c r="AL148" s="23">
        <f t="shared" si="168"/>
        <v>1.1934265858498956E-4</v>
      </c>
      <c r="AM148" s="23">
        <f t="shared" si="168"/>
        <v>9.7681947205709364E-5</v>
      </c>
      <c r="AN148" s="23">
        <f t="shared" si="168"/>
        <v>8.0025422472038968E-5</v>
      </c>
      <c r="AO148" s="23">
        <f t="shared" si="168"/>
        <v>6.5615642310903237E-5</v>
      </c>
      <c r="AP148" s="23">
        <f t="shared" si="168"/>
        <v>5.38423567427688E-5</v>
      </c>
      <c r="AQ148" s="23">
        <f t="shared" si="168"/>
        <v>4.4213124131981405E-5</v>
      </c>
      <c r="AR148" s="23">
        <f t="shared" si="168"/>
        <v>3.6329892092594969E-5</v>
      </c>
      <c r="AS148" s="23">
        <f t="shared" si="168"/>
        <v>2.9870351957473843E-5</v>
      </c>
      <c r="AT148" s="23">
        <f t="shared" si="168"/>
        <v>2.4573088440278887E-5</v>
      </c>
      <c r="AU148" s="23">
        <f t="shared" si="168"/>
        <v>2.0225736995470108E-5</v>
      </c>
      <c r="AV148" s="23">
        <f t="shared" si="168"/>
        <v>1.6655522547706256E-5</v>
      </c>
      <c r="AW148" s="23">
        <f t="shared" si="168"/>
        <v>1.3721684728713319E-5</v>
      </c>
      <c r="AX148" s="23">
        <f t="shared" si="168"/>
        <v>1.1309399844556595E-5</v>
      </c>
      <c r="AY148" s="23">
        <f t="shared" si="168"/>
        <v>9.3248928055191892E-6</v>
      </c>
      <c r="AZ148" s="23">
        <f t="shared" si="168"/>
        <v>7.6914973996406334E-6</v>
      </c>
      <c r="BA148" s="23">
        <f t="shared" si="168"/>
        <v>6.3464742720971352E-6</v>
      </c>
      <c r="BB148" s="23">
        <f t="shared" si="168"/>
        <v>5.2384358431118196E-6</v>
      </c>
      <c r="BC148" s="23">
        <f t="shared" si="168"/>
        <v>4.3252586081844597E-6</v>
      </c>
      <c r="BD148" s="23">
        <f t="shared" si="168"/>
        <v>3.5723877449861313E-6</v>
      </c>
      <c r="BE148" s="23">
        <f t="shared" si="168"/>
        <v>2.9514582026750283E-6</v>
      </c>
      <c r="BF148" s="23">
        <f t="shared" si="168"/>
        <v>2.4391716335048894E-6</v>
      </c>
      <c r="BG148" s="23">
        <f t="shared" si="168"/>
        <v>2.0163805402594657E-6</v>
      </c>
      <c r="BH148" s="23">
        <f t="shared" si="168"/>
        <v>1.6673405483540606E-6</v>
      </c>
      <c r="BI148" s="23">
        <f t="shared" si="168"/>
        <v>1.4366927146383928E-6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640.2666081396768</v>
      </c>
    </row>
    <row r="152" spans="1:62" ht="18" customHeight="1">
      <c r="A152" s="59" t="s">
        <v>150</v>
      </c>
      <c r="B152" s="23">
        <f>+SUMPRODUCT(B148:AE148*B84:AE84)*10</f>
        <v>656.70622301788342</v>
      </c>
    </row>
    <row r="153" spans="1:62" ht="18" customHeight="1">
      <c r="A153" s="59" t="s">
        <v>151</v>
      </c>
      <c r="B153" s="23">
        <f>+SUMPRODUCT(B148:BI148*B84:BI84)*10</f>
        <v>660.46218300456553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1.2174609424368472E-2</v>
      </c>
      <c r="C155" s="29">
        <f t="shared" ref="C155:BI155" si="169">+C63*C61</f>
        <v>2.1671339876862199E-2</v>
      </c>
      <c r="D155" s="29">
        <f t="shared" si="169"/>
        <v>4.4027753750512363E-2</v>
      </c>
      <c r="E155" s="29">
        <f t="shared" si="169"/>
        <v>8.3235416501909784E-2</v>
      </c>
      <c r="F155" s="29">
        <f t="shared" si="169"/>
        <v>0.14511004865206445</v>
      </c>
      <c r="G155" s="29">
        <f t="shared" si="169"/>
        <v>0.23584135975712367</v>
      </c>
      <c r="H155" s="29">
        <f t="shared" si="169"/>
        <v>0.36252507523935434</v>
      </c>
      <c r="I155" s="29">
        <f t="shared" si="169"/>
        <v>0.53199088454960231</v>
      </c>
      <c r="J155" s="29">
        <f t="shared" si="169"/>
        <v>0.74879750425099112</v>
      </c>
      <c r="K155" s="29">
        <f t="shared" si="169"/>
        <v>1.0192081958756292</v>
      </c>
      <c r="L155" s="29">
        <f t="shared" si="169"/>
        <v>1.3380919271795482</v>
      </c>
      <c r="M155" s="36">
        <f t="shared" si="169"/>
        <v>1.6929124063548022</v>
      </c>
      <c r="N155" s="29">
        <f t="shared" si="169"/>
        <v>2.1182111276756204</v>
      </c>
      <c r="O155" s="29">
        <f t="shared" si="169"/>
        <v>2.5863081677683146</v>
      </c>
      <c r="P155" s="29">
        <f t="shared" si="169"/>
        <v>3.1018842924995149</v>
      </c>
      <c r="Q155" s="29">
        <f t="shared" si="169"/>
        <v>3.6690765207509299</v>
      </c>
      <c r="R155" s="29">
        <f t="shared" si="169"/>
        <v>4.2914461549709166</v>
      </c>
      <c r="S155" s="29">
        <f t="shared" si="169"/>
        <v>4.9721182744024359</v>
      </c>
      <c r="T155" s="29">
        <f t="shared" si="169"/>
        <v>5.713838754659573</v>
      </c>
      <c r="U155" s="29">
        <f t="shared" si="169"/>
        <v>6.5189326316052787</v>
      </c>
      <c r="V155" s="29">
        <f t="shared" si="169"/>
        <v>7.3891471580489103</v>
      </c>
      <c r="W155" s="29">
        <f t="shared" si="169"/>
        <v>8.3253622376098928</v>
      </c>
      <c r="X155" s="29">
        <f t="shared" si="169"/>
        <v>9.3271573668759675</v>
      </c>
      <c r="Y155" s="29">
        <f t="shared" si="169"/>
        <v>10.392247393277529</v>
      </c>
      <c r="Z155" s="29">
        <f t="shared" si="169"/>
        <v>11.515850343854401</v>
      </c>
      <c r="AA155" s="29">
        <f t="shared" si="169"/>
        <v>12.672932082452935</v>
      </c>
      <c r="AB155" s="29">
        <f t="shared" si="169"/>
        <v>13.727238720212933</v>
      </c>
      <c r="AC155" s="29">
        <f t="shared" si="169"/>
        <v>14.598702436242984</v>
      </c>
      <c r="AD155" s="29">
        <f t="shared" si="169"/>
        <v>15.372128811466212</v>
      </c>
      <c r="AE155" s="29">
        <f t="shared" si="169"/>
        <v>16.106036919104586</v>
      </c>
      <c r="AF155" s="29">
        <f t="shared" si="169"/>
        <v>16.841873262325368</v>
      </c>
      <c r="AG155" s="29">
        <f t="shared" si="169"/>
        <v>17.608571323271015</v>
      </c>
      <c r="AH155" s="29">
        <f t="shared" si="169"/>
        <v>18.42617258409307</v>
      </c>
      <c r="AI155" s="29">
        <f t="shared" si="169"/>
        <v>19.308580849337041</v>
      </c>
      <c r="AJ155" s="29">
        <f t="shared" si="169"/>
        <v>20.26556222378435</v>
      </c>
      <c r="AK155" s="29">
        <f t="shared" si="169"/>
        <v>21.304161570436946</v>
      </c>
      <c r="AL155" s="29">
        <f t="shared" si="169"/>
        <v>22.429691358940627</v>
      </c>
      <c r="AM155" s="29">
        <f t="shared" si="169"/>
        <v>23.646415768167564</v>
      </c>
      <c r="AN155" s="29">
        <f t="shared" si="169"/>
        <v>24.958020909120819</v>
      </c>
      <c r="AO155" s="29">
        <f t="shared" si="169"/>
        <v>26.367936273454728</v>
      </c>
      <c r="AP155" s="29">
        <f t="shared" si="169"/>
        <v>27.879553277308929</v>
      </c>
      <c r="AQ155" s="29">
        <f t="shared" si="169"/>
        <v>29.49637292795731</v>
      </c>
      <c r="AR155" s="29">
        <f t="shared" si="169"/>
        <v>31.222104873501788</v>
      </c>
      <c r="AS155" s="29">
        <f t="shared" si="169"/>
        <v>33.060733276628035</v>
      </c>
      <c r="AT155" s="29">
        <f t="shared" si="169"/>
        <v>35.016560217786775</v>
      </c>
      <c r="AU155" s="29">
        <f t="shared" si="169"/>
        <v>37.094234050928947</v>
      </c>
      <c r="AV155" s="29">
        <f t="shared" si="169"/>
        <v>39.298767859416522</v>
      </c>
      <c r="AW155" s="29">
        <f t="shared" si="169"/>
        <v>41.635551579434853</v>
      </c>
      <c r="AX155" s="29">
        <f t="shared" si="169"/>
        <v>44.110360257953829</v>
      </c>
      <c r="AY155" s="29">
        <f t="shared" si="169"/>
        <v>46.729360144110785</v>
      </c>
      <c r="AZ155" s="29">
        <f t="shared" si="169"/>
        <v>49.499113775294852</v>
      </c>
      <c r="BA155" s="29">
        <f t="shared" si="169"/>
        <v>52.426584842433776</v>
      </c>
      <c r="BB155" s="29">
        <f t="shared" si="169"/>
        <v>55.519143354903171</v>
      </c>
      <c r="BC155" s="29">
        <f t="shared" si="169"/>
        <v>58.784571440740464</v>
      </c>
      <c r="BD155" s="29">
        <f t="shared" si="169"/>
        <v>62.231069989180838</v>
      </c>
      <c r="BE155" s="29">
        <f t="shared" si="169"/>
        <v>65.867266253594011</v>
      </c>
      <c r="BF155" s="29">
        <f t="shared" si="169"/>
        <v>69.702222472135944</v>
      </c>
      <c r="BG155" s="29">
        <f t="shared" si="169"/>
        <v>73.745445522613196</v>
      </c>
      <c r="BH155" s="29">
        <f t="shared" si="169"/>
        <v>78.00689760131381</v>
      </c>
      <c r="BI155" s="29">
        <f t="shared" si="169"/>
        <v>82.497007898670546</v>
      </c>
    </row>
    <row r="157" spans="1:62" ht="18" customHeight="1">
      <c r="A157" s="21" t="s">
        <v>790</v>
      </c>
      <c r="C157" s="23">
        <f>+LN(C94/B94)/10</f>
        <v>-3.6369504405542777E-2</v>
      </c>
      <c r="D157" s="23">
        <f>+LN(D94/C94)/10</f>
        <v>-1.8503409812423911E-2</v>
      </c>
    </row>
    <row r="159" spans="1:62" ht="18" customHeight="1">
      <c r="A159" s="21" t="s">
        <v>1310</v>
      </c>
      <c r="B159" s="29">
        <v>296.842578</v>
      </c>
      <c r="C159" s="29">
        <f>B159*EXP(B58)</f>
        <v>325.86437638060806</v>
      </c>
      <c r="D159" s="29">
        <f t="shared" ref="D159:BJ159" si="170">C159*EXP(C58)</f>
        <v>351.75615200154499</v>
      </c>
      <c r="E159" s="29">
        <f t="shared" si="170"/>
        <v>372.61088410817069</v>
      </c>
      <c r="F159" s="29">
        <f t="shared" si="170"/>
        <v>389.05183333766468</v>
      </c>
      <c r="G159" s="29">
        <f t="shared" si="170"/>
        <v>398.75208457544323</v>
      </c>
      <c r="H159" s="29">
        <f t="shared" si="170"/>
        <v>404.15409826279222</v>
      </c>
      <c r="I159" s="29">
        <f t="shared" si="170"/>
        <v>409.62929464436934</v>
      </c>
      <c r="J159" s="29">
        <f t="shared" si="170"/>
        <v>415.17866514800949</v>
      </c>
      <c r="K159" s="29">
        <f t="shared" si="170"/>
        <v>420.80321463271696</v>
      </c>
      <c r="L159" s="29">
        <f t="shared" si="170"/>
        <v>425.18113453181383</v>
      </c>
      <c r="M159" s="29">
        <f t="shared" si="170"/>
        <v>428.2721572408945</v>
      </c>
      <c r="N159" s="29">
        <f t="shared" si="170"/>
        <v>431.38565136418453</v>
      </c>
      <c r="O159" s="29">
        <f t="shared" si="170"/>
        <v>434.52178026653235</v>
      </c>
      <c r="P159" s="29">
        <f t="shared" si="170"/>
        <v>437.68070850043199</v>
      </c>
      <c r="Q159" s="29">
        <f t="shared" si="170"/>
        <v>440.86260181465695</v>
      </c>
      <c r="R159" s="29">
        <f t="shared" si="170"/>
        <v>444.06762716295719</v>
      </c>
      <c r="S159" s="29">
        <f t="shared" si="170"/>
        <v>447.29595271281897</v>
      </c>
      <c r="T159" s="29">
        <f t="shared" si="170"/>
        <v>450.54774785428884</v>
      </c>
      <c r="U159" s="29">
        <f t="shared" si="170"/>
        <v>453.82318320886139</v>
      </c>
      <c r="V159" s="29">
        <f t="shared" si="170"/>
        <v>456.55901188204848</v>
      </c>
      <c r="W159" s="29">
        <f t="shared" si="170"/>
        <v>458.74521657842882</v>
      </c>
      <c r="X159" s="29">
        <f t="shared" si="170"/>
        <v>460.94188978128932</v>
      </c>
      <c r="Y159" s="29">
        <f t="shared" si="170"/>
        <v>463.14908161842828</v>
      </c>
      <c r="Z159" s="29">
        <f t="shared" si="170"/>
        <v>465.36684245767776</v>
      </c>
      <c r="AA159" s="29">
        <f t="shared" si="170"/>
        <v>467.59522290805313</v>
      </c>
      <c r="AB159" s="29">
        <f t="shared" si="170"/>
        <v>469.83427382090792</v>
      </c>
      <c r="AC159" s="29">
        <f t="shared" si="170"/>
        <v>472.08404629109424</v>
      </c>
      <c r="AD159" s="29">
        <f t="shared" si="170"/>
        <v>474.34459165812876</v>
      </c>
      <c r="AE159" s="29">
        <f t="shared" si="170"/>
        <v>476.6159615073642</v>
      </c>
      <c r="AF159" s="29">
        <f t="shared" si="170"/>
        <v>477.75572180074039</v>
      </c>
      <c r="AG159" s="29">
        <f t="shared" si="170"/>
        <v>477.75572180074039</v>
      </c>
      <c r="AH159" s="29">
        <f t="shared" si="170"/>
        <v>477.75572180074039</v>
      </c>
      <c r="AI159" s="29">
        <f t="shared" si="170"/>
        <v>477.75572180074039</v>
      </c>
      <c r="AJ159" s="29">
        <f t="shared" si="170"/>
        <v>477.75572180074039</v>
      </c>
      <c r="AK159" s="29">
        <f t="shared" si="170"/>
        <v>477.75572180074039</v>
      </c>
      <c r="AL159" s="29">
        <f t="shared" si="170"/>
        <v>477.75572180074039</v>
      </c>
      <c r="AM159" s="29">
        <f t="shared" si="170"/>
        <v>477.75572180074039</v>
      </c>
      <c r="AN159" s="29">
        <f t="shared" si="170"/>
        <v>477.75572180074039</v>
      </c>
      <c r="AO159" s="29">
        <f t="shared" si="170"/>
        <v>477.75572180074039</v>
      </c>
      <c r="AP159" s="29">
        <f t="shared" si="170"/>
        <v>477.75572180074039</v>
      </c>
      <c r="AQ159" s="29">
        <f t="shared" si="170"/>
        <v>477.75572180074039</v>
      </c>
      <c r="AR159" s="29">
        <f t="shared" si="170"/>
        <v>477.75572180074039</v>
      </c>
      <c r="AS159" s="29">
        <f t="shared" si="170"/>
        <v>477.75572180074039</v>
      </c>
      <c r="AT159" s="29">
        <f t="shared" si="170"/>
        <v>477.75572180074039</v>
      </c>
      <c r="AU159" s="29">
        <f t="shared" si="170"/>
        <v>477.75572180074039</v>
      </c>
      <c r="AV159" s="29">
        <f t="shared" si="170"/>
        <v>477.75572180074039</v>
      </c>
      <c r="AW159" s="29">
        <f t="shared" si="170"/>
        <v>477.75572180074039</v>
      </c>
      <c r="AX159" s="29">
        <f t="shared" si="170"/>
        <v>477.75572180074039</v>
      </c>
      <c r="AY159" s="29">
        <f t="shared" si="170"/>
        <v>477.75572180074039</v>
      </c>
      <c r="AZ159" s="29">
        <f t="shared" si="170"/>
        <v>477.75572180074039</v>
      </c>
      <c r="BA159" s="29">
        <f t="shared" si="170"/>
        <v>477.75572180074039</v>
      </c>
      <c r="BB159" s="29">
        <f t="shared" si="170"/>
        <v>477.75572180074039</v>
      </c>
      <c r="BC159" s="29">
        <f t="shared" si="170"/>
        <v>477.75572180074039</v>
      </c>
      <c r="BD159" s="29">
        <f t="shared" si="170"/>
        <v>477.75572180074039</v>
      </c>
      <c r="BE159" s="29">
        <f t="shared" si="170"/>
        <v>477.75572180074039</v>
      </c>
      <c r="BF159" s="29">
        <f t="shared" si="170"/>
        <v>477.75572180074039</v>
      </c>
      <c r="BG159" s="29">
        <f t="shared" si="170"/>
        <v>477.75572180074039</v>
      </c>
      <c r="BH159" s="29">
        <f t="shared" si="170"/>
        <v>477.75572180074039</v>
      </c>
      <c r="BI159" s="29">
        <f t="shared" si="170"/>
        <v>477.75572180074039</v>
      </c>
      <c r="BJ159" s="29">
        <f t="shared" si="170"/>
        <v>477.75572180074039</v>
      </c>
    </row>
    <row r="160" spans="1:62" ht="18" customHeight="1"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9"/>
  <sheetViews>
    <sheetView zoomScale="85" zoomScaleNormal="85" workbookViewId="0">
      <pane xSplit="1" ySplit="4" topLeftCell="B42" activePane="bottomRight" state="frozen"/>
      <selection pane="topRight" activeCell="L1" sqref="L1"/>
      <selection pane="bottomLeft" activeCell="A4" sqref="A4"/>
      <selection pane="bottomRight" activeCell="A43" sqref="A43"/>
    </sheetView>
  </sheetViews>
  <sheetFormatPr defaultColWidth="10" defaultRowHeight="13.8"/>
  <cols>
    <col min="1" max="1" width="53.6640625" style="124" customWidth="1"/>
    <col min="2" max="2" width="17.33203125" style="82" customWidth="1"/>
    <col min="3" max="3" width="15.5546875" style="82" customWidth="1"/>
    <col min="4" max="4" width="13.5546875" style="82" customWidth="1"/>
    <col min="5" max="5" width="13.33203125" style="82" customWidth="1"/>
    <col min="6" max="7" width="10" style="82"/>
    <col min="8" max="8" width="12.109375" style="82" customWidth="1"/>
    <col min="9" max="9" width="12.44140625" style="82" bestFit="1" customWidth="1"/>
    <col min="10" max="16384" width="10" style="82"/>
  </cols>
  <sheetData>
    <row r="1" spans="1:61" ht="14.4">
      <c r="A1" s="86" t="s">
        <v>105</v>
      </c>
    </row>
    <row r="2" spans="1:61" s="88" customFormat="1" ht="15.6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6.2">
      <c r="A3" s="89"/>
    </row>
    <row r="4" spans="1:61" s="90" customFormat="1" ht="16.2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>
      <c r="A5" s="91"/>
    </row>
    <row r="6" spans="1:61" s="92" customFormat="1" ht="14.4">
      <c r="A6" s="93" t="s">
        <v>77</v>
      </c>
    </row>
    <row r="7" spans="1:61" ht="14.4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4.4">
      <c r="A8" s="86" t="s">
        <v>108</v>
      </c>
      <c r="B8" s="94">
        <f>+Parameters!G36</f>
        <v>0.1</v>
      </c>
    </row>
    <row r="9" spans="1:61" ht="14.4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4.4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4.4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4.4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4.4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4.4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4.4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4.4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4.4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4.4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4.4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4.4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4.4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4.4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4.4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4.4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4.4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4.4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4.4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4.4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4.4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4.4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4.4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4.4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4.4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28.8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4.4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4.4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4.4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14.4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28.8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4.4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0.1376772527726014</v>
      </c>
      <c r="E50" s="44">
        <f>100*$B$49*(Global!D135*$B$48+Global!D135^2*$C$48)*(D61/$B61)^(1/$C$49)</f>
        <v>0.18516448708642491</v>
      </c>
      <c r="F50" s="44">
        <f>100*$B$49*(Global!E135*$B$48+Global!E135^2*$C$48)*(E61/$B61)^(1/$C$49)</f>
        <v>0.24135827707186849</v>
      </c>
      <c r="G50" s="44">
        <f>100*$B$49*(Global!F135*$B$48+Global!F135^2*$C$48)*(F61/$B61)^(1/$C$49)</f>
        <v>0.30688624248957247</v>
      </c>
      <c r="H50" s="44">
        <f>100*$B$49*(Global!G135*$B$48+Global!G135^2*$C$48)*(G61/$B61)^(1/$C$49)</f>
        <v>0.38164787365160768</v>
      </c>
      <c r="I50" s="44">
        <f>100*$B$49*(Global!H135*$B$48+Global!H135^2*$C$48)*(H61/$B61)^(1/$C$49)</f>
        <v>0.46544253770050625</v>
      </c>
      <c r="J50" s="44">
        <f>100*$B$49*(Global!I135*$B$48+Global!I135^2*$C$48)*(I61/$B61)^(1/$C$49)</f>
        <v>0.55847734571118401</v>
      </c>
      <c r="K50" s="44">
        <f>100*$B$49*(Global!J135*$B$48+Global!J135^2*$C$48)*(J61/$B61)^(1/$C$49)</f>
        <v>0.69414545636225178</v>
      </c>
      <c r="L50" s="44">
        <f>100*$B$49*(Global!K135*$B$48+Global!K135^2*$C$48)*(K61/$B61)^(1/$C$49)</f>
        <v>0.85166585079774115</v>
      </c>
      <c r="M50" s="44">
        <f>100*$B$49*(Global!L135*$B$48+Global!L135^2*$C$48)*(L61/$B61)^(1/$C$49)</f>
        <v>1.0323320824469384</v>
      </c>
      <c r="N50" s="44">
        <f>100*$B$49*(Global!M135*$B$48+Global!M135^2*$C$48)*(M61/$B61)^(1/$C$49)</f>
        <v>1.2279351523575122</v>
      </c>
      <c r="O50" s="44">
        <f>100*$B$49*(Global!N135*$B$48+Global!N135^2*$C$48)*(N61/$B61)^(1/$C$49)</f>
        <v>1.4458057613691395</v>
      </c>
      <c r="P50" s="44">
        <f>100*$B$49*(Global!O135*$B$48+Global!O135^2*$C$48)*(O61/$B61)^(1/$C$49)</f>
        <v>1.6813699337593957</v>
      </c>
      <c r="Q50" s="44">
        <f>100*$B$49*(Global!P135*$B$48+Global!P135^2*$C$48)*(P61/$B61)^(1/$C$49)</f>
        <v>1.9345112300911682</v>
      </c>
      <c r="R50" s="44">
        <f>100*$B$49*(Global!Q135*$B$48+Global!Q135^2*$C$48)*(Q61/$B61)^(1/$C$49)</f>
        <v>2.2049860928995528</v>
      </c>
      <c r="S50" s="44">
        <f>100*$B$49*(Global!R135*$B$48+Global!R135^2*$C$48)*(R61/$B61)^(1/$C$49)</f>
        <v>2.4924836020622125</v>
      </c>
      <c r="T50" s="44">
        <f>100*$B$49*(Global!S135*$B$48+Global!S135^2*$C$48)*(S61/$B61)^(1/$C$49)</f>
        <v>2.7966593656268017</v>
      </c>
      <c r="U50" s="44">
        <f>100*$B$49*(Global!T135*$B$48+Global!T135^2*$C$48)*(T61/$B61)^(1/$C$49)</f>
        <v>3.117150522487929</v>
      </c>
      <c r="V50" s="44">
        <f>100*$B$49*(Global!U135*$B$48+Global!U135^2*$C$48)*(U61/$B61)^(1/$C$49)</f>
        <v>3.4535776764892008</v>
      </c>
      <c r="W50" s="44">
        <f>100*$B$49*(Global!V135*$B$48+Global!V135^2*$C$48)*(V61/$B61)^(1/$C$49)</f>
        <v>3.8055366816479621</v>
      </c>
      <c r="X50" s="44">
        <f>100*$B$49*(Global!W135*$B$48+Global!W135^2*$C$48)*(W61/$B61)^(1/$C$49)</f>
        <v>4.1725817642583038</v>
      </c>
      <c r="Y50" s="44">
        <f>100*$B$49*(Global!X135*$B$48+Global!X135^2*$C$48)*(X61/$B61)^(1/$C$49)</f>
        <v>4.5542008140301027</v>
      </c>
      <c r="Z50" s="44">
        <f>100*$B$49*(Global!Y135*$B$48+Global!Y135^2*$C$48)*(Y61/$B61)^(1/$C$49)</f>
        <v>4.9497837839685648</v>
      </c>
      <c r="AA50" s="44">
        <f>100*$B$49*(Global!Z135*$B$48+Global!Z135^2*$C$48)*(Z61/$B61)^(1/$C$49)</f>
        <v>5.3585862061879688</v>
      </c>
      <c r="AB50" s="44">
        <f>100*$B$49*(Global!AA135*$B$48+Global!AA135^2*$C$48)*(AA61/$B61)^(1/$C$49)</f>
        <v>5.7792995341527869</v>
      </c>
      <c r="AC50" s="44">
        <f>100*$B$49*(Global!AB135*$B$48+Global!AB135^2*$C$48)*(AB61/$B61)^(1/$C$49)</f>
        <v>6.207788212482531</v>
      </c>
      <c r="AD50" s="44">
        <f>100*$B$49*(Global!AC135*$B$48+Global!AC135^2*$C$48)*(AC61/$B61)^(1/$C$49)</f>
        <v>6.6387874584338711</v>
      </c>
      <c r="AE50" s="44">
        <f>100*$B$49*(Global!AD135*$B$48+Global!AD135^2*$C$48)*(AD61/$B61)^(1/$C$49)</f>
        <v>7.0699724167366718</v>
      </c>
      <c r="AF50" s="44">
        <f>100*$B$49*(Global!AE135*$B$48+Global!AE135^2*$C$48)*(AE61/$B61)^(1/$C$49)</f>
        <v>7.4994498042015616</v>
      </c>
      <c r="AG50" s="44">
        <f>100*$B$49*(Global!AF135*$B$48+Global!AF135^2*$C$48)*(AF61/$B61)^(1/$C$49)</f>
        <v>7.9261809541537129</v>
      </c>
      <c r="AH50" s="44">
        <f>100*$B$49*(Global!AG135*$B$48+Global!AG135^2*$C$48)*(AG61/$B61)^(1/$C$49)</f>
        <v>8.3497075675925725</v>
      </c>
      <c r="AI50" s="44">
        <f>100*$B$49*(Global!AH135*$B$48+Global!AH135^2*$C$48)*(AH61/$B61)^(1/$C$49)</f>
        <v>8.7699591998376523</v>
      </c>
      <c r="AJ50" s="44">
        <f>100*$B$49*(Global!AI135*$B$48+Global!AI135^2*$C$48)*(AI61/$B61)^(1/$C$49)</f>
        <v>9.1871174529793844</v>
      </c>
      <c r="AK50" s="44">
        <f>100*$B$49*(Global!AJ135*$B$48+Global!AJ135^2*$C$48)*(AJ61/$B61)^(1/$C$49)</f>
        <v>9.6015193711197266</v>
      </c>
      <c r="AL50" s="44">
        <f>100*$B$49*(Global!AK135*$B$48+Global!AK135^2*$C$48)*(AK61/$B61)^(1/$C$49)</f>
        <v>10.013589106261254</v>
      </c>
      <c r="AM50" s="44">
        <f>100*$B$49*(Global!AL135*$B$48+Global!AL135^2*$C$48)*(AL61/$B61)^(1/$C$49)</f>
        <v>10.423790398197859</v>
      </c>
      <c r="AN50" s="44">
        <f>100*$B$49*(Global!AM135*$B$48+Global!AM135^2*$C$48)*(AM61/$B61)^(1/$C$49)</f>
        <v>10.832594428239357</v>
      </c>
      <c r="AO50" s="44">
        <f>100*$B$49*(Global!AN135*$B$48+Global!AN135^2*$C$48)*(AN61/$B61)^(1/$C$49)</f>
        <v>11.240458935351208</v>
      </c>
      <c r="AP50" s="44">
        <f>100*$B$49*(Global!AO135*$B$48+Global!AO135^2*$C$48)*(AO61/$B61)^(1/$C$49)</f>
        <v>11.647815456388049</v>
      </c>
      <c r="AQ50" s="44">
        <f>100*$B$49*(Global!AP135*$B$48+Global!AP135^2*$C$48)*(AP61/$B61)^(1/$C$49)</f>
        <v>12.055062307080927</v>
      </c>
      <c r="AR50" s="44">
        <f>100*$B$49*(Global!AQ135*$B$48+Global!AQ135^2*$C$48)*(AQ61/$B61)^(1/$C$49)</f>
        <v>12.462561516715621</v>
      </c>
      <c r="AS50" s="44">
        <f>100*$B$49*(Global!AR135*$B$48+Global!AR135^2*$C$48)*(AR61/$B61)^(1/$C$49)</f>
        <v>12.87063839826021</v>
      </c>
      <c r="AT50" s="44">
        <f>100*$B$49*(Global!AS135*$B$48+Global!AS135^2*$C$48)*(AS61/$B61)^(1/$C$49)</f>
        <v>13.279582799117154</v>
      </c>
      <c r="AU50" s="44">
        <f>100*$B$49*(Global!AT135*$B$48+Global!AT135^2*$C$48)*(AT61/$B61)^(1/$C$49)</f>
        <v>13.68965135453748</v>
      </c>
      <c r="AV50" s="44">
        <f>100*$B$49*(Global!AU135*$B$48+Global!AU135^2*$C$48)*(AU61/$B61)^(1/$C$49)</f>
        <v>14.101070272932899</v>
      </c>
      <c r="AW50" s="44">
        <f>100*$B$49*(Global!AV135*$B$48+Global!AV135^2*$C$48)*(AV61/$B61)^(1/$C$49)</f>
        <v>14.514038334707429</v>
      </c>
      <c r="AX50" s="44">
        <f>100*$B$49*(Global!AW135*$B$48+Global!AW135^2*$C$48)*(AW61/$B61)^(1/$C$49)</f>
        <v>14.928729896399789</v>
      </c>
      <c r="AY50" s="44">
        <f>100*$B$49*(Global!AX135*$B$48+Global!AX135^2*$C$48)*(AX61/$B61)^(1/$C$49)</f>
        <v>15.345297770202718</v>
      </c>
      <c r="AZ50" s="44">
        <f>100*$B$49*(Global!AY135*$B$48+Global!AY135^2*$C$48)*(AY61/$B61)^(1/$C$49)</f>
        <v>15.763875903509684</v>
      </c>
      <c r="BA50" s="44">
        <f>100*$B$49*(Global!AZ135*$B$48+Global!AZ135^2*$C$48)*(AZ61/$B61)^(1/$C$49)</f>
        <v>16.18458182040073</v>
      </c>
      <c r="BB50" s="44">
        <f>100*$B$49*(Global!BA135*$B$48+Global!BA135^2*$C$48)*(BA61/$B61)^(1/$C$49)</f>
        <v>16.607518811755781</v>
      </c>
      <c r="BC50" s="44">
        <f>100*$B$49*(Global!BB135*$B$48+Global!BB135^2*$C$48)*(BB61/$B61)^(1/$C$49)</f>
        <v>17.032777876594981</v>
      </c>
      <c r="BD50" s="44">
        <f>100*$B$49*(Global!BC135*$B$48+Global!BC135^2*$C$48)*(BC61/$B61)^(1/$C$49)</f>
        <v>17.460439426955627</v>
      </c>
      <c r="BE50" s="44">
        <f>100*$B$49*(Global!BD135*$B$48+Global!BD135^2*$C$48)*(BD61/$B61)^(1/$C$49)</f>
        <v>17.890574774063602</v>
      </c>
      <c r="BF50" s="44">
        <f>100*$B$49*(Global!BE135*$B$48+Global!BE135^2*$C$48)*(BE61/$B61)^(1/$C$49)</f>
        <v>18.323247416136144</v>
      </c>
      <c r="BG50" s="44">
        <f>100*$B$49*(Global!BF135*$B$48+Global!BF135^2*$C$48)*(BF61/$B61)^(1/$C$49)</f>
        <v>18.758514148851638</v>
      </c>
      <c r="BH50" s="44">
        <f>100*$B$49*(Global!BG135*$B$48+Global!BG135^2*$C$48)*(BG61/$B61)^(1/$C$49)</f>
        <v>19.196426019034025</v>
      </c>
      <c r="BI50" s="44">
        <f>100*$B$49*(Global!BH135*$B$48+Global!BH135^2*$C$48)*(BH61/$B61)^(1/$C$49)</f>
        <v>19.637029140904165</v>
      </c>
      <c r="BJ50" s="44">
        <f>100*$B$49*(Global!BI135*$B$48+Global!BI135^2*$C$48)*(BI61/$B61)^(1/$C$49)</f>
        <v>20.080365392673251</v>
      </c>
      <c r="BK50" s="44">
        <f>100*$B$49*(Global!BJ80*$B$48+Global!BJ80^2*$C$48)*(BJ61/$B61)^(1/$C$49)</f>
        <v>20.362281726297663</v>
      </c>
      <c r="BL50" s="44">
        <f>100*$B$49*(Global!BK80*$B$48+Global!BK80^2*$C$48)*(BK61/$B61)^(1/$C$49)</f>
        <v>20.637844408196607</v>
      </c>
      <c r="BM50" s="44">
        <f>100*$B$49*(Global!BL80*$B$48+Global!BL80^2*$C$48)*(BL61/$B61)^(1/$C$49)</f>
        <v>20.90832614119892</v>
      </c>
      <c r="BN50" s="44">
        <f>100*$B$49*(Global!BM80*$B$48+Global!BM80^2*$C$48)*(BM61/$B61)^(1/$C$49)</f>
        <v>21.174597558122208</v>
      </c>
    </row>
    <row r="51" spans="1:66" ht="14.4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4.4">
      <c r="A52" s="95" t="s">
        <v>120</v>
      </c>
      <c r="B52" s="138">
        <f>+Data!B235/1000</f>
        <v>0.10264033008888995</v>
      </c>
      <c r="C52" s="116">
        <f>+B95-B92</f>
        <v>15.610964096625139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4.4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C56/(D56/C56)</f>
        <v>506.78597240559827</v>
      </c>
      <c r="C56" s="181">
        <v>512.22908000000007</v>
      </c>
      <c r="D56" s="181">
        <v>517.73064899999997</v>
      </c>
      <c r="E56" s="181">
        <v>517.99648799999989</v>
      </c>
      <c r="F56" s="181">
        <v>514.32116100000007</v>
      </c>
      <c r="G56" s="181">
        <v>506.75466999999998</v>
      </c>
      <c r="H56" s="181">
        <v>496.80225499999995</v>
      </c>
      <c r="I56" s="181">
        <v>488.72977999999995</v>
      </c>
      <c r="J56" s="181">
        <v>483.43062899999995</v>
      </c>
      <c r="K56" s="181">
        <v>479.69214999999997</v>
      </c>
      <c r="L56" s="181">
        <v>477.87570699999998</v>
      </c>
      <c r="M56" s="181">
        <v>477.87570699999998</v>
      </c>
      <c r="N56" s="181">
        <v>477.87570699999998</v>
      </c>
      <c r="O56" s="181">
        <v>477.87570699999998</v>
      </c>
      <c r="P56" s="181">
        <v>477.87570699999998</v>
      </c>
      <c r="Q56" s="181">
        <v>477.87570699999998</v>
      </c>
      <c r="R56" s="181">
        <v>477.87570699999998</v>
      </c>
      <c r="S56" s="181">
        <v>477.87570699999998</v>
      </c>
      <c r="T56" s="181">
        <v>477.87570699999998</v>
      </c>
      <c r="U56" s="181">
        <v>477.87570699999998</v>
      </c>
      <c r="V56" s="181">
        <v>477.87570699999998</v>
      </c>
      <c r="W56" s="181">
        <v>477.87570699999998</v>
      </c>
      <c r="X56" s="181">
        <v>477.87570699999998</v>
      </c>
      <c r="Y56" s="181">
        <v>477.87570699999998</v>
      </c>
      <c r="Z56" s="181">
        <v>477.87570699999998</v>
      </c>
      <c r="AA56" s="181">
        <v>477.87570699999998</v>
      </c>
      <c r="AB56" s="181">
        <v>477.87570699999998</v>
      </c>
      <c r="AC56" s="181">
        <v>477.87570699999998</v>
      </c>
      <c r="AD56" s="181">
        <v>477.87570699999998</v>
      </c>
      <c r="AE56" s="181">
        <v>477.87570699999998</v>
      </c>
      <c r="AF56" s="181">
        <v>477.87570699999998</v>
      </c>
      <c r="AG56" s="181">
        <v>477.87570699999998</v>
      </c>
      <c r="AH56" s="181">
        <v>477.87570699999998</v>
      </c>
      <c r="AI56" s="181">
        <v>477.87570699999998</v>
      </c>
      <c r="AJ56" s="181">
        <v>477.87570699999998</v>
      </c>
      <c r="AK56" s="181">
        <v>477.87570699999998</v>
      </c>
      <c r="AL56" s="181">
        <v>477.87570699999998</v>
      </c>
      <c r="AM56" s="181">
        <v>477.87570699999998</v>
      </c>
      <c r="AN56" s="181">
        <v>477.87570699999998</v>
      </c>
      <c r="AO56" s="181">
        <v>477.87570699999998</v>
      </c>
      <c r="AP56" s="181">
        <v>477.87570699999998</v>
      </c>
      <c r="AQ56" s="181">
        <v>477.87570699999998</v>
      </c>
      <c r="AR56" s="181">
        <v>477.87570699999998</v>
      </c>
      <c r="AS56" s="181">
        <v>477.87570699999998</v>
      </c>
      <c r="AT56" s="181">
        <v>477.87570699999998</v>
      </c>
      <c r="AU56" s="181">
        <v>477.87570699999998</v>
      </c>
      <c r="AV56" s="181">
        <v>477.87570699999998</v>
      </c>
      <c r="AW56" s="181">
        <v>477.87570699999998</v>
      </c>
      <c r="AX56" s="181">
        <v>477.87570699999998</v>
      </c>
      <c r="AY56" s="181">
        <v>477.87570699999998</v>
      </c>
      <c r="AZ56" s="181">
        <v>477.87570699999998</v>
      </c>
      <c r="BA56" s="181">
        <v>477.87570699999998</v>
      </c>
      <c r="BB56" s="181">
        <v>477.87570699999998</v>
      </c>
      <c r="BC56" s="181">
        <v>477.87570699999998</v>
      </c>
      <c r="BD56" s="181">
        <v>477.87570699999998</v>
      </c>
      <c r="BE56" s="181">
        <v>477.87570699999998</v>
      </c>
      <c r="BF56" s="181">
        <v>477.87570699999998</v>
      </c>
      <c r="BG56" s="181">
        <v>477.87570699999998</v>
      </c>
      <c r="BH56" s="181">
        <v>477.87570699999998</v>
      </c>
      <c r="BI56" s="181">
        <v>477.87570699999998</v>
      </c>
    </row>
    <row r="57" spans="1:66" s="122" customFormat="1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>
      <c r="A59" s="124" t="s">
        <v>129</v>
      </c>
      <c r="B59" s="123">
        <f>+BI56</f>
        <v>477.87570699999998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9">B20*B74^$B7*(B56/1000)^(1-$B7)</f>
        <v>13.340431126343047</v>
      </c>
      <c r="C61" s="45">
        <f t="shared" si="9"/>
        <v>16.474742246645526</v>
      </c>
      <c r="D61" s="45">
        <f t="shared" si="9"/>
        <v>20.694871101908067</v>
      </c>
      <c r="E61" s="45">
        <f t="shared" si="9"/>
        <v>24.892564839644606</v>
      </c>
      <c r="F61" s="45">
        <f t="shared" si="9"/>
        <v>29.098171045970883</v>
      </c>
      <c r="G61" s="45">
        <f t="shared" si="9"/>
        <v>33.245286649706308</v>
      </c>
      <c r="H61" s="45">
        <f t="shared" si="9"/>
        <v>37.364225557906643</v>
      </c>
      <c r="I61" s="45">
        <f t="shared" si="9"/>
        <v>41.666819660210088</v>
      </c>
      <c r="J61" s="45">
        <f t="shared" si="9"/>
        <v>46.252435582140158</v>
      </c>
      <c r="K61" s="45">
        <f t="shared" si="9"/>
        <v>51.10476015632107</v>
      </c>
      <c r="L61" s="45">
        <f t="shared" si="9"/>
        <v>56.530911875995223</v>
      </c>
      <c r="M61" s="45">
        <f t="shared" si="9"/>
        <v>62.434153067166527</v>
      </c>
      <c r="N61" s="45">
        <f t="shared" si="9"/>
        <v>68.917917783674866</v>
      </c>
      <c r="O61" s="45">
        <f t="shared" si="9"/>
        <v>75.181785572283644</v>
      </c>
      <c r="P61" s="45">
        <f t="shared" si="9"/>
        <v>81.348728825782203</v>
      </c>
      <c r="Q61" s="45">
        <f t="shared" si="9"/>
        <v>87.485371075744183</v>
      </c>
      <c r="R61" s="45">
        <f t="shared" si="9"/>
        <v>93.626618022534984</v>
      </c>
      <c r="S61" s="45">
        <f t="shared" si="9"/>
        <v>99.790192762224862</v>
      </c>
      <c r="T61" s="45">
        <f t="shared" si="9"/>
        <v>105.98484870955701</v>
      </c>
      <c r="U61" s="45">
        <f t="shared" si="9"/>
        <v>112.21500183453634</v>
      </c>
      <c r="V61" s="45">
        <f t="shared" si="9"/>
        <v>118.48333334562658</v>
      </c>
      <c r="W61" s="45">
        <f t="shared" si="9"/>
        <v>124.79225638430096</v>
      </c>
      <c r="X61" s="45">
        <f t="shared" si="9"/>
        <v>131.14476714248161</v>
      </c>
      <c r="Y61" s="45">
        <f t="shared" si="9"/>
        <v>137.54498347170883</v>
      </c>
      <c r="Z61" s="45">
        <f t="shared" si="9"/>
        <v>143.9985400277167</v>
      </c>
      <c r="AA61" s="45">
        <f t="shared" si="9"/>
        <v>150.51291544406698</v>
      </c>
      <c r="AB61" s="45">
        <f t="shared" si="9"/>
        <v>157.10154242978385</v>
      </c>
      <c r="AC61" s="45">
        <f t="shared" si="9"/>
        <v>163.78737351247096</v>
      </c>
      <c r="AD61" s="45">
        <f t="shared" si="9"/>
        <v>170.67001776892934</v>
      </c>
      <c r="AE61" s="45">
        <f t="shared" si="9"/>
        <v>177.748210812027</v>
      </c>
      <c r="AF61" s="45">
        <f t="shared" si="9"/>
        <v>185.01464730446696</v>
      </c>
      <c r="AG61" s="45">
        <f t="shared" si="9"/>
        <v>192.46118937565916</v>
      </c>
      <c r="AH61" s="45">
        <f t="shared" si="9"/>
        <v>200.08143661894084</v>
      </c>
      <c r="AI61" s="45">
        <f t="shared" si="9"/>
        <v>207.87179230236325</v>
      </c>
      <c r="AJ61" s="45">
        <f t="shared" si="9"/>
        <v>215.83163425902828</v>
      </c>
      <c r="AK61" s="45">
        <f t="shared" si="9"/>
        <v>223.9630363883627</v>
      </c>
      <c r="AL61" s="45">
        <f t="shared" si="9"/>
        <v>232.2703180885386</v>
      </c>
      <c r="AM61" s="45">
        <f t="shared" si="9"/>
        <v>240.75957300411957</v>
      </c>
      <c r="AN61" s="45">
        <f t="shared" si="9"/>
        <v>249.43824808119589</v>
      </c>
      <c r="AO61" s="45">
        <f t="shared" si="9"/>
        <v>258.31479794177005</v>
      </c>
      <c r="AP61" s="45">
        <f t="shared" si="9"/>
        <v>267.39841598673627</v>
      </c>
      <c r="AQ61" s="45">
        <f t="shared" si="9"/>
        <v>276.69883322144631</v>
      </c>
      <c r="AR61" s="45">
        <f t="shared" si="9"/>
        <v>286.22617250570585</v>
      </c>
      <c r="AS61" s="45">
        <f t="shared" si="9"/>
        <v>295.99084611162823</v>
      </c>
      <c r="AT61" s="45">
        <f t="shared" si="9"/>
        <v>306.00348609093754</v>
      </c>
      <c r="AU61" s="45">
        <f t="shared" si="9"/>
        <v>316.27489895688757</v>
      </c>
      <c r="AV61" s="45">
        <f t="shared" si="9"/>
        <v>326.8160380871571</v>
      </c>
      <c r="AW61" s="45">
        <f t="shared" si="9"/>
        <v>337.63798886656275</v>
      </c>
      <c r="AX61" s="45">
        <f t="shared" si="9"/>
        <v>348.75196287504559</v>
      </c>
      <c r="AY61" s="45">
        <f t="shared" si="9"/>
        <v>360.16929841551291</v>
      </c>
      <c r="AZ61" s="45">
        <f t="shared" si="9"/>
        <v>371.90146541861793</v>
      </c>
      <c r="BA61" s="45">
        <f t="shared" si="9"/>
        <v>383.9600733102244</v>
      </c>
      <c r="BB61" s="45">
        <f t="shared" si="9"/>
        <v>396.35688082861145</v>
      </c>
      <c r="BC61" s="45">
        <f t="shared" si="9"/>
        <v>409.10380707000274</v>
      </c>
      <c r="BD61" s="45">
        <f t="shared" si="9"/>
        <v>422.21294325185312</v>
      </c>
      <c r="BE61" s="45">
        <f t="shared" si="9"/>
        <v>435.69656483534186</v>
      </c>
      <c r="BF61" s="45">
        <f t="shared" si="9"/>
        <v>449.56714375783037</v>
      </c>
      <c r="BG61" s="45">
        <f t="shared" si="9"/>
        <v>463.83736060439111</v>
      </c>
      <c r="BH61" s="45">
        <f t="shared" si="9"/>
        <v>478.52011660346921</v>
      </c>
      <c r="BI61" s="45">
        <f t="shared" si="9"/>
        <v>493.62854537144318</v>
      </c>
      <c r="BJ61" s="45">
        <f>+BI61</f>
        <v>493.62854537144318</v>
      </c>
      <c r="BK61" s="45">
        <f t="shared" ref="BK61:BN61" si="10">+BJ61</f>
        <v>493.62854537144318</v>
      </c>
      <c r="BL61" s="45">
        <f t="shared" si="10"/>
        <v>493.62854537144318</v>
      </c>
      <c r="BM61" s="45">
        <f t="shared" si="10"/>
        <v>493.62854537144318</v>
      </c>
      <c r="BN61" s="45">
        <f t="shared" si="10"/>
        <v>493.62854537144318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2.4140663859898112E-3</v>
      </c>
      <c r="E62" s="64">
        <f>($B24*E81+$B25*E81^$B$26+$B$29*(E81/$B$27)^$B$28)*Parameters!$B$116*0.01</f>
        <v>3.6989988239304748E-3</v>
      </c>
      <c r="F62" s="64">
        <f>($B24*F81+$B25*F81^$B$26+$B$29*(F81/$B$27)^$B$28)*Parameters!$B$116*0.01</f>
        <v>5.3864330515288553E-3</v>
      </c>
      <c r="G62" s="64">
        <f>($B24*G81+$B25*G81^$B$26+$B$29*(G81/$B$27)^$B$28)*Parameters!$B$116*0.01</f>
        <v>7.454466497897376E-3</v>
      </c>
      <c r="H62" s="64">
        <f>($B24*H81+$B25*H81^$B$26+$B$29*(H81/$B$27)^$B$28)*Parameters!$B$116*0.01</f>
        <v>9.865231386567086E-3</v>
      </c>
      <c r="I62" s="64">
        <f>($B24*I81+$B25*I81^$B$26+$B$29*(I81/$B$27)^$B$28)*Parameters!$B$116*0.01</f>
        <v>1.2575858193835013E-2</v>
      </c>
      <c r="J62" s="64">
        <f>($B24*J81+$B25*J81^$B$26+$B$29*(J81/$B$27)^$B$28)*Parameters!$B$116*0.01</f>
        <v>1.5545166167370311E-2</v>
      </c>
      <c r="K62" s="64">
        <f>($B24*K81+$B25*K81^$B$26+$B$29*(K81/$B$27)^$B$28)*Parameters!$B$116*0.01</f>
        <v>1.8735804721363814E-2</v>
      </c>
      <c r="L62" s="64">
        <f>($B24*L81+$B25*L81^$B$26+$B$29*(L81/$B$27)^$B$28)*Parameters!$B$116*0.01</f>
        <v>2.2115981986744949E-2</v>
      </c>
      <c r="M62" s="64">
        <f>($B24*M81+$B25*M81^$B$26+$B$29*(M81/$B$27)^$B$28)*Parameters!$B$116*0.01</f>
        <v>2.5565404944244904E-2</v>
      </c>
      <c r="N62" s="64">
        <f>($B24*N81+$B25*N81^$B$26+$B$29*(N81/$B$27)^$B$28)*Parameters!$B$116*0.01</f>
        <v>2.9079309795198138E-2</v>
      </c>
      <c r="O62" s="64">
        <f>($B24*O81+$B25*O81^$B$26+$B$29*(O81/$B$27)^$B$28)*Parameters!$B$116*0.01</f>
        <v>3.2653717824143128E-2</v>
      </c>
      <c r="P62" s="64">
        <f>($B24*P81+$B25*P81^$B$26+$B$29*(P81/$B$27)^$B$28)*Parameters!$B$116*0.01</f>
        <v>3.6281302348038807E-2</v>
      </c>
      <c r="Q62" s="64">
        <f>($B24*Q81+$B25*Q81^$B$26+$B$29*(Q81/$B$27)^$B$28)*Parameters!$B$116*0.01</f>
        <v>3.9953131784856273E-2</v>
      </c>
      <c r="R62" s="64">
        <f>($B24*R81+$B25*R81^$B$26+$B$29*(R81/$B$27)^$B$28)*Parameters!$B$116*0.01</f>
        <v>4.3659305380408214E-2</v>
      </c>
      <c r="S62" s="64">
        <f>($B24*S81+$B25*S81^$B$26+$B$29*(S81/$B$27)^$B$28)*Parameters!$B$116*0.01</f>
        <v>4.7388944529827261E-2</v>
      </c>
      <c r="T62" s="64">
        <f>($B24*T81+$B25*T81^$B$26+$B$29*(T81/$B$27)^$B$28)*Parameters!$B$116*0.01</f>
        <v>5.1129701567572974E-2</v>
      </c>
      <c r="U62" s="64">
        <f>($B24*U81+$B25*U81^$B$26+$B$29*(U81/$B$27)^$B$28)*Parameters!$B$116*0.01</f>
        <v>5.486681878287155E-2</v>
      </c>
      <c r="V62" s="64">
        <f>($B24*V81+$B25*V81^$B$26+$B$29*(V81/$B$27)^$B$28)*Parameters!$B$116*0.01</f>
        <v>5.8581722780531378E-2</v>
      </c>
      <c r="W62" s="64">
        <f>($B24*W81+$B25*W81^$B$26+$B$29*(W81/$B$27)^$B$28)*Parameters!$B$116*0.01</f>
        <v>6.2250139857909892E-2</v>
      </c>
      <c r="X62" s="64">
        <f>($B24*X81+$B25*X81^$B$26+$B$29*(X81/$B$27)^$B$28)*Parameters!$B$116*0.01</f>
        <v>6.58397899098212E-2</v>
      </c>
      <c r="Y62" s="64">
        <f>($B24*Y81+$B25*Y81^$B$26+$B$29*(Y81/$B$27)^$B$28)*Parameters!$B$116*0.01</f>
        <v>6.930789460755897E-2</v>
      </c>
      <c r="Z62" s="64">
        <f>($B24*Z81+$B25*Z81^$B$26+$B$29*(Z81/$B$27)^$B$28)*Parameters!$B$116*0.01</f>
        <v>7.2599051116944535E-2</v>
      </c>
      <c r="AA62" s="64">
        <f>($B24*AA81+$B25*AA81^$B$26+$B$29*(AA81/$B$27)^$B$28)*Parameters!$B$116*0.01</f>
        <v>7.5526201392962622E-2</v>
      </c>
      <c r="AB62" s="64">
        <f>($B24*AB81+$B25*AB81^$B$26+$B$29*(AB81/$B$27)^$B$28)*Parameters!$B$116*0.01</f>
        <v>7.7198304344704441E-2</v>
      </c>
      <c r="AC62" s="64">
        <f>($B24*AC81+$B25*AC81^$B$26+$B$29*(AC81/$B$27)^$B$28)*Parameters!$B$116*0.01</f>
        <v>7.7229985905874043E-2</v>
      </c>
      <c r="AD62" s="64">
        <f>($B24*AD81+$B25*AD81^$B$26+$B$29*(AD81/$B$27)^$B$28)*Parameters!$B$116*0.01</f>
        <v>7.6284879607473516E-2</v>
      </c>
      <c r="AE62" s="64">
        <f>($B24*AE81+$B25*AE81^$B$26+$B$29*(AE81/$B$27)^$B$28)*Parameters!$B$116*0.01</f>
        <v>7.4815736489137835E-2</v>
      </c>
      <c r="AF62" s="64">
        <f>($B24*AF81+$B25*AF81^$B$26+$B$29*(AF81/$B$27)^$B$28)*Parameters!$B$116*0.01</f>
        <v>7.3117477508069156E-2</v>
      </c>
      <c r="AG62" s="64">
        <f>($B24*AG81+$B25*AG81^$B$26+$B$29*(AG81/$B$27)^$B$28)*Parameters!$B$116*0.01</f>
        <v>7.1373860593808347E-2</v>
      </c>
      <c r="AH62" s="64">
        <f>($B24*AH81+$B25*AH81^$B$26+$B$29*(AH81/$B$27)^$B$28)*Parameters!$B$116*0.01</f>
        <v>6.9693358702652669E-2</v>
      </c>
      <c r="AI62" s="64">
        <f>($B24*AI81+$B25*AI81^$B$26+$B$29*(AI81/$B$27)^$B$28)*Parameters!$B$116*0.01</f>
        <v>6.8134967549888723E-2</v>
      </c>
      <c r="AJ62" s="64">
        <f>($B24*AJ81+$B25*AJ81^$B$26+$B$29*(AJ81/$B$27)^$B$28)*Parameters!$B$116*0.01</f>
        <v>6.672605825859225E-2</v>
      </c>
      <c r="AK62" s="64">
        <f>($B24*AK81+$B25*AK81^$B$26+$B$29*(AK81/$B$27)^$B$28)*Parameters!$B$116*0.01</f>
        <v>6.5474409491932312E-2</v>
      </c>
      <c r="AL62" s="64">
        <f>($B24*AL81+$B25*AL81^$B$26+$B$29*(AL81/$B$27)^$B$28)*Parameters!$B$116*0.01</f>
        <v>6.4376157525658381E-2</v>
      </c>
      <c r="AM62" s="64">
        <f>($B24*AM81+$B25*AM81^$B$26+$B$29*(AM81/$B$27)^$B$28)*Parameters!$B$116*0.01</f>
        <v>6.3420957062450989E-2</v>
      </c>
      <c r="AN62" s="64">
        <f>($B24*AN81+$B25*AN81^$B$26+$B$29*(AN81/$B$27)^$B$28)*Parameters!$B$116*0.01</f>
        <v>6.2595269114209082E-2</v>
      </c>
      <c r="AO62" s="64">
        <f>($B24*AO81+$B25*AO81^$B$26+$B$29*(AO81/$B$27)^$B$28)*Parameters!$B$116*0.01</f>
        <v>6.1884407401378509E-2</v>
      </c>
      <c r="AP62" s="64">
        <f>($B24*AP81+$B25*AP81^$B$26+$B$29*(AP81/$B$27)^$B$28)*Parameters!$B$116*0.01</f>
        <v>6.1273770834942037E-2</v>
      </c>
      <c r="AQ62" s="64">
        <f>($B24*AQ81+$B25*AQ81^$B$26+$B$29*(AQ81/$B$27)^$B$28)*Parameters!$B$116*0.01</f>
        <v>6.0749548288152364E-2</v>
      </c>
      <c r="AR62" s="64">
        <f>($B24*AR81+$B25*AR81^$B$26+$B$29*(AR81/$B$27)^$B$28)*Parameters!$B$116*0.01</f>
        <v>6.0299085711391413E-2</v>
      </c>
      <c r="AS62" s="64">
        <f>($B24*AS81+$B25*AS81^$B$26+$B$29*(AS81/$B$27)^$B$28)*Parameters!$B$116*0.01</f>
        <v>5.9911041000275257E-2</v>
      </c>
      <c r="AT62" s="64">
        <f>($B24*AT81+$B25*AT81^$B$26+$B$29*(AT81/$B$27)^$B$28)*Parameters!$B$116*0.01</f>
        <v>5.9575408878069079E-2</v>
      </c>
      <c r="AU62" s="64">
        <f>($B24*AU81+$B25*AU81^$B$26+$B$29*(AU81/$B$27)^$B$28)*Parameters!$B$116*0.01</f>
        <v>5.9283469377166213E-2</v>
      </c>
      <c r="AV62" s="64">
        <f>($B24*AV81+$B25*AV81^$B$26+$B$29*(AV81/$B$27)^$B$28)*Parameters!$B$116*0.01</f>
        <v>5.9027694500201955E-2</v>
      </c>
      <c r="AW62" s="64">
        <f>($B24*AW81+$B25*AW81^$B$26+$B$29*(AW81/$B$27)^$B$28)*Parameters!$B$116*0.01</f>
        <v>5.8801635075941501E-2</v>
      </c>
      <c r="AX62" s="64">
        <f>($B24*AX81+$B25*AX81^$B$26+$B$29*(AX81/$B$27)^$B$28)*Parameters!$B$116*0.01</f>
        <v>5.8599801539370618E-2</v>
      </c>
      <c r="AY62" s="64">
        <f>($B24*AY81+$B25*AY81^$B$26+$B$29*(AY81/$B$27)^$B$28)*Parameters!$B$116*0.01</f>
        <v>5.8417546924003874E-2</v>
      </c>
      <c r="AZ62" s="64">
        <f>($B24*AZ81+$B25*AZ81^$B$26+$B$29*(AZ81/$B$27)^$B$28)*Parameters!$B$116*0.01</f>
        <v>5.8250956804252629E-2</v>
      </c>
      <c r="BA62" s="64">
        <f>($B24*BA81+$B25*BA81^$B$26+$B$29*(BA81/$B$27)^$B$28)*Parameters!$B$116*0.01</f>
        <v>5.8096748633494226E-2</v>
      </c>
      <c r="BB62" s="64">
        <f>($B24*BB81+$B25*BB81^$B$26+$B$29*(BB81/$B$27)^$B$28)*Parameters!$B$116*0.01</f>
        <v>5.7952181467611392E-2</v>
      </c>
      <c r="BC62" s="64">
        <f>($B24*BC81+$B25*BC81^$B$26+$B$29*(BC81/$B$27)^$B$28)*Parameters!$B$116*0.01</f>
        <v>5.7814976162728508E-2</v>
      </c>
      <c r="BD62" s="64">
        <f>($B24*BD81+$B25*BD81^$B$26+$B$29*(BD81/$B$27)^$B$28)*Parameters!$B$116*0.01</f>
        <v>5.7683245601218944E-2</v>
      </c>
      <c r="BE62" s="64">
        <f>($B24*BE81+$B25*BE81^$B$26+$B$29*(BE81/$B$27)^$B$28)*Parameters!$B$116*0.01</f>
        <v>5.7555434205387113E-2</v>
      </c>
      <c r="BF62" s="64">
        <f>($B24*BF81+$B25*BF81^$B$26+$B$29*(BF81/$B$27)^$B$28)*Parameters!$B$116*0.01</f>
        <v>5.7430265858670636E-2</v>
      </c>
      <c r="BG62" s="64">
        <f>($B24*BG81+$B25*BG81^$B$26+$B$29*(BG81/$B$27)^$B$28)*Parameters!$B$116*0.01</f>
        <v>5.7306699312833213E-2</v>
      </c>
      <c r="BH62" s="64">
        <f>($B24*BH81+$B25*BH81^$B$26+$B$29*(BH81/$B$27)^$B$28)*Parameters!$B$116*0.01</f>
        <v>5.7183890178367419E-2</v>
      </c>
      <c r="BI62" s="64">
        <f>($B24*BI81+$B25*BI81^$B$26+$B$29*(BI81/$B$27)^$B$28)*Parameters!$B$116*0.01</f>
        <v>5.7061158648927912E-2</v>
      </c>
      <c r="BJ62" s="64">
        <f>($B24*BJ81+$B25*BJ81^$B$26+$B$29*(BJ81/$B$27)^$B$28)*Parameters!$B$116*0.01</f>
        <v>5.5756305733925267E-2</v>
      </c>
      <c r="BK62" s="64">
        <f>($B24*BK81+$B25*BK81^$B$26+$B$29*(BK81/$B$27)^$B$28)*Parameters!$B$116*0.01</f>
        <v>5.4828011018959552E-2</v>
      </c>
      <c r="BL62" s="64">
        <f>($B24*BL81+$B25*BL81^$B$26+$B$29*(BL81/$B$27)^$B$28)*Parameters!$B$116*0.01</f>
        <v>5.4150602600170003E-2</v>
      </c>
      <c r="BM62" s="64">
        <f>($B24*BM81+$B25*BM81^$B$26+$B$29*(BM81/$B$27)^$B$28)*Parameters!$B$116*0.01</f>
        <v>5.3641013893927947E-2</v>
      </c>
      <c r="BN62" s="64">
        <f>($B24*BN81+$B25*BN81^$B$26+$B$29*(BN81/$B$27)^$B$28)*Parameters!$B$116*0.01</f>
        <v>5.3243949431450457E-2</v>
      </c>
    </row>
    <row r="63" spans="1:66" s="64" customFormat="1" ht="18" customHeight="1">
      <c r="A63" s="581" t="s">
        <v>1129</v>
      </c>
      <c r="B63" s="64">
        <f t="shared" ref="B63:BM63" si="11">+B62+B50/100</f>
        <v>1.0960982548936173E-3</v>
      </c>
      <c r="C63" s="64">
        <f t="shared" si="11"/>
        <v>2.62768513529238E-3</v>
      </c>
      <c r="D63" s="64">
        <f t="shared" si="11"/>
        <v>3.7908389137158252E-3</v>
      </c>
      <c r="E63" s="64">
        <f t="shared" si="11"/>
        <v>5.5506436947947244E-3</v>
      </c>
      <c r="F63" s="64">
        <f t="shared" si="11"/>
        <v>7.8000158222475404E-3</v>
      </c>
      <c r="G63" s="64">
        <f t="shared" si="11"/>
        <v>1.0523328922793101E-2</v>
      </c>
      <c r="H63" s="64">
        <f t="shared" si="11"/>
        <v>1.3681710123083163E-2</v>
      </c>
      <c r="I63" s="64">
        <f t="shared" si="11"/>
        <v>1.7230283570840076E-2</v>
      </c>
      <c r="J63" s="64">
        <f t="shared" si="11"/>
        <v>2.112993962448215E-2</v>
      </c>
      <c r="K63" s="64">
        <f t="shared" si="11"/>
        <v>2.5677259284986334E-2</v>
      </c>
      <c r="L63" s="64">
        <f t="shared" si="11"/>
        <v>3.0632640494722363E-2</v>
      </c>
      <c r="M63" s="64">
        <f t="shared" si="11"/>
        <v>3.588872576871429E-2</v>
      </c>
      <c r="N63" s="64">
        <f t="shared" si="11"/>
        <v>4.1358661318773263E-2</v>
      </c>
      <c r="O63" s="64">
        <f t="shared" si="11"/>
        <v>4.711177543783452E-2</v>
      </c>
      <c r="P63" s="64">
        <f t="shared" si="11"/>
        <v>5.3095001685632762E-2</v>
      </c>
      <c r="Q63" s="64">
        <f t="shared" si="11"/>
        <v>5.9298244085767955E-2</v>
      </c>
      <c r="R63" s="64">
        <f t="shared" si="11"/>
        <v>6.5709166309403738E-2</v>
      </c>
      <c r="S63" s="64">
        <f t="shared" si="11"/>
        <v>7.2313780550449389E-2</v>
      </c>
      <c r="T63" s="64">
        <f t="shared" si="11"/>
        <v>7.9096295223840984E-2</v>
      </c>
      <c r="U63" s="64">
        <f t="shared" si="11"/>
        <v>8.6038324007750841E-2</v>
      </c>
      <c r="V63" s="64">
        <f t="shared" si="11"/>
        <v>9.3117499545423393E-2</v>
      </c>
      <c r="W63" s="64">
        <f t="shared" si="11"/>
        <v>0.10030550667438951</v>
      </c>
      <c r="X63" s="64">
        <f t="shared" si="11"/>
        <v>0.10756560755240424</v>
      </c>
      <c r="Y63" s="64">
        <f t="shared" si="11"/>
        <v>0.11484990274786</v>
      </c>
      <c r="Z63" s="64">
        <f t="shared" si="11"/>
        <v>0.12209688895663018</v>
      </c>
      <c r="AA63" s="64">
        <f t="shared" si="11"/>
        <v>0.1291120634548423</v>
      </c>
      <c r="AB63" s="64">
        <f t="shared" si="11"/>
        <v>0.1349912996862323</v>
      </c>
      <c r="AC63" s="64">
        <f t="shared" si="11"/>
        <v>0.13930786803069936</v>
      </c>
      <c r="AD63" s="64">
        <f t="shared" si="11"/>
        <v>0.14267275419181225</v>
      </c>
      <c r="AE63" s="64">
        <f t="shared" si="11"/>
        <v>0.14551546065650456</v>
      </c>
      <c r="AF63" s="64">
        <f t="shared" si="11"/>
        <v>0.14811197555008476</v>
      </c>
      <c r="AG63" s="64">
        <f t="shared" si="11"/>
        <v>0.15063567013534546</v>
      </c>
      <c r="AH63" s="64">
        <f t="shared" si="11"/>
        <v>0.15319043437857838</v>
      </c>
      <c r="AI63" s="64">
        <f t="shared" si="11"/>
        <v>0.15583455954826525</v>
      </c>
      <c r="AJ63" s="64">
        <f t="shared" si="11"/>
        <v>0.15859723278838611</v>
      </c>
      <c r="AK63" s="64">
        <f t="shared" si="11"/>
        <v>0.16148960320312958</v>
      </c>
      <c r="AL63" s="64">
        <f t="shared" si="11"/>
        <v>0.1645120485882709</v>
      </c>
      <c r="AM63" s="64">
        <f t="shared" si="11"/>
        <v>0.16765886104442956</v>
      </c>
      <c r="AN63" s="64">
        <f t="shared" si="11"/>
        <v>0.17092121339660266</v>
      </c>
      <c r="AO63" s="64">
        <f t="shared" si="11"/>
        <v>0.1742889967548906</v>
      </c>
      <c r="AP63" s="64">
        <f t="shared" si="11"/>
        <v>0.17775192539882251</v>
      </c>
      <c r="AQ63" s="64">
        <f t="shared" si="11"/>
        <v>0.18130017135896165</v>
      </c>
      <c r="AR63" s="64">
        <f t="shared" si="11"/>
        <v>0.18492470087854762</v>
      </c>
      <c r="AS63" s="64">
        <f t="shared" si="11"/>
        <v>0.18861742498287734</v>
      </c>
      <c r="AT63" s="64">
        <f t="shared" si="11"/>
        <v>0.19237123686924062</v>
      </c>
      <c r="AU63" s="64">
        <f t="shared" si="11"/>
        <v>0.19617998292254102</v>
      </c>
      <c r="AV63" s="64">
        <f t="shared" si="11"/>
        <v>0.20003839722953096</v>
      </c>
      <c r="AW63" s="64">
        <f t="shared" si="11"/>
        <v>0.20394201842301579</v>
      </c>
      <c r="AX63" s="64">
        <f t="shared" si="11"/>
        <v>0.2078871005033685</v>
      </c>
      <c r="AY63" s="64">
        <f t="shared" si="11"/>
        <v>0.21187052462603106</v>
      </c>
      <c r="AZ63" s="64">
        <f t="shared" si="11"/>
        <v>0.21588971583934946</v>
      </c>
      <c r="BA63" s="64">
        <f t="shared" si="11"/>
        <v>0.21994256683750155</v>
      </c>
      <c r="BB63" s="64">
        <f t="shared" si="11"/>
        <v>0.22402736958516919</v>
      </c>
      <c r="BC63" s="64">
        <f t="shared" si="11"/>
        <v>0.22814275492867833</v>
      </c>
      <c r="BD63" s="64">
        <f t="shared" si="11"/>
        <v>0.23228763987077522</v>
      </c>
      <c r="BE63" s="64">
        <f t="shared" si="11"/>
        <v>0.23646118194602314</v>
      </c>
      <c r="BF63" s="64">
        <f t="shared" si="11"/>
        <v>0.2406627400200321</v>
      </c>
      <c r="BG63" s="64">
        <f t="shared" si="11"/>
        <v>0.2448918408013496</v>
      </c>
      <c r="BH63" s="64">
        <f t="shared" si="11"/>
        <v>0.24914815036870766</v>
      </c>
      <c r="BI63" s="64">
        <f t="shared" si="11"/>
        <v>0.25343145005796952</v>
      </c>
      <c r="BJ63" s="64">
        <f t="shared" si="11"/>
        <v>0.25655995966065775</v>
      </c>
      <c r="BK63" s="64">
        <f t="shared" si="11"/>
        <v>0.25845082828193616</v>
      </c>
      <c r="BL63" s="64">
        <f t="shared" si="11"/>
        <v>0.26052904668213606</v>
      </c>
      <c r="BM63" s="64">
        <f t="shared" si="11"/>
        <v>0.26272427530591713</v>
      </c>
      <c r="BN63" s="64">
        <f t="shared" ref="BN63" si="12">+BN62+BN50/100</f>
        <v>0.26498992501267254</v>
      </c>
    </row>
    <row r="64" spans="1:66" s="147" customFormat="1" ht="18" customHeight="1">
      <c r="A64" s="577" t="s">
        <v>1133</v>
      </c>
      <c r="B64" s="147">
        <f>+B61-B65</f>
        <v>1.460641321307854E-2</v>
      </c>
      <c r="C64" s="147">
        <f>+C63*C61/(1+C63^Parameters!$B$125)</f>
        <v>4.3290435309283837E-2</v>
      </c>
      <c r="D64" s="147">
        <f>+D63*D61/(1+D63^Parameters!$B$125)</f>
        <v>7.8450922687446203E-2</v>
      </c>
      <c r="E64" s="147">
        <f>+E63*E61/(1+E63^Parameters!$B$125)</f>
        <v>0.13816975807444218</v>
      </c>
      <c r="F64" s="147">
        <f>+F63*F61/(1+F63^Parameters!$B$125)</f>
        <v>0.22696619455703815</v>
      </c>
      <c r="G64" s="147">
        <f>+G63*G61/(1+G63^Parameters!$B$125)</f>
        <v>0.34985108654740177</v>
      </c>
      <c r="H64" s="147">
        <f>+H63*H61/(1+H63^Parameters!$B$125)</f>
        <v>0.51120650305677395</v>
      </c>
      <c r="I64" s="147">
        <f>+I63*I61/(1+I63^Parameters!$B$125)</f>
        <v>0.71793111824047418</v>
      </c>
      <c r="J64" s="147">
        <f>+J63*J61/(1+J63^Parameters!$B$125)</f>
        <v>0.97731117133587142</v>
      </c>
      <c r="K64" s="147">
        <f>+K63*K61/(1+K63^Parameters!$B$125)</f>
        <v>1.3122301772308946</v>
      </c>
      <c r="L64" s="147">
        <f>+L63*L61/(1+L63^Parameters!$B$125)</f>
        <v>1.7316911003361914</v>
      </c>
      <c r="M64" s="147">
        <f>+M63*M61/(1+M63^Parameters!$B$125)</f>
        <v>2.2406821980294636</v>
      </c>
      <c r="N64" s="147">
        <f>+N63*N61/(1+N63^Parameters!$B$125)</f>
        <v>2.8503528204100279</v>
      </c>
      <c r="O64" s="147">
        <f>+O63*O61/(1+O63^Parameters!$B$125)</f>
        <v>3.5419473988966632</v>
      </c>
      <c r="P64" s="147">
        <f>+P63*P61/(1+P63^Parameters!$B$125)</f>
        <v>4.3192108941282195</v>
      </c>
      <c r="Q64" s="147">
        <f>+Q63*Q61/(1+Q63^Parameters!$B$125)</f>
        <v>5.1877288879806738</v>
      </c>
      <c r="R64" s="147">
        <f>+R63*R61/(1+R63^Parameters!$B$125)</f>
        <v>6.1521270146205369</v>
      </c>
      <c r="S64" s="147">
        <f>+S63*S61/(1+S63^Parameters!$B$125)</f>
        <v>7.2162061004663549</v>
      </c>
      <c r="T64" s="147">
        <f>+T63*T61/(1+T63^Parameters!$B$125)</f>
        <v>8.3830088827048979</v>
      </c>
      <c r="U64" s="147">
        <f>+U63*U61/(1+U63^Parameters!$B$125)</f>
        <v>9.654790686155577</v>
      </c>
      <c r="V64" s="147">
        <f>+V63*V61/(1+V63^Parameters!$B$125)</f>
        <v>11.032871738410874</v>
      </c>
      <c r="W64" s="147">
        <f>+W63*W61/(1+W63^Parameters!$B$125)</f>
        <v>12.51735050437712</v>
      </c>
      <c r="X64" s="147">
        <f>+X63*X61/(1+X63^Parameters!$B$125)</f>
        <v>14.106666552074392</v>
      </c>
      <c r="Y64" s="147">
        <f>+Y63*Y61/(1+Y63^Parameters!$B$125)</f>
        <v>15.797027968873916</v>
      </c>
      <c r="Z64" s="147">
        <f>+Z63*Z61/(1+Z63^Parameters!$B$125)</f>
        <v>17.581773738735794</v>
      </c>
      <c r="AA64" s="147">
        <f>+AA63*AA61/(1+AA63^Parameters!$B$125)</f>
        <v>19.433033064572207</v>
      </c>
      <c r="AB64" s="147">
        <f>+AB63*AB61/(1+AB63^Parameters!$B$125)</f>
        <v>21.207341352695103</v>
      </c>
      <c r="AC64" s="147">
        <f>+AC63*AC61/(1+AC63^Parameters!$B$125)</f>
        <v>22.816869751562525</v>
      </c>
      <c r="AD64" s="147">
        <f>+AD63*AD61/(1+AD63^Parameters!$B$125)</f>
        <v>24.349961407962766</v>
      </c>
      <c r="AE64" s="147">
        <f>+AE63*AE61/(1+AE63^Parameters!$B$125)</f>
        <v>25.865112667076918</v>
      </c>
      <c r="AF64" s="147">
        <f>+AF63*AF61/(1+AF63^Parameters!$B$125)</f>
        <v>27.402884778747918</v>
      </c>
      <c r="AG64" s="147">
        <f>+AG63*AG61/(1+AG63^Parameters!$B$125)</f>
        <v>28.991520062246948</v>
      </c>
      <c r="AH64" s="147">
        <f>+AH63*AH61/(1+AH63^Parameters!$B$125)</f>
        <v>30.650561968595692</v>
      </c>
      <c r="AI64" s="147">
        <f>+AI63*AI61/(1+AI63^Parameters!$B$125)</f>
        <v>32.393608922359206</v>
      </c>
      <c r="AJ64" s="147">
        <f>+AJ63*AJ61/(1+AJ63^Parameters!$B$125)</f>
        <v>34.230299597036073</v>
      </c>
      <c r="AK64" s="147">
        <f>+AK63*AK61/(1+AK63^Parameters!$B$125)</f>
        <v>36.16770144224347</v>
      </c>
      <c r="AL64" s="147">
        <f>+AL63*AL61/(1+AL63^Parameters!$B$125)</f>
        <v>38.211265300153826</v>
      </c>
      <c r="AM64" s="147">
        <f>+AM63*AM61/(1+AM63^Parameters!$B$125)</f>
        <v>40.365475087019369</v>
      </c>
      <c r="AN64" s="147">
        <f>+AN63*AN61/(1+AN63^Parameters!$B$125)</f>
        <v>42.634287122328132</v>
      </c>
      <c r="AO64" s="147">
        <f>+AO63*AO61/(1+AO63^Parameters!$B$125)</f>
        <v>45.021425815768481</v>
      </c>
      <c r="AP64" s="147">
        <f>+AP63*AP61/(1+AP63^Parameters!$B$125)</f>
        <v>47.530581793601371</v>
      </c>
      <c r="AQ64" s="147">
        <f>+AQ63*AQ61/(1+AQ63^Parameters!$B$125)</f>
        <v>50.165543953063825</v>
      </c>
      <c r="AR64" s="147">
        <f>+AR63*AR61/(1+AR63^Parameters!$B$125)</f>
        <v>52.930286858782999</v>
      </c>
      <c r="AS64" s="147">
        <f>+AS63*AS61/(1+AS63^Parameters!$B$125)</f>
        <v>55.829028030239556</v>
      </c>
      <c r="AT64" s="147">
        <f>+AT63*AT61/(1+AT63^Parameters!$B$125)</f>
        <v>58.866265019900148</v>
      </c>
      <c r="AU64" s="147">
        <f>+AU63*AU61/(1+AU63^Parameters!$B$125)</f>
        <v>62.046799036974569</v>
      </c>
      <c r="AV64" s="147">
        <f>+AV63*AV61/(1+AV63^Parameters!$B$125)</f>
        <v>65.375749740519908</v>
      </c>
      <c r="AW64" s="147">
        <f>+AW63*AW61/(1+AW63^Parameters!$B$125)</f>
        <v>68.858564374860833</v>
      </c>
      <c r="AX64" s="147">
        <f>+AX63*AX61/(1+AX63^Parameters!$B$125)</f>
        <v>72.501023426966881</v>
      </c>
      <c r="AY64" s="147">
        <f>+AY63*AY61/(1+AY63^Parameters!$B$125)</f>
        <v>76.309244300911303</v>
      </c>
      <c r="AZ64" s="147">
        <f>+AZ63*AZ61/(1+AZ63^Parameters!$B$125)</f>
        <v>80.289684029926775</v>
      </c>
      <c r="BA64" s="147">
        <f>+BA63*BA61/(1+BA63^Parameters!$B$125)</f>
        <v>84.449141715825192</v>
      </c>
      <c r="BB64" s="147">
        <f>+BB63*BB61/(1+BB63^Parameters!$B$125)</f>
        <v>88.79476115430748</v>
      </c>
      <c r="BC64" s="147">
        <f>+BC63*BC61/(1+BC63^Parameters!$B$125)</f>
        <v>93.334033942876545</v>
      </c>
      <c r="BD64" s="147">
        <f>+BD63*BD61/(1+BD63^Parameters!$B$125)</f>
        <v>98.07480325508169</v>
      </c>
      <c r="BE64" s="147">
        <f>+BE63*BE61/(1+BE63^Parameters!$B$125)</f>
        <v>103.02526838638958</v>
      </c>
      <c r="BF64" s="147">
        <f>+BF63*BF61/(1+BF63^Parameters!$B$125)</f>
        <v>108.19399012308344</v>
      </c>
      <c r="BG64" s="147">
        <f>+BG63*BG61/(1+BG63^Parameters!$B$125)</f>
        <v>113.58989694914952</v>
      </c>
      <c r="BH64" s="147">
        <f>+BH63*BH61/(1+BH63^Parameters!$B$125)</f>
        <v>119.22229208205346</v>
      </c>
      <c r="BI64" s="147">
        <f>+BI63*BI61/(1+BI63^Parameters!$B$125)</f>
        <v>125.10086131299646</v>
      </c>
      <c r="BJ64" s="147">
        <f>+BJ63*BJ61/(1+BJ63^Parameters!$B$125)</f>
        <v>126.64516320116027</v>
      </c>
      <c r="BK64" s="147">
        <f>+BK63*BK61/(1+BK63^Parameters!$B$125)</f>
        <v>127.57853676367078</v>
      </c>
      <c r="BL64" s="147">
        <f>+BL63*BL61/(1+BL63^Parameters!$B$125)</f>
        <v>128.6043890655103</v>
      </c>
      <c r="BM64" s="147">
        <f>+BM63*BM61/(1+BM63^Parameters!$B$125)</f>
        <v>129.68799866326714</v>
      </c>
      <c r="BN64" s="147">
        <f>+BN63*BN61/(1+BN63^Parameters!$B$125)</f>
        <v>130.80636790472087</v>
      </c>
    </row>
    <row r="65" spans="1:66" s="45" customFormat="1" ht="18" customHeight="1">
      <c r="A65" s="573" t="s">
        <v>21</v>
      </c>
      <c r="B65" s="45">
        <f>+B61/(1+B63)</f>
        <v>13.325824713129968</v>
      </c>
      <c r="C65" s="45">
        <f t="shared" ref="C65:BN65" si="13">+C61-C64</f>
        <v>16.431451811336242</v>
      </c>
      <c r="D65" s="45">
        <f t="shared" si="13"/>
        <v>20.616420179220622</v>
      </c>
      <c r="E65" s="45">
        <f t="shared" si="13"/>
        <v>24.754395081570163</v>
      </c>
      <c r="F65" s="45">
        <f t="shared" si="13"/>
        <v>28.871204851413843</v>
      </c>
      <c r="G65" s="45">
        <f t="shared" si="13"/>
        <v>32.895435563158905</v>
      </c>
      <c r="H65" s="45">
        <f t="shared" si="13"/>
        <v>36.853019054849867</v>
      </c>
      <c r="I65" s="45">
        <f t="shared" si="13"/>
        <v>40.948888541969616</v>
      </c>
      <c r="J65" s="45">
        <f t="shared" si="13"/>
        <v>45.275124410804288</v>
      </c>
      <c r="K65" s="45">
        <f t="shared" si="13"/>
        <v>49.792529979090176</v>
      </c>
      <c r="L65" s="45">
        <f t="shared" si="13"/>
        <v>54.79922077565903</v>
      </c>
      <c r="M65" s="45">
        <f t="shared" si="13"/>
        <v>60.193470869137066</v>
      </c>
      <c r="N65" s="45">
        <f t="shared" si="13"/>
        <v>66.067564963264843</v>
      </c>
      <c r="O65" s="45">
        <f t="shared" si="13"/>
        <v>71.639838173386977</v>
      </c>
      <c r="P65" s="45">
        <f t="shared" si="13"/>
        <v>77.029517931653984</v>
      </c>
      <c r="Q65" s="45">
        <f t="shared" si="13"/>
        <v>82.297642187763515</v>
      </c>
      <c r="R65" s="45">
        <f t="shared" si="13"/>
        <v>87.474491007914452</v>
      </c>
      <c r="S65" s="45">
        <f t="shared" si="13"/>
        <v>92.573986661758511</v>
      </c>
      <c r="T65" s="45">
        <f t="shared" si="13"/>
        <v>97.601839826852114</v>
      </c>
      <c r="U65" s="45">
        <f t="shared" si="13"/>
        <v>102.56021114838076</v>
      </c>
      <c r="V65" s="45">
        <f t="shared" si="13"/>
        <v>107.4504616072157</v>
      </c>
      <c r="W65" s="45">
        <f t="shared" si="13"/>
        <v>112.27490587992384</v>
      </c>
      <c r="X65" s="45">
        <f t="shared" si="13"/>
        <v>117.03810059040723</v>
      </c>
      <c r="Y65" s="45">
        <f t="shared" si="13"/>
        <v>121.74795550283491</v>
      </c>
      <c r="Z65" s="45">
        <f t="shared" si="13"/>
        <v>126.41676628898091</v>
      </c>
      <c r="AA65" s="45">
        <f t="shared" si="13"/>
        <v>131.07988237949476</v>
      </c>
      <c r="AB65" s="45">
        <f t="shared" si="13"/>
        <v>135.89420107708875</v>
      </c>
      <c r="AC65" s="45">
        <f t="shared" si="13"/>
        <v>140.97050376090843</v>
      </c>
      <c r="AD65" s="45">
        <f t="shared" si="13"/>
        <v>146.32005636096659</v>
      </c>
      <c r="AE65" s="45">
        <f t="shared" si="13"/>
        <v>151.88309814495008</v>
      </c>
      <c r="AF65" s="45">
        <f t="shared" si="13"/>
        <v>157.61176252571903</v>
      </c>
      <c r="AG65" s="45">
        <f t="shared" si="13"/>
        <v>163.46966931341223</v>
      </c>
      <c r="AH65" s="45">
        <f t="shared" si="13"/>
        <v>169.43087465034515</v>
      </c>
      <c r="AI65" s="45">
        <f t="shared" si="13"/>
        <v>175.47818338000405</v>
      </c>
      <c r="AJ65" s="45">
        <f t="shared" si="13"/>
        <v>181.60133466199221</v>
      </c>
      <c r="AK65" s="45">
        <f t="shared" si="13"/>
        <v>187.79533494611923</v>
      </c>
      <c r="AL65" s="45">
        <f t="shared" si="13"/>
        <v>194.05905278838478</v>
      </c>
      <c r="AM65" s="45">
        <f t="shared" si="13"/>
        <v>200.3940979171002</v>
      </c>
      <c r="AN65" s="45">
        <f t="shared" si="13"/>
        <v>206.80396095886778</v>
      </c>
      <c r="AO65" s="45">
        <f t="shared" si="13"/>
        <v>213.29337212600157</v>
      </c>
      <c r="AP65" s="45">
        <f t="shared" si="13"/>
        <v>219.86783419313491</v>
      </c>
      <c r="AQ65" s="45">
        <f t="shared" si="13"/>
        <v>226.53328926838248</v>
      </c>
      <c r="AR65" s="45">
        <f t="shared" si="13"/>
        <v>233.29588564692284</v>
      </c>
      <c r="AS65" s="45">
        <f t="shared" si="13"/>
        <v>240.16181808138867</v>
      </c>
      <c r="AT65" s="45">
        <f t="shared" si="13"/>
        <v>247.1372210710374</v>
      </c>
      <c r="AU65" s="45">
        <f t="shared" si="13"/>
        <v>254.22809991991301</v>
      </c>
      <c r="AV65" s="45">
        <f t="shared" si="13"/>
        <v>261.4402883466372</v>
      </c>
      <c r="AW65" s="45">
        <f t="shared" si="13"/>
        <v>268.77942449170189</v>
      </c>
      <c r="AX65" s="45">
        <f t="shared" si="13"/>
        <v>276.25093944807873</v>
      </c>
      <c r="AY65" s="45">
        <f t="shared" si="13"/>
        <v>283.86005411460161</v>
      </c>
      <c r="AZ65" s="45">
        <f t="shared" si="13"/>
        <v>291.61178138869116</v>
      </c>
      <c r="BA65" s="45">
        <f t="shared" si="13"/>
        <v>299.51093159439921</v>
      </c>
      <c r="BB65" s="45">
        <f t="shared" si="13"/>
        <v>307.56211967430397</v>
      </c>
      <c r="BC65" s="45">
        <f t="shared" si="13"/>
        <v>315.7697731271262</v>
      </c>
      <c r="BD65" s="45">
        <f t="shared" si="13"/>
        <v>324.13813999677143</v>
      </c>
      <c r="BE65" s="45">
        <f t="shared" si="13"/>
        <v>332.67129644895226</v>
      </c>
      <c r="BF65" s="45">
        <f t="shared" si="13"/>
        <v>341.37315363474693</v>
      </c>
      <c r="BG65" s="45">
        <f t="shared" si="13"/>
        <v>350.24746365524157</v>
      </c>
      <c r="BH65" s="45">
        <f t="shared" si="13"/>
        <v>359.29782452141575</v>
      </c>
      <c r="BI65" s="45">
        <f t="shared" si="13"/>
        <v>368.52768405844671</v>
      </c>
      <c r="BJ65" s="45">
        <f t="shared" si="13"/>
        <v>366.98338217028288</v>
      </c>
      <c r="BK65" s="45">
        <f t="shared" si="13"/>
        <v>366.05000860777238</v>
      </c>
      <c r="BL65" s="45">
        <f t="shared" si="13"/>
        <v>365.02415630593288</v>
      </c>
      <c r="BM65" s="45">
        <f t="shared" si="13"/>
        <v>363.94054670817604</v>
      </c>
      <c r="BN65" s="45">
        <f t="shared" si="13"/>
        <v>362.82217746672234</v>
      </c>
    </row>
    <row r="66" spans="1:66" s="33" customFormat="1" ht="18" customHeight="1">
      <c r="A66" s="23" t="s">
        <v>159</v>
      </c>
      <c r="B66" s="33">
        <f t="shared" ref="B66:AG66" si="14">(B31*(B103)^$B38)</f>
        <v>1.0636264263439013E-11</v>
      </c>
      <c r="C66" s="33">
        <f t="shared" si="14"/>
        <v>7.5297414603640979E-12</v>
      </c>
      <c r="D66" s="33">
        <f t="shared" si="14"/>
        <v>6.7645012892004043E-12</v>
      </c>
      <c r="E66" s="33">
        <f t="shared" si="14"/>
        <v>6.1419065451109066E-12</v>
      </c>
      <c r="F66" s="33">
        <f t="shared" si="14"/>
        <v>5.630052504993382E-12</v>
      </c>
      <c r="G66" s="33">
        <f t="shared" si="14"/>
        <v>5.2052349713573475E-12</v>
      </c>
      <c r="H66" s="33">
        <f t="shared" si="14"/>
        <v>4.8496053618097849E-12</v>
      </c>
      <c r="I66" s="33">
        <f t="shared" si="14"/>
        <v>4.5496210948951752E-12</v>
      </c>
      <c r="J66" s="33">
        <f t="shared" si="14"/>
        <v>4.2953837431648305E-12</v>
      </c>
      <c r="K66" s="33">
        <f t="shared" si="14"/>
        <v>4.0823889862125719E-12</v>
      </c>
      <c r="L66" s="33">
        <f t="shared" si="14"/>
        <v>3.9225062974829495E-12</v>
      </c>
      <c r="M66" s="33">
        <f t="shared" si="14"/>
        <v>3.8894019309809014E-12</v>
      </c>
      <c r="N66" s="33">
        <f t="shared" si="14"/>
        <v>4.2911369588085996E-12</v>
      </c>
      <c r="O66" s="33">
        <f t="shared" si="14"/>
        <v>6.3900950148170787E-12</v>
      </c>
      <c r="P66" s="33">
        <f t="shared" si="14"/>
        <v>1.6019316032271372E-11</v>
      </c>
      <c r="Q66" s="33">
        <f t="shared" si="14"/>
        <v>6.3061468823298855E-11</v>
      </c>
      <c r="R66" s="33">
        <f t="shared" si="14"/>
        <v>2.9728970661348707E-10</v>
      </c>
      <c r="S66" s="33">
        <f t="shared" si="14"/>
        <v>1.4105704476176129E-9</v>
      </c>
      <c r="T66" s="33">
        <f t="shared" si="14"/>
        <v>6.3225755268666982E-9</v>
      </c>
      <c r="U66" s="33">
        <f t="shared" si="14"/>
        <v>2.6309798136768511E-8</v>
      </c>
      <c r="V66" s="33">
        <f t="shared" si="14"/>
        <v>1.0129984900543031E-7</v>
      </c>
      <c r="W66" s="33">
        <f t="shared" si="14"/>
        <v>3.6077304071689542E-7</v>
      </c>
      <c r="X66" s="33">
        <f t="shared" si="14"/>
        <v>1.1873907481212459E-6</v>
      </c>
      <c r="Y66" s="33">
        <f t="shared" si="14"/>
        <v>3.6012717661368132E-6</v>
      </c>
      <c r="Z66" s="33">
        <f t="shared" si="14"/>
        <v>1.0013132221950242E-5</v>
      </c>
      <c r="AA66" s="33">
        <f t="shared" si="14"/>
        <v>3.6480435055186426E-5</v>
      </c>
      <c r="AB66" s="33">
        <f t="shared" si="14"/>
        <v>6.8358660100180737E-4</v>
      </c>
      <c r="AC66" s="33">
        <f t="shared" si="14"/>
        <v>3.3078893191343411E-4</v>
      </c>
      <c r="AD66" s="33">
        <f t="shared" si="14"/>
        <v>1.6019314192521004E-4</v>
      </c>
      <c r="AE66" s="33">
        <f t="shared" si="14"/>
        <v>7.7631653845904939E-5</v>
      </c>
      <c r="AF66" s="33">
        <f t="shared" si="14"/>
        <v>3.7644846415080217E-5</v>
      </c>
      <c r="AG66" s="33">
        <f t="shared" si="14"/>
        <v>1.8264879694878164E-5</v>
      </c>
      <c r="AH66" s="33">
        <f t="shared" ref="AH66:BI66" si="15">(AH31*(AH103)^$B38)</f>
        <v>8.8664187359497563E-6</v>
      </c>
      <c r="AI66" s="33">
        <f t="shared" si="15"/>
        <v>4.3060372451466793E-6</v>
      </c>
      <c r="AJ66" s="33">
        <f t="shared" si="15"/>
        <v>2.0921153973395235E-6</v>
      </c>
      <c r="AK66" s="33">
        <f t="shared" si="15"/>
        <v>1.0168431525621796E-6</v>
      </c>
      <c r="AL66" s="33">
        <f t="shared" si="15"/>
        <v>4.9438664674544355E-7</v>
      </c>
      <c r="AM66" s="33">
        <f t="shared" si="15"/>
        <v>2.4044153039027281E-7</v>
      </c>
      <c r="AN66" s="33">
        <f t="shared" si="15"/>
        <v>1.1696858175837672E-7</v>
      </c>
      <c r="AO66" s="33">
        <f t="shared" si="15"/>
        <v>5.691598482060137E-8</v>
      </c>
      <c r="AP66" s="33">
        <f t="shared" si="15"/>
        <v>2.77009106702325E-8</v>
      </c>
      <c r="AQ66" s="33">
        <f t="shared" si="15"/>
        <v>1.348463277003637E-8</v>
      </c>
      <c r="AR66" s="33">
        <f t="shared" si="15"/>
        <v>6.5653964680533775E-9</v>
      </c>
      <c r="AS66" s="33">
        <f t="shared" si="15"/>
        <v>3.1970679849165449E-9</v>
      </c>
      <c r="AT66" s="33">
        <f t="shared" si="15"/>
        <v>1.5570586039964577E-9</v>
      </c>
      <c r="AU66" s="33">
        <f t="shared" si="15"/>
        <v>7.5842737697533339E-10</v>
      </c>
      <c r="AV66" s="33">
        <f t="shared" si="15"/>
        <v>3.6946508566640471E-10</v>
      </c>
      <c r="AW66" s="33">
        <f t="shared" si="15"/>
        <v>1.8000233157611497E-10</v>
      </c>
      <c r="AX66" s="33">
        <f t="shared" si="15"/>
        <v>8.7704857795992204E-11</v>
      </c>
      <c r="AY66" s="33">
        <f t="shared" si="15"/>
        <v>4.2737181704712762E-11</v>
      </c>
      <c r="AZ66" s="33">
        <f t="shared" si="15"/>
        <v>2.0826733079960776E-11</v>
      </c>
      <c r="BA66" s="33">
        <f t="shared" si="15"/>
        <v>1.0150002748493719E-11</v>
      </c>
      <c r="BB66" s="33">
        <f t="shared" si="15"/>
        <v>4.9469546830974579E-12</v>
      </c>
      <c r="BC66" s="33">
        <f t="shared" si="15"/>
        <v>2.4112030879725926E-12</v>
      </c>
      <c r="BD66" s="33">
        <f t="shared" si="15"/>
        <v>1.1753070158764722E-12</v>
      </c>
      <c r="BE66" s="33">
        <f t="shared" si="15"/>
        <v>5.7291260376100225E-13</v>
      </c>
      <c r="BF66" s="33">
        <f t="shared" si="15"/>
        <v>2.7928202449288967E-13</v>
      </c>
      <c r="BG66" s="33">
        <f t="shared" si="15"/>
        <v>1.3614866738950645E-13</v>
      </c>
      <c r="BH66" s="33">
        <f t="shared" si="15"/>
        <v>6.6374005790191256E-14</v>
      </c>
      <c r="BI66" s="33">
        <f t="shared" si="15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1.41892350847992E-10</v>
      </c>
      <c r="C67" s="95">
        <f>+C61*C66</f>
        <v>1.2405054974337879E-10</v>
      </c>
      <c r="D67" s="95">
        <f t="shared" ref="D67:BI67" si="16">+D61*D66</f>
        <v>1.3999048224869331E-10</v>
      </c>
      <c r="E67" s="95">
        <f t="shared" si="16"/>
        <v>1.5288780691321082E-10</v>
      </c>
      <c r="F67" s="95">
        <f t="shared" si="16"/>
        <v>1.6382423078809427E-10</v>
      </c>
      <c r="G67" s="95">
        <f t="shared" si="16"/>
        <v>1.7304952870185083E-10</v>
      </c>
      <c r="H67" s="95">
        <f t="shared" si="16"/>
        <v>1.8120174860549425E-10</v>
      </c>
      <c r="I67" s="95">
        <f t="shared" si="16"/>
        <v>1.8956824168328483E-10</v>
      </c>
      <c r="J67" s="95">
        <f t="shared" si="16"/>
        <v>1.986719598813034E-10</v>
      </c>
      <c r="K67" s="95">
        <f t="shared" si="16"/>
        <v>2.0862951000520022E-10</v>
      </c>
      <c r="L67" s="95">
        <f t="shared" si="16"/>
        <v>2.2174285783604493E-10</v>
      </c>
      <c r="M67" s="95">
        <f t="shared" si="16"/>
        <v>2.4283151549859465E-10</v>
      </c>
      <c r="N67" s="95">
        <f t="shared" si="16"/>
        <v>2.9573622412565969E-10</v>
      </c>
      <c r="O67" s="95">
        <f t="shared" si="16"/>
        <v>4.8041875319049631E-10</v>
      </c>
      <c r="P67" s="95">
        <f t="shared" si="16"/>
        <v>1.3031509958837492E-9</v>
      </c>
      <c r="Q67" s="95">
        <f t="shared" si="16"/>
        <v>5.5169560005877729E-9</v>
      </c>
      <c r="R67" s="95">
        <f t="shared" si="16"/>
        <v>2.7834229803132447E-8</v>
      </c>
      <c r="S67" s="95">
        <f t="shared" si="16"/>
        <v>1.407610968724594E-7</v>
      </c>
      <c r="T67" s="95">
        <f t="shared" si="16"/>
        <v>6.7009721066971474E-7</v>
      </c>
      <c r="U67" s="95">
        <f t="shared" si="16"/>
        <v>2.9523540461837594E-6</v>
      </c>
      <c r="V67" s="95">
        <f t="shared" si="16"/>
        <v>1.2002343777572039E-5</v>
      </c>
      <c r="W67" s="95">
        <f t="shared" si="16"/>
        <v>4.5021681793686661E-5</v>
      </c>
      <c r="X67" s="95">
        <f t="shared" si="16"/>
        <v>1.5572008316949783E-4</v>
      </c>
      <c r="Y67" s="95">
        <f t="shared" si="16"/>
        <v>4.9533686555041962E-4</v>
      </c>
      <c r="Z67" s="95">
        <f t="shared" si="16"/>
        <v>1.4418764210653219E-3</v>
      </c>
      <c r="AA67" s="95">
        <f t="shared" si="16"/>
        <v>5.4907766368240511E-3</v>
      </c>
      <c r="AB67" s="95">
        <f t="shared" si="16"/>
        <v>0.10739250940171716</v>
      </c>
      <c r="AC67" s="95">
        <f t="shared" si="16"/>
        <v>5.4179050345096957E-2</v>
      </c>
      <c r="AD67" s="95">
        <f t="shared" si="16"/>
        <v>2.7340166378836218E-2</v>
      </c>
      <c r="AE67" s="95">
        <f t="shared" si="16"/>
        <v>1.3798887573488218E-2</v>
      </c>
      <c r="AF67" s="95">
        <f t="shared" si="16"/>
        <v>6.9648479823168942E-3</v>
      </c>
      <c r="AG67" s="95">
        <f t="shared" si="16"/>
        <v>3.5152804698795779E-3</v>
      </c>
      <c r="AH67" s="95">
        <f t="shared" si="16"/>
        <v>1.7740057983539207E-3</v>
      </c>
      <c r="AI67" s="95">
        <f t="shared" si="16"/>
        <v>8.9510367986937094E-4</v>
      </c>
      <c r="AJ67" s="95">
        <f t="shared" si="16"/>
        <v>4.5154468526626567E-4</v>
      </c>
      <c r="AK67" s="95">
        <f t="shared" si="16"/>
        <v>2.2773527997854085E-4</v>
      </c>
      <c r="AL67" s="95">
        <f t="shared" si="16"/>
        <v>1.1483134369829014E-4</v>
      </c>
      <c r="AM67" s="95">
        <f t="shared" si="16"/>
        <v>5.7888600189219124E-5</v>
      </c>
      <c r="AN67" s="95">
        <f t="shared" si="16"/>
        <v>2.9176438114351618E-5</v>
      </c>
      <c r="AO67" s="95">
        <f t="shared" si="16"/>
        <v>1.4702241118590495E-5</v>
      </c>
      <c r="AP67" s="95">
        <f t="shared" si="16"/>
        <v>7.4071796346102513E-6</v>
      </c>
      <c r="AQ67" s="95">
        <f t="shared" si="16"/>
        <v>3.7311821538887429E-6</v>
      </c>
      <c r="AR67" s="95">
        <f t="shared" si="16"/>
        <v>1.8791883020333979E-6</v>
      </c>
      <c r="AS67" s="95">
        <f t="shared" si="16"/>
        <v>9.4630285793184639E-7</v>
      </c>
      <c r="AT67" s="95">
        <f t="shared" si="16"/>
        <v>4.764653608708047E-7</v>
      </c>
      <c r="AU67" s="95">
        <f t="shared" si="16"/>
        <v>2.3987154201901083E-7</v>
      </c>
      <c r="AV67" s="95">
        <f t="shared" si="16"/>
        <v>1.2074711550902647E-7</v>
      </c>
      <c r="AW67" s="95">
        <f t="shared" si="16"/>
        <v>6.0775625224651644E-8</v>
      </c>
      <c r="AX67" s="95">
        <f t="shared" si="16"/>
        <v>3.0587241310029029E-8</v>
      </c>
      <c r="AY67" s="95">
        <f t="shared" si="16"/>
        <v>1.539262075084269E-8</v>
      </c>
      <c r="AZ67" s="95">
        <f t="shared" si="16"/>
        <v>7.745492552319818E-9</v>
      </c>
      <c r="BA67" s="95">
        <f t="shared" si="16"/>
        <v>3.8971957994106277E-9</v>
      </c>
      <c r="BB67" s="95">
        <f t="shared" si="16"/>
        <v>1.9607595277930006E-9</v>
      </c>
      <c r="BC67" s="95">
        <f t="shared" si="16"/>
        <v>9.8643236290853437E-10</v>
      </c>
      <c r="BD67" s="95">
        <f t="shared" si="16"/>
        <v>4.9622983439775776E-10</v>
      </c>
      <c r="BE67" s="95">
        <f t="shared" si="16"/>
        <v>2.4961605340954004E-10</v>
      </c>
      <c r="BF67" s="95">
        <f t="shared" si="16"/>
        <v>1.2555602205417283E-10</v>
      </c>
      <c r="BG67" s="95">
        <f t="shared" si="16"/>
        <v>6.3150838531753808E-11</v>
      </c>
      <c r="BH67" s="95">
        <f t="shared" si="16"/>
        <v>3.1761296990161657E-11</v>
      </c>
      <c r="BI67" s="95">
        <f t="shared" si="16"/>
        <v>1.5973339771413187E-11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13.325824712988076</v>
      </c>
      <c r="C68" s="95">
        <f>+C65-C67</f>
        <v>16.431451811212192</v>
      </c>
      <c r="D68" s="95">
        <f>+D65-D67</f>
        <v>20.616420179080631</v>
      </c>
      <c r="E68" s="95">
        <f>+E65-E67</f>
        <v>24.754395081417275</v>
      </c>
      <c r="F68" s="95">
        <f>+F65-F67</f>
        <v>28.87120485125002</v>
      </c>
      <c r="G68" s="95">
        <f t="shared" ref="G68:BI68" si="17">+G65-G67</f>
        <v>32.895435562985853</v>
      </c>
      <c r="H68" s="95">
        <f t="shared" si="17"/>
        <v>36.853019054668664</v>
      </c>
      <c r="I68" s="95">
        <f t="shared" si="17"/>
        <v>40.94888854178005</v>
      </c>
      <c r="J68" s="95">
        <f t="shared" si="17"/>
        <v>45.275124410605613</v>
      </c>
      <c r="K68" s="95">
        <f t="shared" si="17"/>
        <v>49.792529978881547</v>
      </c>
      <c r="L68" s="95">
        <f t="shared" si="17"/>
        <v>54.799220775437284</v>
      </c>
      <c r="M68" s="95">
        <f t="shared" si="17"/>
        <v>60.193470868894238</v>
      </c>
      <c r="N68" s="95">
        <f t="shared" si="17"/>
        <v>66.067564962969101</v>
      </c>
      <c r="O68" s="95">
        <f t="shared" si="17"/>
        <v>71.639838172906565</v>
      </c>
      <c r="P68" s="95">
        <f t="shared" si="17"/>
        <v>77.029517930350835</v>
      </c>
      <c r="Q68" s="95">
        <f t="shared" si="17"/>
        <v>82.297642182246562</v>
      </c>
      <c r="R68" s="95">
        <f t="shared" si="17"/>
        <v>87.474490980080219</v>
      </c>
      <c r="S68" s="95">
        <f t="shared" si="17"/>
        <v>92.573986520997408</v>
      </c>
      <c r="T68" s="95">
        <f t="shared" si="17"/>
        <v>97.601839156754906</v>
      </c>
      <c r="U68" s="95">
        <f t="shared" si="17"/>
        <v>102.56020819602671</v>
      </c>
      <c r="V68" s="95">
        <f t="shared" si="17"/>
        <v>107.45044960487192</v>
      </c>
      <c r="W68" s="95">
        <f t="shared" si="17"/>
        <v>112.27486085824204</v>
      </c>
      <c r="X68" s="95">
        <f t="shared" si="17"/>
        <v>117.03794487032405</v>
      </c>
      <c r="Y68" s="95">
        <f t="shared" si="17"/>
        <v>121.74746016596936</v>
      </c>
      <c r="Z68" s="95">
        <f t="shared" si="17"/>
        <v>126.41532441255984</v>
      </c>
      <c r="AA68" s="95">
        <f t="shared" si="17"/>
        <v>131.07439160285793</v>
      </c>
      <c r="AB68" s="95">
        <f t="shared" si="17"/>
        <v>135.78680856768705</v>
      </c>
      <c r="AC68" s="95">
        <f t="shared" si="17"/>
        <v>140.91632471056334</v>
      </c>
      <c r="AD68" s="95">
        <f t="shared" si="17"/>
        <v>146.29271619458774</v>
      </c>
      <c r="AE68" s="95">
        <f t="shared" si="17"/>
        <v>151.86929925737658</v>
      </c>
      <c r="AF68" s="95">
        <f t="shared" si="17"/>
        <v>157.60479767773671</v>
      </c>
      <c r="AG68" s="95">
        <f t="shared" si="17"/>
        <v>163.46615403294234</v>
      </c>
      <c r="AH68" s="95">
        <f t="shared" si="17"/>
        <v>169.42910064454679</v>
      </c>
      <c r="AI68" s="95">
        <f t="shared" si="17"/>
        <v>175.47728827632417</v>
      </c>
      <c r="AJ68" s="95">
        <f t="shared" si="17"/>
        <v>181.60088311730695</v>
      </c>
      <c r="AK68" s="95">
        <f t="shared" si="17"/>
        <v>187.79510721083923</v>
      </c>
      <c r="AL68" s="95">
        <f t="shared" si="17"/>
        <v>194.05893795704108</v>
      </c>
      <c r="AM68" s="95">
        <f t="shared" si="17"/>
        <v>200.3940400285</v>
      </c>
      <c r="AN68" s="95">
        <f t="shared" si="17"/>
        <v>206.80393178242966</v>
      </c>
      <c r="AO68" s="95">
        <f t="shared" si="17"/>
        <v>213.29335742376045</v>
      </c>
      <c r="AP68" s="95">
        <f t="shared" si="17"/>
        <v>219.86782678595529</v>
      </c>
      <c r="AQ68" s="95">
        <f t="shared" si="17"/>
        <v>226.53328553720033</v>
      </c>
      <c r="AR68" s="95">
        <f t="shared" si="17"/>
        <v>233.29588376773455</v>
      </c>
      <c r="AS68" s="95">
        <f t="shared" si="17"/>
        <v>240.16181713508581</v>
      </c>
      <c r="AT68" s="95">
        <f t="shared" si="17"/>
        <v>247.13722059457203</v>
      </c>
      <c r="AU68" s="95">
        <f t="shared" si="17"/>
        <v>254.22809968004145</v>
      </c>
      <c r="AV68" s="95">
        <f t="shared" si="17"/>
        <v>261.44028822589007</v>
      </c>
      <c r="AW68" s="95">
        <f t="shared" si="17"/>
        <v>268.77942443092627</v>
      </c>
      <c r="AX68" s="95">
        <f t="shared" si="17"/>
        <v>276.25093941749151</v>
      </c>
      <c r="AY68" s="95">
        <f t="shared" si="17"/>
        <v>283.86005409920898</v>
      </c>
      <c r="AZ68" s="95">
        <f t="shared" si="17"/>
        <v>291.61178138094567</v>
      </c>
      <c r="BA68" s="95">
        <f t="shared" si="17"/>
        <v>299.51093159050203</v>
      </c>
      <c r="BB68" s="95">
        <f t="shared" si="17"/>
        <v>307.56211967234321</v>
      </c>
      <c r="BC68" s="95">
        <f t="shared" si="17"/>
        <v>315.76977312613974</v>
      </c>
      <c r="BD68" s="95">
        <f t="shared" si="17"/>
        <v>324.13813999627519</v>
      </c>
      <c r="BE68" s="95">
        <f t="shared" si="17"/>
        <v>332.67129644870266</v>
      </c>
      <c r="BF68" s="95">
        <f t="shared" si="17"/>
        <v>341.37315363462136</v>
      </c>
      <c r="BG68" s="95">
        <f t="shared" si="17"/>
        <v>350.24746365517842</v>
      </c>
      <c r="BH68" s="95">
        <f t="shared" si="17"/>
        <v>359.29782452138397</v>
      </c>
      <c r="BI68" s="95">
        <f t="shared" si="17"/>
        <v>368.52768405843074</v>
      </c>
      <c r="BJ68" s="95"/>
      <c r="BK68" s="95"/>
      <c r="BL68" s="95"/>
      <c r="BM68" s="95"/>
      <c r="BN68" s="95"/>
    </row>
    <row r="69" spans="1:66" ht="14.4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4.4">
      <c r="A70" s="107" t="s">
        <v>36</v>
      </c>
      <c r="B70" s="115">
        <f t="shared" ref="B70:AG70" si="18">+B71+B43</f>
        <v>1.1728619996980443</v>
      </c>
      <c r="C70" s="115">
        <f t="shared" si="18"/>
        <v>0.99947877291253961</v>
      </c>
      <c r="D70" s="115">
        <f t="shared" si="18"/>
        <v>1.0995621455520632</v>
      </c>
      <c r="E70" s="115">
        <f t="shared" si="18"/>
        <v>1.1708530613388195</v>
      </c>
      <c r="F70" s="115">
        <f t="shared" si="18"/>
        <v>1.2234334651629908</v>
      </c>
      <c r="G70" s="115">
        <f t="shared" si="18"/>
        <v>1.2604111907745581</v>
      </c>
      <c r="H70" s="115">
        <f t="shared" si="18"/>
        <v>1.287397563978776</v>
      </c>
      <c r="I70" s="115">
        <f t="shared" si="18"/>
        <v>1.3139773937352499</v>
      </c>
      <c r="J70" s="115">
        <f t="shared" si="18"/>
        <v>1.3434844850599341</v>
      </c>
      <c r="K70" s="115">
        <f t="shared" si="18"/>
        <v>1.3751293115342296</v>
      </c>
      <c r="L70" s="115">
        <f t="shared" si="18"/>
        <v>1.4164042844270883</v>
      </c>
      <c r="M70" s="115">
        <f t="shared" si="18"/>
        <v>1.4633641010113059</v>
      </c>
      <c r="N70" s="115">
        <f t="shared" si="18"/>
        <v>1.5173791004400816</v>
      </c>
      <c r="O70" s="115">
        <f t="shared" si="18"/>
        <v>1.5606645311726739</v>
      </c>
      <c r="P70" s="115">
        <f t="shared" si="18"/>
        <v>1.597276435112267</v>
      </c>
      <c r="Q70" s="115">
        <f t="shared" si="18"/>
        <v>1.6292143384078206</v>
      </c>
      <c r="R70" s="115">
        <f t="shared" si="18"/>
        <v>1.657312521458242</v>
      </c>
      <c r="S70" s="115">
        <f t="shared" si="18"/>
        <v>1.6816324865583483</v>
      </c>
      <c r="T70" s="115">
        <f t="shared" si="18"/>
        <v>1.7015842370386791</v>
      </c>
      <c r="U70" s="115">
        <f t="shared" si="18"/>
        <v>1.7159082541664614</v>
      </c>
      <c r="V70" s="115">
        <f t="shared" si="18"/>
        <v>1.7225769316287851</v>
      </c>
      <c r="W70" s="115">
        <f t="shared" si="18"/>
        <v>1.7186732772438298</v>
      </c>
      <c r="X70" s="115">
        <f t="shared" si="18"/>
        <v>1.7003340197264707</v>
      </c>
      <c r="Y70" s="115">
        <f t="shared" si="18"/>
        <v>1.6628953762586565</v>
      </c>
      <c r="Z70" s="115">
        <f t="shared" si="18"/>
        <v>1.6014330163194941</v>
      </c>
      <c r="AA70" s="115">
        <f t="shared" si="18"/>
        <v>1.3577886802960328</v>
      </c>
      <c r="AB70" s="115">
        <f t="shared" si="18"/>
        <v>0</v>
      </c>
      <c r="AC70" s="115">
        <f t="shared" si="18"/>
        <v>0</v>
      </c>
      <c r="AD70" s="115">
        <f t="shared" si="18"/>
        <v>0</v>
      </c>
      <c r="AE70" s="115">
        <f t="shared" si="18"/>
        <v>0</v>
      </c>
      <c r="AF70" s="115">
        <f t="shared" si="18"/>
        <v>0</v>
      </c>
      <c r="AG70" s="115">
        <f t="shared" si="18"/>
        <v>0</v>
      </c>
      <c r="AH70" s="115">
        <f t="shared" ref="AH70:BI70" si="19">+AH71+AH43</f>
        <v>0</v>
      </c>
      <c r="AI70" s="115">
        <f t="shared" si="19"/>
        <v>0</v>
      </c>
      <c r="AJ70" s="115">
        <f t="shared" si="19"/>
        <v>0</v>
      </c>
      <c r="AK70" s="115">
        <f t="shared" si="19"/>
        <v>0</v>
      </c>
      <c r="AL70" s="115">
        <f t="shared" si="19"/>
        <v>0</v>
      </c>
      <c r="AM70" s="115">
        <f t="shared" si="19"/>
        <v>0</v>
      </c>
      <c r="AN70" s="115">
        <f t="shared" si="19"/>
        <v>0</v>
      </c>
      <c r="AO70" s="115">
        <f t="shared" si="19"/>
        <v>0</v>
      </c>
      <c r="AP70" s="115">
        <f t="shared" si="19"/>
        <v>0</v>
      </c>
      <c r="AQ70" s="115">
        <f t="shared" si="19"/>
        <v>0</v>
      </c>
      <c r="AR70" s="115">
        <f t="shared" si="19"/>
        <v>0</v>
      </c>
      <c r="AS70" s="115">
        <f t="shared" si="19"/>
        <v>0</v>
      </c>
      <c r="AT70" s="115">
        <f t="shared" si="19"/>
        <v>0</v>
      </c>
      <c r="AU70" s="115">
        <f t="shared" si="19"/>
        <v>0</v>
      </c>
      <c r="AV70" s="115">
        <f t="shared" si="19"/>
        <v>0</v>
      </c>
      <c r="AW70" s="115">
        <f t="shared" si="19"/>
        <v>0</v>
      </c>
      <c r="AX70" s="115">
        <f t="shared" si="19"/>
        <v>0</v>
      </c>
      <c r="AY70" s="115">
        <f t="shared" si="19"/>
        <v>0</v>
      </c>
      <c r="AZ70" s="115">
        <f t="shared" si="19"/>
        <v>0</v>
      </c>
      <c r="BA70" s="115">
        <f t="shared" si="19"/>
        <v>0</v>
      </c>
      <c r="BB70" s="115">
        <f t="shared" si="19"/>
        <v>0</v>
      </c>
      <c r="BC70" s="115">
        <f t="shared" si="19"/>
        <v>0</v>
      </c>
      <c r="BD70" s="115">
        <f t="shared" si="19"/>
        <v>0</v>
      </c>
      <c r="BE70" s="115">
        <f t="shared" si="19"/>
        <v>0</v>
      </c>
      <c r="BF70" s="115">
        <f t="shared" si="19"/>
        <v>0</v>
      </c>
      <c r="BG70" s="115">
        <f t="shared" si="19"/>
        <v>0</v>
      </c>
      <c r="BH70" s="115">
        <f t="shared" si="19"/>
        <v>0</v>
      </c>
      <c r="BI70" s="115">
        <f t="shared" si="19"/>
        <v>0</v>
      </c>
    </row>
    <row r="71" spans="1:66" s="45" customFormat="1" ht="18" customHeight="1">
      <c r="A71" s="43" t="s">
        <v>1</v>
      </c>
      <c r="B71" s="46">
        <f t="shared" ref="B71:AG71" si="20">+B102</f>
        <v>1.1728619996980443</v>
      </c>
      <c r="C71" s="46">
        <f t="shared" si="20"/>
        <v>0.99947877291253961</v>
      </c>
      <c r="D71" s="46">
        <f t="shared" si="20"/>
        <v>1.0995621455520632</v>
      </c>
      <c r="E71" s="46">
        <f t="shared" si="20"/>
        <v>1.1708530613388195</v>
      </c>
      <c r="F71" s="46">
        <f t="shared" si="20"/>
        <v>1.2234334651629908</v>
      </c>
      <c r="G71" s="46">
        <f t="shared" si="20"/>
        <v>1.2604111907745581</v>
      </c>
      <c r="H71" s="46">
        <f t="shared" si="20"/>
        <v>1.287397563978776</v>
      </c>
      <c r="I71" s="46">
        <f t="shared" si="20"/>
        <v>1.3139773937352499</v>
      </c>
      <c r="J71" s="46">
        <f t="shared" si="20"/>
        <v>1.3434844850599341</v>
      </c>
      <c r="K71" s="46">
        <f t="shared" si="20"/>
        <v>1.3751293115342296</v>
      </c>
      <c r="L71" s="46">
        <f t="shared" si="20"/>
        <v>1.4164042844270883</v>
      </c>
      <c r="M71" s="46">
        <f t="shared" si="20"/>
        <v>1.4633641010113059</v>
      </c>
      <c r="N71" s="46">
        <f t="shared" si="20"/>
        <v>1.5173791004400816</v>
      </c>
      <c r="O71" s="46">
        <f t="shared" si="20"/>
        <v>1.5606645311726739</v>
      </c>
      <c r="P71" s="46">
        <f t="shared" si="20"/>
        <v>1.597276435112267</v>
      </c>
      <c r="Q71" s="46">
        <f t="shared" si="20"/>
        <v>1.6292143384078206</v>
      </c>
      <c r="R71" s="46">
        <f t="shared" si="20"/>
        <v>1.657312521458242</v>
      </c>
      <c r="S71" s="46">
        <f t="shared" si="20"/>
        <v>1.6816324865583483</v>
      </c>
      <c r="T71" s="46">
        <f t="shared" si="20"/>
        <v>1.7015842370386791</v>
      </c>
      <c r="U71" s="46">
        <f t="shared" si="20"/>
        <v>1.7159082541664614</v>
      </c>
      <c r="V71" s="46">
        <f t="shared" si="20"/>
        <v>1.7225769316287851</v>
      </c>
      <c r="W71" s="46">
        <f t="shared" si="20"/>
        <v>1.7186732772438298</v>
      </c>
      <c r="X71" s="46">
        <f t="shared" si="20"/>
        <v>1.7003340197264707</v>
      </c>
      <c r="Y71" s="46">
        <f t="shared" si="20"/>
        <v>1.6628953762586565</v>
      </c>
      <c r="Z71" s="46">
        <f t="shared" si="20"/>
        <v>1.6014330163194941</v>
      </c>
      <c r="AA71" s="46">
        <f t="shared" si="20"/>
        <v>1.3577886802960328</v>
      </c>
      <c r="AB71" s="46">
        <f t="shared" si="20"/>
        <v>0</v>
      </c>
      <c r="AC71" s="46">
        <f t="shared" si="20"/>
        <v>0</v>
      </c>
      <c r="AD71" s="46">
        <f t="shared" si="20"/>
        <v>0</v>
      </c>
      <c r="AE71" s="46">
        <f t="shared" si="20"/>
        <v>0</v>
      </c>
      <c r="AF71" s="46">
        <f t="shared" si="20"/>
        <v>0</v>
      </c>
      <c r="AG71" s="46">
        <f t="shared" si="20"/>
        <v>0</v>
      </c>
      <c r="AH71" s="46">
        <f t="shared" ref="AH71:BI71" si="21">+AH102</f>
        <v>0</v>
      </c>
      <c r="AI71" s="46">
        <f t="shared" si="21"/>
        <v>0</v>
      </c>
      <c r="AJ71" s="46">
        <f t="shared" si="21"/>
        <v>0</v>
      </c>
      <c r="AK71" s="46">
        <f t="shared" si="21"/>
        <v>0</v>
      </c>
      <c r="AL71" s="46">
        <f t="shared" si="21"/>
        <v>0</v>
      </c>
      <c r="AM71" s="46">
        <f t="shared" si="21"/>
        <v>0</v>
      </c>
      <c r="AN71" s="46">
        <f t="shared" si="21"/>
        <v>0</v>
      </c>
      <c r="AO71" s="46">
        <f t="shared" si="21"/>
        <v>0</v>
      </c>
      <c r="AP71" s="46">
        <f t="shared" si="21"/>
        <v>0</v>
      </c>
      <c r="AQ71" s="46">
        <f t="shared" si="21"/>
        <v>0</v>
      </c>
      <c r="AR71" s="46">
        <f t="shared" si="21"/>
        <v>0</v>
      </c>
      <c r="AS71" s="46">
        <f t="shared" si="21"/>
        <v>0</v>
      </c>
      <c r="AT71" s="46">
        <f t="shared" si="21"/>
        <v>0</v>
      </c>
      <c r="AU71" s="46">
        <f t="shared" si="21"/>
        <v>0</v>
      </c>
      <c r="AV71" s="46">
        <f t="shared" si="21"/>
        <v>0</v>
      </c>
      <c r="AW71" s="46">
        <f t="shared" si="21"/>
        <v>0</v>
      </c>
      <c r="AX71" s="46">
        <f t="shared" si="21"/>
        <v>0</v>
      </c>
      <c r="AY71" s="46">
        <f t="shared" si="21"/>
        <v>0</v>
      </c>
      <c r="AZ71" s="46">
        <f t="shared" si="21"/>
        <v>0</v>
      </c>
      <c r="BA71" s="46">
        <f t="shared" si="21"/>
        <v>0</v>
      </c>
      <c r="BB71" s="46">
        <f t="shared" si="21"/>
        <v>0</v>
      </c>
      <c r="BC71" s="46">
        <f t="shared" si="21"/>
        <v>0</v>
      </c>
      <c r="BD71" s="46">
        <f t="shared" si="21"/>
        <v>0</v>
      </c>
      <c r="BE71" s="46">
        <f t="shared" si="21"/>
        <v>0</v>
      </c>
      <c r="BF71" s="46">
        <f t="shared" si="21"/>
        <v>0</v>
      </c>
      <c r="BG71" s="46">
        <f t="shared" si="21"/>
        <v>0</v>
      </c>
      <c r="BH71" s="46">
        <f t="shared" si="21"/>
        <v>0</v>
      </c>
      <c r="BI71" s="46">
        <f t="shared" si="21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2">(B97)*B68</f>
        <v>2.3272591469446939</v>
      </c>
      <c r="C73" s="115">
        <f t="shared" si="22"/>
        <v>3.278269771897095</v>
      </c>
      <c r="D73" s="115">
        <f t="shared" si="22"/>
        <v>4.0452926761270067</v>
      </c>
      <c r="E73" s="115">
        <f t="shared" si="22"/>
        <v>4.8134339035810507</v>
      </c>
      <c r="F73" s="115">
        <f t="shared" si="22"/>
        <v>5.5755405869898658</v>
      </c>
      <c r="G73" s="115">
        <f t="shared" si="22"/>
        <v>6.3626476233583897</v>
      </c>
      <c r="H73" s="115">
        <f t="shared" si="22"/>
        <v>7.1862951395928398</v>
      </c>
      <c r="I73" s="115">
        <f t="shared" si="22"/>
        <v>8.0567576779721843</v>
      </c>
      <c r="J73" s="115">
        <f t="shared" si="22"/>
        <v>8.9951503602967531</v>
      </c>
      <c r="K73" s="115">
        <f t="shared" si="22"/>
        <v>10.216274245944595</v>
      </c>
      <c r="L73" s="115">
        <f t="shared" si="22"/>
        <v>11.548657779822387</v>
      </c>
      <c r="M73" s="115">
        <f t="shared" si="22"/>
        <v>13.262805560684994</v>
      </c>
      <c r="N73" s="115">
        <f t="shared" si="22"/>
        <v>14.557081612394489</v>
      </c>
      <c r="O73" s="115">
        <f t="shared" si="22"/>
        <v>15.784855572719568</v>
      </c>
      <c r="P73" s="115">
        <f t="shared" si="22"/>
        <v>16.972397570638858</v>
      </c>
      <c r="Q73" s="115">
        <f t="shared" si="22"/>
        <v>18.133156480431655</v>
      </c>
      <c r="R73" s="115">
        <f t="shared" si="22"/>
        <v>19.273804096055599</v>
      </c>
      <c r="S73" s="115">
        <f t="shared" si="22"/>
        <v>20.397407982664429</v>
      </c>
      <c r="T73" s="115">
        <f t="shared" si="22"/>
        <v>21.505226337932072</v>
      </c>
      <c r="U73" s="115">
        <f t="shared" si="22"/>
        <v>22.597734935903045</v>
      </c>
      <c r="V73" s="115">
        <f t="shared" si="22"/>
        <v>23.675232545097082</v>
      </c>
      <c r="W73" s="115">
        <f t="shared" si="22"/>
        <v>24.738225382602547</v>
      </c>
      <c r="X73" s="115">
        <f t="shared" si="22"/>
        <v>25.78770560378873</v>
      </c>
      <c r="Y73" s="115">
        <f t="shared" si="22"/>
        <v>26.82538269317374</v>
      </c>
      <c r="Z73" s="115">
        <f t="shared" si="22"/>
        <v>27.853882545276388</v>
      </c>
      <c r="AA73" s="115">
        <f t="shared" si="22"/>
        <v>28.880444086704671</v>
      </c>
      <c r="AB73" s="115">
        <f t="shared" si="22"/>
        <v>29.918760519088696</v>
      </c>
      <c r="AC73" s="115">
        <f t="shared" si="22"/>
        <v>31.048979033510989</v>
      </c>
      <c r="AD73" s="115">
        <f t="shared" si="22"/>
        <v>32.233593142673222</v>
      </c>
      <c r="AE73" s="115">
        <f t="shared" si="22"/>
        <v>33.462316719950742</v>
      </c>
      <c r="AF73" s="115">
        <f t="shared" si="22"/>
        <v>34.726055116238534</v>
      </c>
      <c r="AG73" s="115">
        <f t="shared" si="22"/>
        <v>36.017524581926871</v>
      </c>
      <c r="AH73" s="115">
        <f t="shared" ref="AH73:BI73" si="23">(AH97)*AH68</f>
        <v>37.33137806697858</v>
      </c>
      <c r="AI73" s="115">
        <f t="shared" si="23"/>
        <v>38.664013241473164</v>
      </c>
      <c r="AJ73" s="115">
        <f t="shared" si="23"/>
        <v>40.01326336006597</v>
      </c>
      <c r="AK73" s="115">
        <f t="shared" si="23"/>
        <v>41.378075665552785</v>
      </c>
      <c r="AL73" s="115">
        <f t="shared" si="23"/>
        <v>42.75822484207827</v>
      </c>
      <c r="AM73" s="115">
        <f t="shared" si="23"/>
        <v>44.154077677410811</v>
      </c>
      <c r="AN73" s="115">
        <f t="shared" si="23"/>
        <v>45.566409393296937</v>
      </c>
      <c r="AO73" s="115">
        <f t="shared" si="23"/>
        <v>46.996265310211186</v>
      </c>
      <c r="AP73" s="115">
        <f t="shared" si="23"/>
        <v>48.444859444372177</v>
      </c>
      <c r="AQ73" s="115">
        <f t="shared" si="23"/>
        <v>49.913501842200951</v>
      </c>
      <c r="AR73" s="115">
        <f t="shared" si="23"/>
        <v>51.403547591713576</v>
      </c>
      <c r="AS73" s="115">
        <f t="shared" si="23"/>
        <v>52.916361821053123</v>
      </c>
      <c r="AT73" s="115">
        <f t="shared" si="23"/>
        <v>54.453296283463445</v>
      </c>
      <c r="AU73" s="115">
        <f t="shared" si="23"/>
        <v>56.015674215942958</v>
      </c>
      <c r="AV73" s="115">
        <f t="shared" si="23"/>
        <v>57.60478102387119</v>
      </c>
      <c r="AW73" s="115">
        <f t="shared" si="23"/>
        <v>59.221859007009712</v>
      </c>
      <c r="AX73" s="115">
        <f t="shared" si="23"/>
        <v>60.868104838661303</v>
      </c>
      <c r="AY73" s="115">
        <f t="shared" si="23"/>
        <v>62.544668875521374</v>
      </c>
      <c r="AZ73" s="115">
        <f t="shared" si="23"/>
        <v>64.252655642409394</v>
      </c>
      <c r="BA73" s="115">
        <f t="shared" si="23"/>
        <v>65.993125029067215</v>
      </c>
      <c r="BB73" s="115">
        <f t="shared" si="23"/>
        <v>67.76709387519908</v>
      </c>
      <c r="BC73" s="115">
        <f t="shared" si="23"/>
        <v>69.575537719620101</v>
      </c>
      <c r="BD73" s="115">
        <f t="shared" si="23"/>
        <v>71.419392560634748</v>
      </c>
      <c r="BE73" s="115">
        <f t="shared" si="23"/>
        <v>73.299556525493159</v>
      </c>
      <c r="BF73" s="115">
        <f t="shared" si="23"/>
        <v>75.216891382708212</v>
      </c>
      <c r="BG73" s="115">
        <f t="shared" si="23"/>
        <v>77.172223856295616</v>
      </c>
      <c r="BH73" s="115">
        <f t="shared" si="23"/>
        <v>79.166346718623288</v>
      </c>
      <c r="BI73" s="115">
        <f t="shared" si="23"/>
        <v>81.200019650674534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4">+B74*(1-$B$8)^10+10*B73</f>
        <v>31.397592478208566</v>
      </c>
      <c r="D74" s="115">
        <f t="shared" si="24"/>
        <v>43.730361287168208</v>
      </c>
      <c r="E74" s="115">
        <f t="shared" si="24"/>
        <v>55.700760919889305</v>
      </c>
      <c r="F74" s="115">
        <f t="shared" si="24"/>
        <v>67.555993465740556</v>
      </c>
      <c r="G74" s="115">
        <f t="shared" si="24"/>
        <v>79.310724290938879</v>
      </c>
      <c r="H74" s="115">
        <f t="shared" si="24"/>
        <v>91.28041586254966</v>
      </c>
      <c r="I74" s="115">
        <f t="shared" si="24"/>
        <v>103.69046441056153</v>
      </c>
      <c r="J74" s="115">
        <f t="shared" si="24"/>
        <v>116.72220616364103</v>
      </c>
      <c r="K74" s="115">
        <f t="shared" si="24"/>
        <v>130.6500203731365</v>
      </c>
      <c r="L74" s="115">
        <f t="shared" si="24"/>
        <v>147.71758776218442</v>
      </c>
      <c r="M74" s="115">
        <f t="shared" si="24"/>
        <v>166.99251587447719</v>
      </c>
      <c r="N74" s="115">
        <f t="shared" si="24"/>
        <v>190.85474555033716</v>
      </c>
      <c r="O74" s="115">
        <f t="shared" si="24"/>
        <v>212.11775108811889</v>
      </c>
      <c r="P74" s="115">
        <f t="shared" si="24"/>
        <v>231.80944229412108</v>
      </c>
      <c r="Q74" s="115">
        <f t="shared" si="24"/>
        <v>250.55093044595372</v>
      </c>
      <c r="R74" s="115">
        <f t="shared" si="24"/>
        <v>268.69327239781535</v>
      </c>
      <c r="S74" s="115">
        <f t="shared" si="24"/>
        <v>286.42559204559069</v>
      </c>
      <c r="T74" s="115">
        <f t="shared" si="24"/>
        <v>303.8445084658199</v>
      </c>
      <c r="U74" s="115">
        <f t="shared" si="24"/>
        <v>320.99629262413407</v>
      </c>
      <c r="V74" s="115">
        <f t="shared" si="24"/>
        <v>337.90183594909672</v>
      </c>
      <c r="W74" s="115">
        <f t="shared" si="24"/>
        <v>354.57141051662802</v>
      </c>
      <c r="X74" s="115">
        <f t="shared" si="24"/>
        <v>371.0136601490201</v>
      </c>
      <c r="Y74" s="115">
        <f t="shared" si="24"/>
        <v>387.24152031443924</v>
      </c>
      <c r="Z74" s="115">
        <f t="shared" si="24"/>
        <v>403.27659617692859</v>
      </c>
      <c r="AA74" s="115">
        <f t="shared" si="24"/>
        <v>419.15267993657301</v>
      </c>
      <c r="AB74" s="115">
        <f t="shared" si="24"/>
        <v>434.9539434710656</v>
      </c>
      <c r="AC74" s="115">
        <f t="shared" si="24"/>
        <v>450.84666771572176</v>
      </c>
      <c r="AD74" s="115">
        <f t="shared" si="24"/>
        <v>467.69030315851086</v>
      </c>
      <c r="AE74" s="115">
        <f t="shared" si="24"/>
        <v>485.40945678193793</v>
      </c>
      <c r="AF74" s="115">
        <f t="shared" si="24"/>
        <v>503.87497940002197</v>
      </c>
      <c r="AG74" s="115">
        <f t="shared" si="24"/>
        <v>522.95089298500466</v>
      </c>
      <c r="AH74" s="115">
        <f t="shared" si="24"/>
        <v>542.51694743418227</v>
      </c>
      <c r="AI74" s="115">
        <f t="shared" si="24"/>
        <v>562.47774362895029</v>
      </c>
      <c r="AJ74" s="115">
        <f t="shared" si="24"/>
        <v>582.76399465424174</v>
      </c>
      <c r="AK74" s="115">
        <f t="shared" si="24"/>
        <v>603.32987420314555</v>
      </c>
      <c r="AL74" s="115">
        <f t="shared" si="24"/>
        <v>624.14887605841</v>
      </c>
      <c r="AM74" s="115">
        <f t="shared" si="24"/>
        <v>645.20950491499741</v>
      </c>
      <c r="AN74" s="115">
        <f t="shared" si="24"/>
        <v>666.51142048556278</v>
      </c>
      <c r="AO74" s="115">
        <f t="shared" si="24"/>
        <v>688.06225633671067</v>
      </c>
      <c r="AP74" s="115">
        <f t="shared" si="24"/>
        <v>709.87512733328253</v>
      </c>
      <c r="AQ74" s="115">
        <f t="shared" si="24"/>
        <v>731.96674650807972</v>
      </c>
      <c r="AR74" s="115">
        <f t="shared" si="24"/>
        <v>754.35604179951906</v>
      </c>
      <c r="AS74" s="115">
        <f t="shared" si="24"/>
        <v>777.06316385180253</v>
      </c>
      <c r="AT74" s="115">
        <f t="shared" si="24"/>
        <v>800.10879004154856</v>
      </c>
      <c r="AU74" s="115">
        <f t="shared" si="24"/>
        <v>823.51364765662015</v>
      </c>
      <c r="AV74" s="115">
        <f t="shared" si="24"/>
        <v>847.29819622540094</v>
      </c>
      <c r="AW74" s="115">
        <f t="shared" si="24"/>
        <v>871.48242359812855</v>
      </c>
      <c r="AX74" s="115">
        <f t="shared" si="24"/>
        <v>896.08572210486011</v>
      </c>
      <c r="AY74" s="115">
        <f t="shared" si="24"/>
        <v>921.12682016601786</v>
      </c>
      <c r="AZ74" s="115">
        <f t="shared" si="24"/>
        <v>946.6237515449742</v>
      </c>
      <c r="BA74" s="115">
        <f t="shared" si="24"/>
        <v>972.59384947440572</v>
      </c>
      <c r="BB74" s="115">
        <f t="shared" si="24"/>
        <v>999.05375657626223</v>
      </c>
      <c r="BC74" s="115">
        <f t="shared" si="24"/>
        <v>1026.0194441710471</v>
      </c>
      <c r="BD74" s="115">
        <f t="shared" si="24"/>
        <v>1053.506236502031</v>
      </c>
      <c r="BE74" s="115">
        <f t="shared" si="24"/>
        <v>1081.5288367854973</v>
      </c>
      <c r="BF74" s="115">
        <f t="shared" si="24"/>
        <v>1110.1013529884665</v>
      </c>
      <c r="BG74" s="115">
        <f t="shared" si="24"/>
        <v>1139.2373219400004</v>
      </c>
      <c r="BH74" s="115">
        <f t="shared" si="24"/>
        <v>1168.9497308806972</v>
      </c>
      <c r="BI74" s="115">
        <f t="shared" si="24"/>
        <v>1199.2510359050293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5">+C14</f>
        <v>1.4999999999999999E-2</v>
      </c>
      <c r="D76" s="95">
        <f t="shared" si="25"/>
        <v>1.4999999999999999E-2</v>
      </c>
      <c r="E76" s="95">
        <f t="shared" si="25"/>
        <v>1.4999999999999999E-2</v>
      </c>
      <c r="F76" s="95">
        <f t="shared" si="25"/>
        <v>1.4999999999999999E-2</v>
      </c>
      <c r="G76" s="95">
        <f t="shared" si="25"/>
        <v>1.4999999999999999E-2</v>
      </c>
      <c r="H76" s="95">
        <f t="shared" si="25"/>
        <v>1.4999999999999999E-2</v>
      </c>
      <c r="I76" s="95">
        <f t="shared" si="25"/>
        <v>1.4999999999999999E-2</v>
      </c>
      <c r="J76" s="95">
        <f t="shared" si="25"/>
        <v>1.4999999999999999E-2</v>
      </c>
      <c r="K76" s="95">
        <f t="shared" si="25"/>
        <v>1.4999999999999999E-2</v>
      </c>
      <c r="L76" s="95">
        <f t="shared" si="25"/>
        <v>1.4999999999999999E-2</v>
      </c>
      <c r="M76" s="95">
        <f t="shared" si="25"/>
        <v>1.4999999999999999E-2</v>
      </c>
      <c r="N76" s="95">
        <f t="shared" si="25"/>
        <v>1.4999999999999999E-2</v>
      </c>
      <c r="O76" s="95">
        <f t="shared" si="25"/>
        <v>1.4999999999999999E-2</v>
      </c>
      <c r="P76" s="95">
        <f t="shared" si="25"/>
        <v>1.4999999999999999E-2</v>
      </c>
      <c r="Q76" s="95">
        <f t="shared" si="25"/>
        <v>1.4999999999999999E-2</v>
      </c>
      <c r="R76" s="95">
        <f t="shared" si="25"/>
        <v>1.4999999999999999E-2</v>
      </c>
      <c r="S76" s="95">
        <f t="shared" si="25"/>
        <v>1.4999999999999999E-2</v>
      </c>
      <c r="T76" s="95">
        <f t="shared" si="25"/>
        <v>1.4999999999999999E-2</v>
      </c>
      <c r="U76" s="95">
        <f t="shared" si="25"/>
        <v>1.4999999999999999E-2</v>
      </c>
      <c r="V76" s="95">
        <f t="shared" si="25"/>
        <v>1.4999999999999999E-2</v>
      </c>
      <c r="W76" s="95">
        <f t="shared" si="25"/>
        <v>1.4999999999999999E-2</v>
      </c>
      <c r="X76" s="95">
        <f t="shared" si="25"/>
        <v>1.4999999999999999E-2</v>
      </c>
      <c r="Y76" s="95">
        <f t="shared" si="25"/>
        <v>1.4999999999999999E-2</v>
      </c>
      <c r="Z76" s="95">
        <f t="shared" si="25"/>
        <v>1.4999999999999999E-2</v>
      </c>
      <c r="AA76" s="95">
        <f t="shared" si="25"/>
        <v>1.4999999999999999E-2</v>
      </c>
      <c r="AB76" s="95">
        <f t="shared" si="25"/>
        <v>1.4999999999999999E-2</v>
      </c>
      <c r="AC76" s="95">
        <f t="shared" si="25"/>
        <v>1.4999999999999999E-2</v>
      </c>
      <c r="AD76" s="95">
        <f t="shared" si="25"/>
        <v>1.4999999999999999E-2</v>
      </c>
      <c r="AE76" s="95">
        <f t="shared" si="25"/>
        <v>1.4999999999999999E-2</v>
      </c>
      <c r="AF76" s="95">
        <f t="shared" si="25"/>
        <v>1.4999999999999999E-2</v>
      </c>
      <c r="AG76" s="95">
        <f t="shared" si="25"/>
        <v>1.4999999999999999E-2</v>
      </c>
      <c r="AH76" s="95">
        <f t="shared" si="25"/>
        <v>1.4999999999999999E-2</v>
      </c>
      <c r="AI76" s="95">
        <f t="shared" si="25"/>
        <v>1.4999999999999999E-2</v>
      </c>
      <c r="AJ76" s="95">
        <f t="shared" si="25"/>
        <v>1.4999999999999999E-2</v>
      </c>
      <c r="AK76" s="95">
        <f t="shared" si="25"/>
        <v>1.4999999999999999E-2</v>
      </c>
      <c r="AL76" s="95">
        <f t="shared" si="25"/>
        <v>1.4999999999999999E-2</v>
      </c>
      <c r="AM76" s="95">
        <f t="shared" si="25"/>
        <v>1.4999999999999999E-2</v>
      </c>
      <c r="AN76" s="95">
        <f t="shared" si="25"/>
        <v>1.4999999999999999E-2</v>
      </c>
      <c r="AO76" s="95">
        <f t="shared" si="25"/>
        <v>1.4999999999999999E-2</v>
      </c>
      <c r="AP76" s="95">
        <f t="shared" si="25"/>
        <v>1.4999999999999999E-2</v>
      </c>
      <c r="AQ76" s="95">
        <f t="shared" si="25"/>
        <v>1.4999999999999999E-2</v>
      </c>
      <c r="AR76" s="95">
        <f t="shared" si="25"/>
        <v>1.4999999999999999E-2</v>
      </c>
      <c r="AS76" s="95">
        <f t="shared" si="25"/>
        <v>1.4999999999999999E-2</v>
      </c>
      <c r="AT76" s="95">
        <f t="shared" si="25"/>
        <v>1.4999999999999999E-2</v>
      </c>
      <c r="AU76" s="95">
        <f t="shared" si="25"/>
        <v>1.4999999999999999E-2</v>
      </c>
      <c r="AV76" s="95">
        <f t="shared" si="25"/>
        <v>1.4999999999999999E-2</v>
      </c>
      <c r="AW76" s="95">
        <f t="shared" si="25"/>
        <v>1.4999999999999999E-2</v>
      </c>
      <c r="AX76" s="95">
        <f t="shared" si="25"/>
        <v>1.4999999999999999E-2</v>
      </c>
      <c r="AY76" s="95">
        <f t="shared" si="25"/>
        <v>1.4999999999999999E-2</v>
      </c>
      <c r="AZ76" s="95">
        <f t="shared" si="25"/>
        <v>1.4999999999999999E-2</v>
      </c>
      <c r="BA76" s="95">
        <f t="shared" si="25"/>
        <v>1.4999999999999999E-2</v>
      </c>
      <c r="BB76" s="95">
        <f t="shared" si="25"/>
        <v>1.4999999999999999E-2</v>
      </c>
      <c r="BC76" s="95">
        <f t="shared" si="25"/>
        <v>1.4999999999999999E-2</v>
      </c>
      <c r="BD76" s="95">
        <f t="shared" si="25"/>
        <v>1.4999999999999999E-2</v>
      </c>
      <c r="BE76" s="95">
        <f t="shared" si="25"/>
        <v>1.4999999999999999E-2</v>
      </c>
      <c r="BF76" s="95">
        <f t="shared" si="25"/>
        <v>1.4999999999999999E-2</v>
      </c>
      <c r="BG76" s="95">
        <f t="shared" si="25"/>
        <v>1.4999999999999999E-2</v>
      </c>
      <c r="BH76" s="95">
        <f t="shared" si="25"/>
        <v>1.4999999999999999E-2</v>
      </c>
      <c r="BI76" s="95">
        <f t="shared" si="25"/>
        <v>1.4999999999999999E-2</v>
      </c>
    </row>
    <row r="77" spans="1:66" s="102" customFormat="1" ht="18" customHeight="1">
      <c r="A77" s="100" t="s">
        <v>71</v>
      </c>
      <c r="B77" s="94">
        <f t="shared" ref="B77:BI77" si="26">+$B$7*B61/B74</f>
        <v>0.1717484358603327</v>
      </c>
      <c r="C77" s="95">
        <f t="shared" si="26"/>
        <v>0.15741406534351116</v>
      </c>
      <c r="D77" s="95">
        <f t="shared" si="26"/>
        <v>0.14197141637597602</v>
      </c>
      <c r="E77" s="95">
        <f t="shared" si="26"/>
        <v>0.13406943331768442</v>
      </c>
      <c r="F77" s="95">
        <f t="shared" si="26"/>
        <v>0.12921801406441016</v>
      </c>
      <c r="G77" s="95">
        <f t="shared" si="26"/>
        <v>0.12575330869915352</v>
      </c>
      <c r="H77" s="95">
        <f t="shared" si="26"/>
        <v>0.12280035713521445</v>
      </c>
      <c r="I77" s="95">
        <f t="shared" si="26"/>
        <v>0.12055154704071147</v>
      </c>
      <c r="J77" s="95">
        <f t="shared" si="26"/>
        <v>0.11887824203038699</v>
      </c>
      <c r="K77" s="95">
        <f t="shared" si="26"/>
        <v>0.11734730697408051</v>
      </c>
      <c r="L77" s="95">
        <f t="shared" si="26"/>
        <v>0.11480876326048511</v>
      </c>
      <c r="M77" s="95">
        <f t="shared" si="26"/>
        <v>0.11216218776073097</v>
      </c>
      <c r="N77" s="95">
        <f t="shared" si="26"/>
        <v>0.10833042309471635</v>
      </c>
      <c r="O77" s="95">
        <f t="shared" si="26"/>
        <v>0.10633026022567714</v>
      </c>
      <c r="P77" s="95">
        <f t="shared" si="26"/>
        <v>0.10527879454008586</v>
      </c>
      <c r="Q77" s="95">
        <f t="shared" si="26"/>
        <v>0.10475160190388791</v>
      </c>
      <c r="R77" s="95">
        <f t="shared" si="26"/>
        <v>0.1045354993673778</v>
      </c>
      <c r="S77" s="95">
        <f t="shared" si="26"/>
        <v>0.10451949357898976</v>
      </c>
      <c r="T77" s="95">
        <f t="shared" si="26"/>
        <v>0.10464383501090604</v>
      </c>
      <c r="U77" s="95">
        <f t="shared" si="26"/>
        <v>0.10487504474009565</v>
      </c>
      <c r="V77" s="95">
        <f t="shared" si="26"/>
        <v>0.1051932727854212</v>
      </c>
      <c r="W77" s="95">
        <f t="shared" si="26"/>
        <v>0.10558571786919239</v>
      </c>
      <c r="X77" s="95">
        <f t="shared" si="26"/>
        <v>0.10604307703102342</v>
      </c>
      <c r="Y77" s="95">
        <f t="shared" si="26"/>
        <v>0.10655751740672535</v>
      </c>
      <c r="Z77" s="95">
        <f t="shared" si="26"/>
        <v>0.10712142092511157</v>
      </c>
      <c r="AA77" s="95">
        <f t="shared" si="26"/>
        <v>0.10772655596536533</v>
      </c>
      <c r="AB77" s="95">
        <f t="shared" si="26"/>
        <v>0.10835736389195516</v>
      </c>
      <c r="AC77" s="95">
        <f t="shared" si="26"/>
        <v>0.10898652595725469</v>
      </c>
      <c r="AD77" s="95">
        <f t="shared" si="26"/>
        <v>0.10947630298275741</v>
      </c>
      <c r="AE77" s="95">
        <f t="shared" si="26"/>
        <v>0.10985460315735715</v>
      </c>
      <c r="AF77" s="95">
        <f t="shared" si="26"/>
        <v>0.11015509096607798</v>
      </c>
      <c r="AG77" s="95">
        <f t="shared" si="26"/>
        <v>0.11040875460241993</v>
      </c>
      <c r="AH77" s="95">
        <f t="shared" si="26"/>
        <v>0.11064065605612139</v>
      </c>
      <c r="AI77" s="95">
        <f t="shared" si="26"/>
        <v>0.11086934264877689</v>
      </c>
      <c r="AJ77" s="95">
        <f t="shared" si="26"/>
        <v>0.11110756819512302</v>
      </c>
      <c r="AK77" s="95">
        <f t="shared" si="26"/>
        <v>0.11136347426065929</v>
      </c>
      <c r="AL77" s="95">
        <f t="shared" si="26"/>
        <v>0.11164178627799146</v>
      </c>
      <c r="AM77" s="95">
        <f t="shared" si="26"/>
        <v>0.11194483551625836</v>
      </c>
      <c r="AN77" s="95">
        <f t="shared" si="26"/>
        <v>0.11227335665132789</v>
      </c>
      <c r="AO77" s="95">
        <f t="shared" si="26"/>
        <v>0.11262707504858147</v>
      </c>
      <c r="AP77" s="95">
        <f t="shared" si="26"/>
        <v>0.11300512119275627</v>
      </c>
      <c r="AQ77" s="95">
        <f t="shared" si="26"/>
        <v>0.11340631300867107</v>
      </c>
      <c r="AR77" s="95">
        <f t="shared" si="26"/>
        <v>0.113829341840855</v>
      </c>
      <c r="AS77" s="95">
        <f t="shared" si="26"/>
        <v>0.11427289049880046</v>
      </c>
      <c r="AT77" s="95">
        <f t="shared" si="26"/>
        <v>0.11473570465650572</v>
      </c>
      <c r="AU77" s="95">
        <f t="shared" si="26"/>
        <v>0.11521663296906201</v>
      </c>
      <c r="AV77" s="95">
        <f t="shared" si="26"/>
        <v>0.11571464670044562</v>
      </c>
      <c r="AW77" s="95">
        <f t="shared" si="26"/>
        <v>0.11622884629360911</v>
      </c>
      <c r="AX77" s="95">
        <f t="shared" si="26"/>
        <v>0.11675845991246625</v>
      </c>
      <c r="AY77" s="95">
        <f t="shared" si="26"/>
        <v>0.11730283730657143</v>
      </c>
      <c r="AZ77" s="95">
        <f t="shared" si="26"/>
        <v>0.11786144119402507</v>
      </c>
      <c r="BA77" s="95">
        <f t="shared" si="26"/>
        <v>0.11843383757291438</v>
      </c>
      <c r="BB77" s="95">
        <f t="shared" si="26"/>
        <v>0.11901968584360828</v>
      </c>
      <c r="BC77" s="95">
        <f t="shared" si="26"/>
        <v>0.11961872927287368</v>
      </c>
      <c r="BD77" s="95">
        <f t="shared" si="26"/>
        <v>0.12023078609968128</v>
      </c>
      <c r="BE77" s="95">
        <f t="shared" si="26"/>
        <v>0.12085574143274225</v>
      </c>
      <c r="BF77" s="95">
        <f t="shared" si="26"/>
        <v>0.12149353999458674</v>
      </c>
      <c r="BG77" s="95">
        <f t="shared" si="26"/>
        <v>0.12214417970819071</v>
      </c>
      <c r="BH77" s="95">
        <f t="shared" si="26"/>
        <v>0.12280770608748451</v>
      </c>
      <c r="BI77" s="95">
        <f t="shared" si="26"/>
        <v>0.12348420737421013</v>
      </c>
    </row>
    <row r="78" spans="1:66" s="102" customFormat="1" ht="18" customHeight="1">
      <c r="A78" s="100" t="s">
        <v>72</v>
      </c>
      <c r="B78" s="94">
        <f t="shared" ref="B78:BI78" si="27">+$B$7*B61/B74*(1-(1-$B$8)^10)/$B$8/10</f>
        <v>0.11186345915493696</v>
      </c>
      <c r="C78" s="95">
        <f t="shared" si="27"/>
        <v>0.10252717458973619</v>
      </c>
      <c r="D78" s="95">
        <f t="shared" si="27"/>
        <v>9.2469044375213083E-2</v>
      </c>
      <c r="E78" s="95">
        <f t="shared" si="27"/>
        <v>8.7322312443383232E-2</v>
      </c>
      <c r="F78" s="95">
        <f t="shared" si="27"/>
        <v>8.4162478487611742E-2</v>
      </c>
      <c r="G78" s="95">
        <f t="shared" si="27"/>
        <v>8.1905841184518893E-2</v>
      </c>
      <c r="H78" s="95">
        <f t="shared" si="27"/>
        <v>7.998252016558495E-2</v>
      </c>
      <c r="I78" s="95">
        <f t="shared" si="27"/>
        <v>7.85178216669144E-2</v>
      </c>
      <c r="J78" s="95">
        <f t="shared" si="27"/>
        <v>7.7427962037401377E-2</v>
      </c>
      <c r="K78" s="95">
        <f t="shared" si="27"/>
        <v>7.6430831028422241E-2</v>
      </c>
      <c r="L78" s="95">
        <f t="shared" si="27"/>
        <v>7.4777422777008953E-2</v>
      </c>
      <c r="M78" s="95">
        <f t="shared" si="27"/>
        <v>7.3053651094115962E-2</v>
      </c>
      <c r="N78" s="95">
        <f t="shared" si="27"/>
        <v>7.0557940154677617E-2</v>
      </c>
      <c r="O78" s="95">
        <f t="shared" si="27"/>
        <v>6.9255190954760931E-2</v>
      </c>
      <c r="P78" s="95">
        <f t="shared" si="27"/>
        <v>6.8570348684240306E-2</v>
      </c>
      <c r="Q78" s="95">
        <f t="shared" si="27"/>
        <v>6.8226976754064056E-2</v>
      </c>
      <c r="R78" s="95">
        <f t="shared" si="27"/>
        <v>6.8086224512885957E-2</v>
      </c>
      <c r="S78" s="95">
        <f t="shared" si="27"/>
        <v>6.8075799597825629E-2</v>
      </c>
      <c r="T78" s="95">
        <f t="shared" si="27"/>
        <v>6.8156785853221546E-2</v>
      </c>
      <c r="U78" s="95">
        <f t="shared" si="27"/>
        <v>6.8307377734701372E-2</v>
      </c>
      <c r="V78" s="95">
        <f t="shared" si="27"/>
        <v>6.8514646521586745E-2</v>
      </c>
      <c r="W78" s="95">
        <f t="shared" si="27"/>
        <v>6.8770254465723685E-2</v>
      </c>
      <c r="X78" s="95">
        <f t="shared" si="27"/>
        <v>6.9068142348442024E-2</v>
      </c>
      <c r="Y78" s="95">
        <f t="shared" si="27"/>
        <v>6.9403208456419743E-2</v>
      </c>
      <c r="Z78" s="95">
        <f t="shared" si="27"/>
        <v>6.977049097564815E-2</v>
      </c>
      <c r="AA78" s="95">
        <f t="shared" si="27"/>
        <v>7.0164628474016361E-2</v>
      </c>
      <c r="AB78" s="95">
        <f t="shared" si="27"/>
        <v>7.0575487276760135E-2</v>
      </c>
      <c r="AC78" s="95">
        <f t="shared" si="27"/>
        <v>7.0985274094560957E-2</v>
      </c>
      <c r="AD78" s="95">
        <f t="shared" si="27"/>
        <v>7.1304276430814564E-2</v>
      </c>
      <c r="AE78" s="95">
        <f t="shared" si="27"/>
        <v>7.1550671490645312E-2</v>
      </c>
      <c r="AF78" s="95">
        <f t="shared" si="27"/>
        <v>7.1746385678952279E-2</v>
      </c>
      <c r="AG78" s="95">
        <f t="shared" si="27"/>
        <v>7.1911602274264436E-2</v>
      </c>
      <c r="AH78" s="95">
        <f t="shared" si="27"/>
        <v>7.2062644690832345E-2</v>
      </c>
      <c r="AI78" s="95">
        <f t="shared" si="27"/>
        <v>7.2211593199088944E-2</v>
      </c>
      <c r="AJ78" s="95">
        <f t="shared" si="27"/>
        <v>7.236675463354314E-2</v>
      </c>
      <c r="AK78" s="95">
        <f t="shared" si="27"/>
        <v>7.2533431771336088E-2</v>
      </c>
      <c r="AL78" s="95">
        <f t="shared" si="27"/>
        <v>7.2714702388603794E-2</v>
      </c>
      <c r="AM78" s="95">
        <f t="shared" si="27"/>
        <v>7.2912084891198298E-2</v>
      </c>
      <c r="AN78" s="95">
        <f t="shared" si="27"/>
        <v>7.3126057789351898E-2</v>
      </c>
      <c r="AO78" s="95">
        <f t="shared" si="27"/>
        <v>7.3356442207616418E-2</v>
      </c>
      <c r="AP78" s="95">
        <f t="shared" si="27"/>
        <v>7.360267181195454E-2</v>
      </c>
      <c r="AQ78" s="95">
        <f t="shared" si="27"/>
        <v>7.3863976691315295E-2</v>
      </c>
      <c r="AR78" s="95">
        <f t="shared" si="27"/>
        <v>7.4139504490175992E-2</v>
      </c>
      <c r="AS78" s="95">
        <f t="shared" si="27"/>
        <v>7.4428397293960585E-2</v>
      </c>
      <c r="AT78" s="95">
        <f t="shared" si="27"/>
        <v>7.4729838133100981E-2</v>
      </c>
      <c r="AU78" s="95">
        <f t="shared" si="27"/>
        <v>7.5043077111835221E-2</v>
      </c>
      <c r="AV78" s="95">
        <f t="shared" si="27"/>
        <v>7.5367444192211613E-2</v>
      </c>
      <c r="AW78" s="95">
        <f t="shared" si="27"/>
        <v>7.5702353473330791E-2</v>
      </c>
      <c r="AX78" s="95">
        <f t="shared" si="27"/>
        <v>7.6047302241709108E-2</v>
      </c>
      <c r="AY78" s="95">
        <f t="shared" si="27"/>
        <v>7.6401866975211979E-2</v>
      </c>
      <c r="AZ78" s="95">
        <f t="shared" si="27"/>
        <v>7.67656977305545E-2</v>
      </c>
      <c r="BA78" s="95">
        <f t="shared" si="27"/>
        <v>7.7138511832933812E-2</v>
      </c>
      <c r="BB78" s="95">
        <f t="shared" si="27"/>
        <v>7.752008744246687E-2</v>
      </c>
      <c r="BC78" s="95">
        <f t="shared" si="27"/>
        <v>7.7910257343263858E-2</v>
      </c>
      <c r="BD78" s="95">
        <f t="shared" si="27"/>
        <v>7.8308903150447612E-2</v>
      </c>
      <c r="BE78" s="95">
        <f t="shared" si="27"/>
        <v>7.871595003284472E-2</v>
      </c>
      <c r="BF78" s="95">
        <f t="shared" si="27"/>
        <v>7.9131361987047261E-2</v>
      </c>
      <c r="BG78" s="95">
        <f t="shared" si="27"/>
        <v>7.9555137660244662E-2</v>
      </c>
      <c r="BH78" s="95">
        <f t="shared" si="27"/>
        <v>7.9987306696641114E-2</v>
      </c>
      <c r="BI78" s="95">
        <f t="shared" si="27"/>
        <v>8.0427926569985611E-2</v>
      </c>
    </row>
    <row r="79" spans="1:66" s="102" customFormat="1" ht="18" customHeight="1">
      <c r="A79" s="100" t="s">
        <v>70</v>
      </c>
      <c r="B79" s="94">
        <f>+C134</f>
        <v>4.0936681515348461E-2</v>
      </c>
      <c r="C79" s="95">
        <f t="shared" ref="C79:BI79" si="28">+D134</f>
        <v>4.9103364229606594E-2</v>
      </c>
      <c r="D79" s="95">
        <f t="shared" si="28"/>
        <v>4.3498203311611361E-2</v>
      </c>
      <c r="E79" s="95">
        <f t="shared" si="28"/>
        <v>4.0062067082132558E-2</v>
      </c>
      <c r="F79" s="95">
        <f t="shared" si="28"/>
        <v>3.7307947611949333E-2</v>
      </c>
      <c r="G79" s="95">
        <f t="shared" si="28"/>
        <v>3.5216482264803783E-2</v>
      </c>
      <c r="H79" s="95">
        <f t="shared" si="28"/>
        <v>3.3371830280056081E-2</v>
      </c>
      <c r="I79" s="95">
        <f t="shared" si="28"/>
        <v>3.1721502681741676E-2</v>
      </c>
      <c r="J79" s="95">
        <f t="shared" si="28"/>
        <v>2.9525090715503133E-2</v>
      </c>
      <c r="K79" s="95">
        <f t="shared" si="28"/>
        <v>2.9192825641018105E-2</v>
      </c>
      <c r="L79" s="95">
        <f t="shared" si="28"/>
        <v>2.7509353860711849E-2</v>
      </c>
      <c r="M79" s="95">
        <f t="shared" si="28"/>
        <v>2.9276078388968729E-2</v>
      </c>
      <c r="N79" s="95">
        <f t="shared" si="28"/>
        <v>2.7403371618547112E-2</v>
      </c>
      <c r="O79" s="95">
        <f t="shared" si="28"/>
        <v>2.6104116294590307E-2</v>
      </c>
      <c r="P79" s="95">
        <f t="shared" si="28"/>
        <v>2.5122047777704548E-2</v>
      </c>
      <c r="Q79" s="95">
        <f t="shared" si="28"/>
        <v>2.4330600581984108E-2</v>
      </c>
      <c r="R79" s="95">
        <f t="shared" si="28"/>
        <v>2.3663394711373797E-2</v>
      </c>
      <c r="S79" s="95">
        <f t="shared" si="28"/>
        <v>2.3084246721245316E-2</v>
      </c>
      <c r="T79" s="95">
        <f t="shared" si="28"/>
        <v>2.2572657826281706E-2</v>
      </c>
      <c r="U79" s="95">
        <f t="shared" si="28"/>
        <v>2.2116604942501006E-2</v>
      </c>
      <c r="V79" s="95">
        <f t="shared" si="28"/>
        <v>2.1708921238093426E-2</v>
      </c>
      <c r="W79" s="95">
        <f t="shared" si="28"/>
        <v>2.1345468820876734E-2</v>
      </c>
      <c r="X79" s="95">
        <f t="shared" si="28"/>
        <v>2.1024176352800295E-2</v>
      </c>
      <c r="Y79" s="95">
        <f t="shared" si="28"/>
        <v>2.0744419518037738E-2</v>
      </c>
      <c r="Z79" s="95">
        <f t="shared" si="28"/>
        <v>2.0525265834455242E-2</v>
      </c>
      <c r="AA79" s="95">
        <f t="shared" si="28"/>
        <v>2.0391898504955153E-2</v>
      </c>
      <c r="AB79" s="95">
        <f t="shared" si="28"/>
        <v>2.066118981961873E-2</v>
      </c>
      <c r="AC79" s="95">
        <f t="shared" si="28"/>
        <v>2.0716773505084163E-2</v>
      </c>
      <c r="AD79" s="95">
        <f t="shared" si="28"/>
        <v>2.071179906458509E-2</v>
      </c>
      <c r="AE79" s="95">
        <f t="shared" si="28"/>
        <v>2.0659680372801192E-2</v>
      </c>
      <c r="AF79" s="95">
        <f t="shared" si="28"/>
        <v>2.0574713901706509E-2</v>
      </c>
      <c r="AG79" s="95">
        <f t="shared" si="28"/>
        <v>2.0469587859647698E-2</v>
      </c>
      <c r="AH79" s="95">
        <f t="shared" si="28"/>
        <v>2.0354251956380853E-2</v>
      </c>
      <c r="AI79" s="95">
        <f t="shared" si="28"/>
        <v>2.023589321331154E-2</v>
      </c>
      <c r="AJ79" s="95">
        <f t="shared" si="28"/>
        <v>2.0119360053271418E-2</v>
      </c>
      <c r="AK79" s="95">
        <f t="shared" si="28"/>
        <v>2.0007696678635334E-2</v>
      </c>
      <c r="AL79" s="95">
        <f t="shared" si="28"/>
        <v>1.9902637418089064E-2</v>
      </c>
      <c r="AM79" s="95">
        <f t="shared" si="28"/>
        <v>1.9805009103921467E-2</v>
      </c>
      <c r="AN79" s="95">
        <f t="shared" si="28"/>
        <v>1.9715035915790491E-2</v>
      </c>
      <c r="AO79" s="95">
        <f t="shared" si="28"/>
        <v>1.9632559699283458E-2</v>
      </c>
      <c r="AP79" s="95">
        <f t="shared" si="28"/>
        <v>1.9557193731147171E-2</v>
      </c>
      <c r="AQ79" s="95">
        <f t="shared" si="28"/>
        <v>1.9488426950152737E-2</v>
      </c>
      <c r="AR79" s="95">
        <f t="shared" si="28"/>
        <v>1.9425692667535133E-2</v>
      </c>
      <c r="AS79" s="95">
        <f t="shared" si="28"/>
        <v>1.9368412483015351E-2</v>
      </c>
      <c r="AT79" s="95">
        <f t="shared" si="28"/>
        <v>1.9316023258475257E-2</v>
      </c>
      <c r="AU79" s="95">
        <f t="shared" si="28"/>
        <v>1.9267992729760763E-2</v>
      </c>
      <c r="AV79" s="95">
        <f t="shared" si="28"/>
        <v>1.9223827640168833E-2</v>
      </c>
      <c r="AW79" s="95">
        <f t="shared" si="28"/>
        <v>1.9183077055636932E-2</v>
      </c>
      <c r="AX79" s="95">
        <f t="shared" si="28"/>
        <v>1.914533265993934E-2</v>
      </c>
      <c r="AY79" s="95">
        <f t="shared" si="28"/>
        <v>1.911022723125666E-2</v>
      </c>
      <c r="AZ79" s="95">
        <f t="shared" si="28"/>
        <v>1.9077432092742708E-2</v>
      </c>
      <c r="BA79" s="95">
        <f t="shared" si="28"/>
        <v>1.9046654052441436E-2</v>
      </c>
      <c r="BB79" s="95">
        <f t="shared" si="28"/>
        <v>1.901763216114527E-2</v>
      </c>
      <c r="BC79" s="95">
        <f t="shared" si="28"/>
        <v>1.8990134491960742E-2</v>
      </c>
      <c r="BD79" s="95">
        <f t="shared" si="28"/>
        <v>1.8963955062515581E-2</v>
      </c>
      <c r="BE79" s="95">
        <f t="shared" si="28"/>
        <v>1.8938910966378897E-2</v>
      </c>
      <c r="BF79" s="95">
        <f t="shared" si="28"/>
        <v>1.891483974501651E-2</v>
      </c>
      <c r="BG79" s="95">
        <f t="shared" si="28"/>
        <v>1.8891597009269345E-2</v>
      </c>
      <c r="BH79" s="95">
        <f t="shared" si="28"/>
        <v>1.4999999999999902E-2</v>
      </c>
      <c r="BI79" s="95">
        <f t="shared" si="28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10.998565566043382</v>
      </c>
      <c r="C84" s="397">
        <f t="shared" ref="C84:BH84" si="29">C68-C73</f>
        <v>13.153182039315096</v>
      </c>
      <c r="D84" s="397">
        <f>D68-D73</f>
        <v>16.571127502953622</v>
      </c>
      <c r="E84" s="397">
        <f>E68-E73</f>
        <v>19.940961177836225</v>
      </c>
      <c r="F84" s="397">
        <f t="shared" si="29"/>
        <v>23.295664264260154</v>
      </c>
      <c r="G84" s="397">
        <f t="shared" si="29"/>
        <v>26.532787939627461</v>
      </c>
      <c r="H84" s="397">
        <f t="shared" si="29"/>
        <v>29.666723915075824</v>
      </c>
      <c r="I84" s="397">
        <f t="shared" si="29"/>
        <v>32.892130863807864</v>
      </c>
      <c r="J84" s="397">
        <f>J68-J73</f>
        <v>36.279974050308859</v>
      </c>
      <c r="K84" s="397">
        <f t="shared" si="29"/>
        <v>39.57625573293695</v>
      </c>
      <c r="L84" s="397">
        <f>L68-L73</f>
        <v>43.250562995614899</v>
      </c>
      <c r="M84" s="397">
        <f t="shared" si="29"/>
        <v>46.930665308209242</v>
      </c>
      <c r="N84" s="397">
        <f t="shared" si="29"/>
        <v>51.51048335057461</v>
      </c>
      <c r="O84" s="397">
        <f t="shared" si="29"/>
        <v>55.854982600187</v>
      </c>
      <c r="P84" s="397">
        <f t="shared" si="29"/>
        <v>60.057120359711973</v>
      </c>
      <c r="Q84" s="397">
        <f t="shared" si="29"/>
        <v>64.164485701814911</v>
      </c>
      <c r="R84" s="397">
        <f t="shared" si="29"/>
        <v>68.20068688402462</v>
      </c>
      <c r="S84" s="397">
        <f t="shared" si="29"/>
        <v>72.176578538332976</v>
      </c>
      <c r="T84" s="397">
        <f t="shared" si="29"/>
        <v>76.096612818822834</v>
      </c>
      <c r="U84" s="397">
        <f t="shared" si="29"/>
        <v>79.962473260123659</v>
      </c>
      <c r="V84" s="397">
        <f t="shared" si="29"/>
        <v>83.775217059774832</v>
      </c>
      <c r="W84" s="397">
        <f t="shared" si="29"/>
        <v>87.536635475639486</v>
      </c>
      <c r="X84" s="397">
        <f t="shared" si="29"/>
        <v>91.250239266535317</v>
      </c>
      <c r="Y84" s="397">
        <f t="shared" si="29"/>
        <v>94.922077472795621</v>
      </c>
      <c r="Z84" s="397">
        <f t="shared" si="29"/>
        <v>98.561441867283449</v>
      </c>
      <c r="AA84" s="397">
        <f t="shared" si="29"/>
        <v>102.19394751615326</v>
      </c>
      <c r="AB84" s="397">
        <f t="shared" si="29"/>
        <v>105.86804804859835</v>
      </c>
      <c r="AC84" s="397">
        <f t="shared" si="29"/>
        <v>109.86734567705236</v>
      </c>
      <c r="AD84" s="397">
        <f t="shared" si="29"/>
        <v>114.05912305191453</v>
      </c>
      <c r="AE84" s="397">
        <f t="shared" si="29"/>
        <v>118.40698253742585</v>
      </c>
      <c r="AF84" s="397">
        <f t="shared" si="29"/>
        <v>122.87874256149817</v>
      </c>
      <c r="AG84" s="397">
        <f t="shared" si="29"/>
        <v>127.44862945101548</v>
      </c>
      <c r="AH84" s="397">
        <f t="shared" si="29"/>
        <v>132.09772257756822</v>
      </c>
      <c r="AI84" s="397">
        <f t="shared" si="29"/>
        <v>136.81327503485102</v>
      </c>
      <c r="AJ84" s="397">
        <f t="shared" si="29"/>
        <v>141.58761975724099</v>
      </c>
      <c r="AK84" s="397">
        <f t="shared" si="29"/>
        <v>146.41703154528645</v>
      </c>
      <c r="AL84" s="397">
        <f t="shared" si="29"/>
        <v>151.3007131149628</v>
      </c>
      <c r="AM84" s="397">
        <f t="shared" si="29"/>
        <v>156.23996235108919</v>
      </c>
      <c r="AN84" s="397">
        <f t="shared" si="29"/>
        <v>161.23752238913272</v>
      </c>
      <c r="AO84" s="397">
        <f t="shared" si="29"/>
        <v>166.29709211354927</v>
      </c>
      <c r="AP84" s="397">
        <f t="shared" si="29"/>
        <v>171.4229673415831</v>
      </c>
      <c r="AQ84" s="397">
        <f t="shared" si="29"/>
        <v>176.61978369499937</v>
      </c>
      <c r="AR84" s="397">
        <f t="shared" si="29"/>
        <v>181.89233617602099</v>
      </c>
      <c r="AS84" s="397">
        <f t="shared" si="29"/>
        <v>187.24545531403268</v>
      </c>
      <c r="AT84" s="397">
        <f t="shared" si="29"/>
        <v>192.68392431110857</v>
      </c>
      <c r="AU84" s="397">
        <f t="shared" si="29"/>
        <v>198.21242546409849</v>
      </c>
      <c r="AV84" s="397">
        <f t="shared" si="29"/>
        <v>203.83550720201887</v>
      </c>
      <c r="AW84" s="397">
        <f t="shared" si="29"/>
        <v>209.55756542391657</v>
      </c>
      <c r="AX84" s="397">
        <f t="shared" si="29"/>
        <v>215.3828345788302</v>
      </c>
      <c r="AY84" s="397">
        <f t="shared" si="29"/>
        <v>221.3153852236876</v>
      </c>
      <c r="AZ84" s="397">
        <f t="shared" si="29"/>
        <v>227.35912573853628</v>
      </c>
      <c r="BA84" s="397">
        <f t="shared" si="29"/>
        <v>233.51780656143481</v>
      </c>
      <c r="BB84" s="397">
        <f t="shared" si="29"/>
        <v>239.79502579714415</v>
      </c>
      <c r="BC84" s="397">
        <f t="shared" si="29"/>
        <v>246.19423540651962</v>
      </c>
      <c r="BD84" s="397">
        <f t="shared" si="29"/>
        <v>252.71874743564044</v>
      </c>
      <c r="BE84" s="397">
        <f t="shared" si="29"/>
        <v>259.37173992320947</v>
      </c>
      <c r="BF84" s="397">
        <f t="shared" si="29"/>
        <v>266.15626225191318</v>
      </c>
      <c r="BG84" s="397">
        <f t="shared" si="29"/>
        <v>273.07523979888282</v>
      </c>
      <c r="BH84" s="397">
        <f t="shared" si="29"/>
        <v>280.13147780276068</v>
      </c>
      <c r="BI84" s="397">
        <f>+BH84</f>
        <v>280.13147780276068</v>
      </c>
    </row>
    <row r="85" spans="1:66" s="397" customFormat="1" ht="18" customHeight="1">
      <c r="A85" s="427" t="s">
        <v>970</v>
      </c>
      <c r="B85" s="399">
        <f>+C85/C84*B84</f>
        <v>0.67692271189710862</v>
      </c>
      <c r="C85" s="399">
        <f>+(C74-B74)/10</f>
        <v>0.80953171599199047</v>
      </c>
      <c r="D85" s="399">
        <f t="shared" ref="D85:BI85" si="30">+(D74-C74)/10</f>
        <v>1.2332768808959642</v>
      </c>
      <c r="E85" s="399">
        <f t="shared" si="30"/>
        <v>1.1970399632721098</v>
      </c>
      <c r="F85" s="399">
        <f t="shared" si="30"/>
        <v>1.1855232545851251</v>
      </c>
      <c r="G85" s="399">
        <f t="shared" si="30"/>
        <v>1.1754730825198323</v>
      </c>
      <c r="H85" s="399">
        <f t="shared" si="30"/>
        <v>1.1969691571610781</v>
      </c>
      <c r="I85" s="399">
        <f t="shared" si="30"/>
        <v>1.2410048548011872</v>
      </c>
      <c r="J85" s="399">
        <f t="shared" si="30"/>
        <v>1.3031741753079502</v>
      </c>
      <c r="K85" s="399">
        <f t="shared" si="30"/>
        <v>1.3927814209495466</v>
      </c>
      <c r="L85" s="399">
        <f t="shared" si="30"/>
        <v>1.7067567389047924</v>
      </c>
      <c r="M85" s="399">
        <f t="shared" si="30"/>
        <v>1.9274928112292771</v>
      </c>
      <c r="N85" s="399">
        <f t="shared" si="30"/>
        <v>2.3862229675859963</v>
      </c>
      <c r="O85" s="399">
        <f t="shared" si="30"/>
        <v>2.1263005537781736</v>
      </c>
      <c r="P85" s="399">
        <f t="shared" si="30"/>
        <v>1.9691691206002191</v>
      </c>
      <c r="Q85" s="399">
        <f t="shared" si="30"/>
        <v>1.8741488151832641</v>
      </c>
      <c r="R85" s="399">
        <f t="shared" si="30"/>
        <v>1.8142341951861625</v>
      </c>
      <c r="S85" s="399">
        <f t="shared" si="30"/>
        <v>1.7732319647775341</v>
      </c>
      <c r="T85" s="399">
        <f t="shared" si="30"/>
        <v>1.7418916420229209</v>
      </c>
      <c r="U85" s="399">
        <f t="shared" si="30"/>
        <v>1.7151784158314172</v>
      </c>
      <c r="V85" s="399">
        <f t="shared" si="30"/>
        <v>1.6905543324962651</v>
      </c>
      <c r="W85" s="399">
        <f t="shared" si="30"/>
        <v>1.66695745675313</v>
      </c>
      <c r="X85" s="399">
        <f t="shared" si="30"/>
        <v>1.6442249632392076</v>
      </c>
      <c r="Y85" s="399">
        <f t="shared" si="30"/>
        <v>1.6227860165419146</v>
      </c>
      <c r="Z85" s="399">
        <f t="shared" si="30"/>
        <v>1.603507586248935</v>
      </c>
      <c r="AA85" s="399">
        <f t="shared" si="30"/>
        <v>1.5876083759644417</v>
      </c>
      <c r="AB85" s="399">
        <f t="shared" si="30"/>
        <v>1.5801263534492591</v>
      </c>
      <c r="AC85" s="399">
        <f t="shared" si="30"/>
        <v>1.5892724244656165</v>
      </c>
      <c r="AD85" s="399">
        <f t="shared" si="30"/>
        <v>1.6843635442789093</v>
      </c>
      <c r="AE85" s="399">
        <f t="shared" si="30"/>
        <v>1.7719153623427075</v>
      </c>
      <c r="AF85" s="399">
        <f t="shared" si="30"/>
        <v>1.8465522618084038</v>
      </c>
      <c r="AG85" s="399">
        <f t="shared" si="30"/>
        <v>1.9075913584982687</v>
      </c>
      <c r="AH85" s="399">
        <f t="shared" si="30"/>
        <v>1.9566054449177614</v>
      </c>
      <c r="AI85" s="399">
        <f t="shared" si="30"/>
        <v>1.9960796194768022</v>
      </c>
      <c r="AJ85" s="399">
        <f t="shared" si="30"/>
        <v>2.0286251025291451</v>
      </c>
      <c r="AK85" s="399">
        <f t="shared" si="30"/>
        <v>2.0565879548903809</v>
      </c>
      <c r="AL85" s="399">
        <f t="shared" si="30"/>
        <v>2.0819001855264445</v>
      </c>
      <c r="AM85" s="399">
        <f t="shared" si="30"/>
        <v>2.1060628856587416</v>
      </c>
      <c r="AN85" s="399">
        <f t="shared" si="30"/>
        <v>2.1301915570565368</v>
      </c>
      <c r="AO85" s="399">
        <f t="shared" si="30"/>
        <v>2.1550835851147894</v>
      </c>
      <c r="AP85" s="399">
        <f t="shared" si="30"/>
        <v>2.1812870996571858</v>
      </c>
      <c r="AQ85" s="399">
        <f t="shared" si="30"/>
        <v>2.2091619174797188</v>
      </c>
      <c r="AR85" s="399">
        <f t="shared" si="30"/>
        <v>2.2389295291439337</v>
      </c>
      <c r="AS85" s="399">
        <f t="shared" si="30"/>
        <v>2.2707122052283468</v>
      </c>
      <c r="AT85" s="399">
        <f t="shared" si="30"/>
        <v>2.3045626189746029</v>
      </c>
      <c r="AU85" s="399">
        <f t="shared" si="30"/>
        <v>2.3404857615071593</v>
      </c>
      <c r="AV85" s="399">
        <f t="shared" si="30"/>
        <v>2.3784548568780792</v>
      </c>
      <c r="AW85" s="399">
        <f t="shared" si="30"/>
        <v>2.4184227372727607</v>
      </c>
      <c r="AX85" s="399">
        <f t="shared" si="30"/>
        <v>2.4603298506731561</v>
      </c>
      <c r="AY85" s="399">
        <f t="shared" si="30"/>
        <v>2.5041098061157756</v>
      </c>
      <c r="AZ85" s="399">
        <f t="shared" si="30"/>
        <v>2.5496931378956331</v>
      </c>
      <c r="BA85" s="399">
        <f t="shared" si="30"/>
        <v>2.5970097929431519</v>
      </c>
      <c r="BB85" s="399">
        <f t="shared" si="30"/>
        <v>2.6459907101856515</v>
      </c>
      <c r="BC85" s="399">
        <f t="shared" si="30"/>
        <v>2.6965687594784868</v>
      </c>
      <c r="BD85" s="399">
        <f t="shared" si="30"/>
        <v>2.7486792330983918</v>
      </c>
      <c r="BE85" s="399">
        <f t="shared" si="30"/>
        <v>2.8022600283466317</v>
      </c>
      <c r="BF85" s="399">
        <f t="shared" si="30"/>
        <v>2.8572516202969154</v>
      </c>
      <c r="BG85" s="399">
        <f t="shared" si="30"/>
        <v>2.913596895153387</v>
      </c>
      <c r="BH85" s="399">
        <f t="shared" si="30"/>
        <v>2.9712408940696831</v>
      </c>
      <c r="BI85" s="399">
        <f t="shared" si="30"/>
        <v>3.0301305024332121</v>
      </c>
    </row>
    <row r="86" spans="1:66" s="397" customFormat="1" ht="19.5" customHeight="1">
      <c r="A86" s="427" t="s">
        <v>973</v>
      </c>
      <c r="B86" s="399">
        <f t="shared" ref="B86:AG86" si="31">+(1-$B$98)*(1-$B$99)*B46*B123*(B120-B124)/1000</f>
        <v>0</v>
      </c>
      <c r="C86" s="399">
        <f t="shared" si="31"/>
        <v>0</v>
      </c>
      <c r="D86" s="399">
        <f t="shared" si="31"/>
        <v>0</v>
      </c>
      <c r="E86" s="399">
        <f t="shared" si="31"/>
        <v>0</v>
      </c>
      <c r="F86" s="399">
        <f t="shared" si="31"/>
        <v>0</v>
      </c>
      <c r="G86" s="399">
        <f t="shared" si="31"/>
        <v>0</v>
      </c>
      <c r="H86" s="399">
        <f t="shared" si="31"/>
        <v>0</v>
      </c>
      <c r="I86" s="399">
        <f t="shared" si="31"/>
        <v>0</v>
      </c>
      <c r="J86" s="399">
        <f t="shared" si="31"/>
        <v>0</v>
      </c>
      <c r="K86" s="399">
        <f t="shared" si="31"/>
        <v>0</v>
      </c>
      <c r="L86" s="399">
        <f t="shared" si="31"/>
        <v>0</v>
      </c>
      <c r="M86" s="399">
        <f t="shared" si="31"/>
        <v>0</v>
      </c>
      <c r="N86" s="399">
        <f t="shared" si="31"/>
        <v>0</v>
      </c>
      <c r="O86" s="399">
        <f t="shared" si="31"/>
        <v>0</v>
      </c>
      <c r="P86" s="399">
        <f t="shared" si="31"/>
        <v>0</v>
      </c>
      <c r="Q86" s="399">
        <f t="shared" si="31"/>
        <v>0</v>
      </c>
      <c r="R86" s="399">
        <f t="shared" si="31"/>
        <v>0</v>
      </c>
      <c r="S86" s="399">
        <f t="shared" si="31"/>
        <v>0</v>
      </c>
      <c r="T86" s="399">
        <f t="shared" si="31"/>
        <v>0</v>
      </c>
      <c r="U86" s="399">
        <f t="shared" si="31"/>
        <v>0</v>
      </c>
      <c r="V86" s="399">
        <f t="shared" si="31"/>
        <v>0</v>
      </c>
      <c r="W86" s="399">
        <f t="shared" si="31"/>
        <v>0</v>
      </c>
      <c r="X86" s="399">
        <f t="shared" si="31"/>
        <v>0</v>
      </c>
      <c r="Y86" s="399">
        <f t="shared" si="31"/>
        <v>0</v>
      </c>
      <c r="Z86" s="399">
        <f t="shared" si="31"/>
        <v>0</v>
      </c>
      <c r="AA86" s="399">
        <f t="shared" si="31"/>
        <v>0</v>
      </c>
      <c r="AB86" s="399">
        <f t="shared" si="31"/>
        <v>0</v>
      </c>
      <c r="AC86" s="399">
        <f t="shared" si="31"/>
        <v>0</v>
      </c>
      <c r="AD86" s="399">
        <f t="shared" si="31"/>
        <v>0</v>
      </c>
      <c r="AE86" s="399">
        <f t="shared" si="31"/>
        <v>0</v>
      </c>
      <c r="AF86" s="399">
        <f t="shared" si="31"/>
        <v>0</v>
      </c>
      <c r="AG86" s="399">
        <f t="shared" si="31"/>
        <v>0</v>
      </c>
      <c r="AH86" s="399">
        <f t="shared" ref="AH86:BI86" si="32">+(1-$B$98)*(1-$B$99)*AH46*AH123*(AH120-AH124)/1000</f>
        <v>0</v>
      </c>
      <c r="AI86" s="399">
        <f t="shared" si="32"/>
        <v>0</v>
      </c>
      <c r="AJ86" s="399">
        <f t="shared" si="32"/>
        <v>0</v>
      </c>
      <c r="AK86" s="399">
        <f t="shared" si="32"/>
        <v>0</v>
      </c>
      <c r="AL86" s="399">
        <f t="shared" si="32"/>
        <v>0</v>
      </c>
      <c r="AM86" s="399">
        <f t="shared" si="32"/>
        <v>0</v>
      </c>
      <c r="AN86" s="399">
        <f t="shared" si="32"/>
        <v>0</v>
      </c>
      <c r="AO86" s="399">
        <f t="shared" si="32"/>
        <v>0</v>
      </c>
      <c r="AP86" s="399">
        <f t="shared" si="32"/>
        <v>0</v>
      </c>
      <c r="AQ86" s="399">
        <f t="shared" si="32"/>
        <v>0</v>
      </c>
      <c r="AR86" s="399">
        <f t="shared" si="32"/>
        <v>0</v>
      </c>
      <c r="AS86" s="399">
        <f t="shared" si="32"/>
        <v>0</v>
      </c>
      <c r="AT86" s="399">
        <f t="shared" si="32"/>
        <v>0</v>
      </c>
      <c r="AU86" s="399">
        <f t="shared" si="32"/>
        <v>0</v>
      </c>
      <c r="AV86" s="399">
        <f t="shared" si="32"/>
        <v>0</v>
      </c>
      <c r="AW86" s="399">
        <f t="shared" si="32"/>
        <v>0</v>
      </c>
      <c r="AX86" s="399">
        <f t="shared" si="32"/>
        <v>0</v>
      </c>
      <c r="AY86" s="399">
        <f t="shared" si="32"/>
        <v>0</v>
      </c>
      <c r="AZ86" s="399">
        <f t="shared" si="32"/>
        <v>0</v>
      </c>
      <c r="BA86" s="399">
        <f t="shared" si="32"/>
        <v>0</v>
      </c>
      <c r="BB86" s="399">
        <f t="shared" si="32"/>
        <v>0</v>
      </c>
      <c r="BC86" s="399">
        <f t="shared" si="32"/>
        <v>0</v>
      </c>
      <c r="BD86" s="399">
        <f t="shared" si="32"/>
        <v>0</v>
      </c>
      <c r="BE86" s="399">
        <f t="shared" si="32"/>
        <v>0</v>
      </c>
      <c r="BF86" s="399">
        <f t="shared" si="32"/>
        <v>0</v>
      </c>
      <c r="BG86" s="399">
        <f t="shared" si="32"/>
        <v>0</v>
      </c>
      <c r="BH86" s="399">
        <f t="shared" si="32"/>
        <v>0</v>
      </c>
      <c r="BI86" s="399">
        <f t="shared" si="32"/>
        <v>0</v>
      </c>
    </row>
    <row r="87" spans="1:66" s="397" customFormat="1" ht="18" customHeight="1">
      <c r="A87" s="426" t="s">
        <v>972</v>
      </c>
      <c r="B87" s="399">
        <f>+SUM(B84:B86)</f>
        <v>11.675488277940492</v>
      </c>
      <c r="C87" s="399">
        <f>+SUM(C84:C86)</f>
        <v>13.962713755307087</v>
      </c>
      <c r="D87" s="399">
        <f t="shared" ref="D87:BI87" si="33">+SUM(D84:D86)</f>
        <v>17.804404383849587</v>
      </c>
      <c r="E87" s="399">
        <f t="shared" si="33"/>
        <v>21.138001141108337</v>
      </c>
      <c r="F87" s="399">
        <f t="shared" si="33"/>
        <v>24.481187518845278</v>
      </c>
      <c r="G87" s="399">
        <f t="shared" si="33"/>
        <v>27.708261022147294</v>
      </c>
      <c r="H87" s="399">
        <f t="shared" si="33"/>
        <v>30.863693072236902</v>
      </c>
      <c r="I87" s="399">
        <f t="shared" si="33"/>
        <v>34.133135718609054</v>
      </c>
      <c r="J87" s="399">
        <f t="shared" si="33"/>
        <v>37.58314822561681</v>
      </c>
      <c r="K87" s="399">
        <f t="shared" si="33"/>
        <v>40.969037153886497</v>
      </c>
      <c r="L87" s="399">
        <f t="shared" si="33"/>
        <v>44.957319734519693</v>
      </c>
      <c r="M87" s="399">
        <f t="shared" si="33"/>
        <v>48.858158119438521</v>
      </c>
      <c r="N87" s="399">
        <f t="shared" si="33"/>
        <v>53.896706318160604</v>
      </c>
      <c r="O87" s="399">
        <f t="shared" si="33"/>
        <v>57.981283153965173</v>
      </c>
      <c r="P87" s="399">
        <f t="shared" si="33"/>
        <v>62.026289480312194</v>
      </c>
      <c r="Q87" s="399">
        <f t="shared" si="33"/>
        <v>66.038634516998172</v>
      </c>
      <c r="R87" s="399">
        <f t="shared" si="33"/>
        <v>70.014921079210779</v>
      </c>
      <c r="S87" s="399">
        <f t="shared" si="33"/>
        <v>73.949810503110513</v>
      </c>
      <c r="T87" s="399">
        <f t="shared" si="33"/>
        <v>77.838504460845755</v>
      </c>
      <c r="U87" s="399">
        <f t="shared" si="33"/>
        <v>81.677651675955076</v>
      </c>
      <c r="V87" s="399">
        <f t="shared" si="33"/>
        <v>85.465771392271094</v>
      </c>
      <c r="W87" s="399">
        <f t="shared" si="33"/>
        <v>89.20359293239261</v>
      </c>
      <c r="X87" s="399">
        <f t="shared" si="33"/>
        <v>92.894464229774528</v>
      </c>
      <c r="Y87" s="399">
        <f t="shared" si="33"/>
        <v>96.54486348933753</v>
      </c>
      <c r="Z87" s="399">
        <f t="shared" si="33"/>
        <v>100.16494945353239</v>
      </c>
      <c r="AA87" s="399">
        <f t="shared" si="33"/>
        <v>103.78155589211769</v>
      </c>
      <c r="AB87" s="399">
        <f t="shared" si="33"/>
        <v>107.44817440204761</v>
      </c>
      <c r="AC87" s="399">
        <f t="shared" si="33"/>
        <v>111.45661810151798</v>
      </c>
      <c r="AD87" s="399">
        <f t="shared" si="33"/>
        <v>115.74348659619343</v>
      </c>
      <c r="AE87" s="399">
        <f t="shared" si="33"/>
        <v>120.17889789976856</v>
      </c>
      <c r="AF87" s="399">
        <f t="shared" si="33"/>
        <v>124.72529482330657</v>
      </c>
      <c r="AG87" s="399">
        <f t="shared" si="33"/>
        <v>129.35622080951376</v>
      </c>
      <c r="AH87" s="399">
        <f t="shared" si="33"/>
        <v>134.05432802248598</v>
      </c>
      <c r="AI87" s="399">
        <f t="shared" si="33"/>
        <v>138.80935465432782</v>
      </c>
      <c r="AJ87" s="399">
        <f t="shared" si="33"/>
        <v>143.61624485977012</v>
      </c>
      <c r="AK87" s="399">
        <f t="shared" si="33"/>
        <v>148.47361950017682</v>
      </c>
      <c r="AL87" s="399">
        <f t="shared" si="33"/>
        <v>153.38261330048925</v>
      </c>
      <c r="AM87" s="399">
        <f t="shared" si="33"/>
        <v>158.34602523674792</v>
      </c>
      <c r="AN87" s="399">
        <f t="shared" si="33"/>
        <v>163.36771394618927</v>
      </c>
      <c r="AO87" s="399">
        <f t="shared" si="33"/>
        <v>168.45217569866406</v>
      </c>
      <c r="AP87" s="399">
        <f t="shared" si="33"/>
        <v>173.6042544412403</v>
      </c>
      <c r="AQ87" s="399">
        <f t="shared" si="33"/>
        <v>178.82894561247909</v>
      </c>
      <c r="AR87" s="399">
        <f t="shared" si="33"/>
        <v>184.13126570516494</v>
      </c>
      <c r="AS87" s="399">
        <f t="shared" si="33"/>
        <v>189.51616751926102</v>
      </c>
      <c r="AT87" s="399">
        <f t="shared" si="33"/>
        <v>194.98848693008318</v>
      </c>
      <c r="AU87" s="399">
        <f t="shared" si="33"/>
        <v>200.55291122560564</v>
      </c>
      <c r="AV87" s="399">
        <f t="shared" si="33"/>
        <v>206.21396205889695</v>
      </c>
      <c r="AW87" s="399">
        <f t="shared" si="33"/>
        <v>211.97598816118932</v>
      </c>
      <c r="AX87" s="399">
        <f t="shared" si="33"/>
        <v>217.84316442950336</v>
      </c>
      <c r="AY87" s="399">
        <f t="shared" si="33"/>
        <v>223.81949502980336</v>
      </c>
      <c r="AZ87" s="399">
        <f t="shared" si="33"/>
        <v>229.90881887643192</v>
      </c>
      <c r="BA87" s="399">
        <f t="shared" si="33"/>
        <v>236.11481635437795</v>
      </c>
      <c r="BB87" s="399">
        <f t="shared" si="33"/>
        <v>242.44101650732981</v>
      </c>
      <c r="BC87" s="399">
        <f t="shared" si="33"/>
        <v>248.89080416599811</v>
      </c>
      <c r="BD87" s="399">
        <f t="shared" si="33"/>
        <v>255.46742666873882</v>
      </c>
      <c r="BE87" s="399">
        <f t="shared" si="33"/>
        <v>262.17399995155608</v>
      </c>
      <c r="BF87" s="399">
        <f t="shared" si="33"/>
        <v>269.01351387221007</v>
      </c>
      <c r="BG87" s="399">
        <f t="shared" si="33"/>
        <v>275.98883669403619</v>
      </c>
      <c r="BH87" s="399">
        <f t="shared" si="33"/>
        <v>283.10271869683038</v>
      </c>
      <c r="BI87" s="399">
        <f t="shared" si="33"/>
        <v>283.16160830519391</v>
      </c>
    </row>
    <row r="88" spans="1:66" s="95" customFormat="1" ht="18" customHeight="1">
      <c r="A88" s="86" t="s">
        <v>153</v>
      </c>
      <c r="B88" s="94">
        <f>(B84/B56)*1000</f>
        <v>21.70258484826579</v>
      </c>
      <c r="C88" s="95">
        <f t="shared" ref="C88:AH88" si="34">(C84/C56)*1000</f>
        <v>25.678319628622209</v>
      </c>
      <c r="D88" s="95">
        <f t="shared" si="34"/>
        <v>32.007236842093199</v>
      </c>
      <c r="E88" s="95">
        <f t="shared" si="34"/>
        <v>38.496325051988059</v>
      </c>
      <c r="F88" s="95">
        <f t="shared" si="34"/>
        <v>45.294003106864487</v>
      </c>
      <c r="G88" s="95">
        <f t="shared" si="34"/>
        <v>52.358250471825862</v>
      </c>
      <c r="H88" s="95">
        <f t="shared" si="34"/>
        <v>59.715356797395835</v>
      </c>
      <c r="I88" s="95">
        <f t="shared" si="34"/>
        <v>67.301261780708089</v>
      </c>
      <c r="J88" s="95">
        <f t="shared" si="34"/>
        <v>75.046908230361353</v>
      </c>
      <c r="K88" s="95">
        <f t="shared" si="34"/>
        <v>82.5034467062614</v>
      </c>
      <c r="L88" s="95">
        <f t="shared" si="34"/>
        <v>90.505883354340298</v>
      </c>
      <c r="M88" s="95">
        <f t="shared" si="34"/>
        <v>98.20684462667036</v>
      </c>
      <c r="N88" s="95">
        <f t="shared" si="34"/>
        <v>107.79054594330867</v>
      </c>
      <c r="O88" s="95">
        <f t="shared" si="34"/>
        <v>116.88182048598466</v>
      </c>
      <c r="P88" s="95">
        <f t="shared" si="34"/>
        <v>125.67519018017792</v>
      </c>
      <c r="Q88" s="95">
        <f t="shared" si="34"/>
        <v>134.27023965002454</v>
      </c>
      <c r="R88" s="95">
        <f t="shared" si="34"/>
        <v>142.71637140162184</v>
      </c>
      <c r="S88" s="95">
        <f t="shared" si="34"/>
        <v>151.03629977644582</v>
      </c>
      <c r="T88" s="95">
        <f t="shared" si="34"/>
        <v>159.23934132693387</v>
      </c>
      <c r="U88" s="95">
        <f t="shared" si="34"/>
        <v>167.32901900812394</v>
      </c>
      <c r="V88" s="95">
        <f t="shared" si="34"/>
        <v>175.30754510560388</v>
      </c>
      <c r="W88" s="95">
        <f t="shared" si="34"/>
        <v>183.17866799544069</v>
      </c>
      <c r="X88" s="95">
        <f t="shared" si="34"/>
        <v>190.94973427166767</v>
      </c>
      <c r="Y88" s="95">
        <f t="shared" si="34"/>
        <v>198.63340212185261</v>
      </c>
      <c r="Z88" s="95">
        <f t="shared" si="34"/>
        <v>206.2491154573033</v>
      </c>
      <c r="AA88" s="95">
        <f t="shared" si="34"/>
        <v>213.85047622048984</v>
      </c>
      <c r="AB88" s="95">
        <f t="shared" si="34"/>
        <v>221.53887820164579</v>
      </c>
      <c r="AC88" s="95">
        <f t="shared" si="34"/>
        <v>229.90778578550419</v>
      </c>
      <c r="AD88" s="95">
        <f t="shared" si="34"/>
        <v>238.67947539738515</v>
      </c>
      <c r="AE88" s="95">
        <f t="shared" si="34"/>
        <v>247.77778155068648</v>
      </c>
      <c r="AF88" s="95">
        <f t="shared" si="34"/>
        <v>257.1353612697834</v>
      </c>
      <c r="AG88" s="95">
        <f t="shared" si="34"/>
        <v>266.6982807121758</v>
      </c>
      <c r="AH88" s="95">
        <f t="shared" si="34"/>
        <v>276.42694667793239</v>
      </c>
      <c r="AI88" s="95">
        <f t="shared" ref="AI88:BI88" si="35">(AI84/AI56)*1000</f>
        <v>286.29468506305767</v>
      </c>
      <c r="AJ88" s="95">
        <f t="shared" si="35"/>
        <v>296.28545180941995</v>
      </c>
      <c r="AK88" s="95">
        <f t="shared" si="35"/>
        <v>306.39145158572887</v>
      </c>
      <c r="AL88" s="95">
        <f t="shared" si="35"/>
        <v>316.61101599994663</v>
      </c>
      <c r="AM88" s="95">
        <f t="shared" si="35"/>
        <v>326.9468609985006</v>
      </c>
      <c r="AN88" s="95">
        <f t="shared" si="35"/>
        <v>337.40472685114486</v>
      </c>
      <c r="AO88" s="95">
        <f t="shared" si="35"/>
        <v>347.99235382255847</v>
      </c>
      <c r="AP88" s="95">
        <f t="shared" si="35"/>
        <v>358.71873131559522</v>
      </c>
      <c r="AQ88" s="95">
        <f t="shared" si="35"/>
        <v>369.59355980612628</v>
      </c>
      <c r="AR88" s="95">
        <f t="shared" si="35"/>
        <v>380.62687328866667</v>
      </c>
      <c r="AS88" s="95">
        <f t="shared" si="35"/>
        <v>391.82878010166917</v>
      </c>
      <c r="AT88" s="95">
        <f t="shared" si="35"/>
        <v>403.20928954672428</v>
      </c>
      <c r="AU88" s="95">
        <f t="shared" si="35"/>
        <v>414.77819977172118</v>
      </c>
      <c r="AV88" s="95">
        <f t="shared" si="35"/>
        <v>426.54502879347848</v>
      </c>
      <c r="AW88" s="95">
        <f t="shared" si="35"/>
        <v>438.51897544546364</v>
      </c>
      <c r="AX88" s="95">
        <f t="shared" si="35"/>
        <v>450.70890071177064</v>
      </c>
      <c r="AY88" s="95">
        <f t="shared" si="35"/>
        <v>463.12332261679001</v>
      </c>
      <c r="AZ88" s="95">
        <f t="shared" si="35"/>
        <v>475.77041981449014</v>
      </c>
      <c r="BA88" s="95">
        <f t="shared" si="35"/>
        <v>488.65804045032746</v>
      </c>
      <c r="BB88" s="95">
        <f t="shared" si="35"/>
        <v>501.79371389796165</v>
      </c>
      <c r="BC88" s="95">
        <f t="shared" si="35"/>
        <v>515.18466371114289</v>
      </c>
      <c r="BD88" s="95">
        <f t="shared" si="35"/>
        <v>528.83782065875232</v>
      </c>
      <c r="BE88" s="95">
        <f t="shared" si="35"/>
        <v>542.75983508659397</v>
      </c>
      <c r="BF88" s="95">
        <f t="shared" si="35"/>
        <v>556.95708811561997</v>
      </c>
      <c r="BG88" s="95">
        <f t="shared" si="35"/>
        <v>571.43570137345955</v>
      </c>
      <c r="BH88" s="95">
        <f t="shared" si="35"/>
        <v>586.2015450866196</v>
      </c>
      <c r="BI88" s="95">
        <f t="shared" si="35"/>
        <v>586.2015450866196</v>
      </c>
    </row>
    <row r="89" spans="1:66" s="95" customFormat="1" ht="18" customHeight="1">
      <c r="A89" s="86" t="s">
        <v>166</v>
      </c>
      <c r="B89" s="94"/>
      <c r="C89" s="95">
        <f>+LN(C88/B88)/10</f>
        <v>1.6821567077419712E-2</v>
      </c>
      <c r="D89" s="95">
        <f>+LN(D88/C88)/10</f>
        <v>2.2031498688848884E-2</v>
      </c>
      <c r="E89" s="95">
        <f>+LN(E88/D88)/10</f>
        <v>1.8460075499589192E-2</v>
      </c>
      <c r="F89" s="95">
        <f>+LN(F88/E88)/10</f>
        <v>1.6261185843615359E-2</v>
      </c>
    </row>
    <row r="90" spans="1:66" s="109" customFormat="1" ht="18" customHeight="1">
      <c r="A90" s="97" t="s">
        <v>5</v>
      </c>
      <c r="B90" s="108">
        <f t="shared" ref="B90:BI90" si="36">+(1/(1-$B$18))*(B88)^(1-$B$18)+1</f>
        <v>0.5706867778417033</v>
      </c>
      <c r="C90" s="109">
        <f t="shared" si="36"/>
        <v>0.60531856781262561</v>
      </c>
      <c r="D90" s="109">
        <f t="shared" si="36"/>
        <v>0.64648658090932365</v>
      </c>
      <c r="E90" s="109">
        <f t="shared" si="36"/>
        <v>0.67765542961312186</v>
      </c>
      <c r="F90" s="109">
        <f t="shared" si="36"/>
        <v>0.70282679859097641</v>
      </c>
      <c r="G90" s="109">
        <f t="shared" si="36"/>
        <v>0.72360038581786967</v>
      </c>
      <c r="H90" s="109">
        <f t="shared" si="36"/>
        <v>0.74118646780639152</v>
      </c>
      <c r="I90" s="109">
        <f t="shared" si="36"/>
        <v>0.75620859380877725</v>
      </c>
      <c r="J90" s="109">
        <f t="shared" si="36"/>
        <v>0.76913207840983555</v>
      </c>
      <c r="K90" s="109">
        <f t="shared" si="36"/>
        <v>0.77981184646540069</v>
      </c>
      <c r="L90" s="109">
        <f t="shared" si="36"/>
        <v>0.78977150081641534</v>
      </c>
      <c r="M90" s="109">
        <f t="shared" si="36"/>
        <v>0.79818236297571876</v>
      </c>
      <c r="N90" s="109">
        <f t="shared" si="36"/>
        <v>0.80736302055384135</v>
      </c>
      <c r="O90" s="109">
        <f t="shared" si="36"/>
        <v>0.81500648173866019</v>
      </c>
      <c r="P90" s="109">
        <f t="shared" si="36"/>
        <v>0.82159574011883985</v>
      </c>
      <c r="Q90" s="109">
        <f t="shared" si="36"/>
        <v>0.82740026935367306</v>
      </c>
      <c r="R90" s="109">
        <f t="shared" si="36"/>
        <v>0.83258548921769393</v>
      </c>
      <c r="S90" s="109">
        <f t="shared" si="36"/>
        <v>0.83726186785779633</v>
      </c>
      <c r="T90" s="109">
        <f t="shared" si="36"/>
        <v>0.84150892562226387</v>
      </c>
      <c r="U90" s="109">
        <f t="shared" si="36"/>
        <v>0.84538758520610213</v>
      </c>
      <c r="V90" s="109">
        <f t="shared" si="36"/>
        <v>0.84894688295189136</v>
      </c>
      <c r="W90" s="109">
        <f t="shared" si="36"/>
        <v>0.85222786523519356</v>
      </c>
      <c r="X90" s="109">
        <f t="shared" si="36"/>
        <v>0.85526603277137569</v>
      </c>
      <c r="Y90" s="109">
        <f t="shared" si="36"/>
        <v>0.85809298816758872</v>
      </c>
      <c r="Z90" s="109">
        <f t="shared" si="36"/>
        <v>0.86073757660831052</v>
      </c>
      <c r="AA90" s="109">
        <f t="shared" si="36"/>
        <v>0.8632350267702209</v>
      </c>
      <c r="AB90" s="109">
        <f t="shared" si="36"/>
        <v>0.86562916388870537</v>
      </c>
      <c r="AC90" s="109">
        <f t="shared" si="36"/>
        <v>0.86809746073724781</v>
      </c>
      <c r="AD90" s="109">
        <f t="shared" si="36"/>
        <v>0.87054391816859755</v>
      </c>
      <c r="AE90" s="109">
        <f t="shared" si="36"/>
        <v>0.8729429360010601</v>
      </c>
      <c r="AF90" s="109">
        <f t="shared" si="36"/>
        <v>0.87527626920740165</v>
      </c>
      <c r="AG90" s="109">
        <f t="shared" si="36"/>
        <v>0.87753277205416891</v>
      </c>
      <c r="AH90" s="109">
        <f t="shared" si="36"/>
        <v>0.87970715196028881</v>
      </c>
      <c r="AI90" s="109">
        <f t="shared" si="36"/>
        <v>0.88179840065860438</v>
      </c>
      <c r="AJ90" s="109">
        <f t="shared" si="36"/>
        <v>0.88380837327923256</v>
      </c>
      <c r="AK90" s="109">
        <f t="shared" si="36"/>
        <v>0.88574066987364164</v>
      </c>
      <c r="AL90" s="109">
        <f t="shared" si="36"/>
        <v>0.88759982563206208</v>
      </c>
      <c r="AM90" s="109">
        <f t="shared" si="36"/>
        <v>0.88939075965826431</v>
      </c>
      <c r="AN90" s="109">
        <f t="shared" si="36"/>
        <v>0.89111841999012764</v>
      </c>
      <c r="AO90" s="109">
        <f t="shared" si="36"/>
        <v>0.89278756868608156</v>
      </c>
      <c r="AP90" s="109">
        <f t="shared" si="36"/>
        <v>0.89440266249299638</v>
      </c>
      <c r="AQ90" s="109">
        <f t="shared" si="36"/>
        <v>0.89596779630553813</v>
      </c>
      <c r="AR90" s="109">
        <f t="shared" si="36"/>
        <v>0.89748668633994833</v>
      </c>
      <c r="AS90" s="109">
        <f t="shared" si="36"/>
        <v>0.89896267731826962</v>
      </c>
      <c r="AT90" s="109">
        <f t="shared" si="36"/>
        <v>0.90039876326604895</v>
      </c>
      <c r="AU90" s="109">
        <f t="shared" si="36"/>
        <v>0.90179761521410173</v>
      </c>
      <c r="AV90" s="109">
        <f t="shared" si="36"/>
        <v>0.90316161159255781</v>
      </c>
      <c r="AW90" s="109">
        <f t="shared" si="36"/>
        <v>0.90449286876313206</v>
      </c>
      <c r="AX90" s="109">
        <f t="shared" si="36"/>
        <v>0.90579327021624922</v>
      </c>
      <c r="AY90" s="109">
        <f t="shared" si="36"/>
        <v>0.90706449365157515</v>
      </c>
      <c r="AZ90" s="109">
        <f t="shared" si="36"/>
        <v>0.9083080355943921</v>
      </c>
      <c r="BA90" s="109">
        <f t="shared" si="36"/>
        <v>0.90952523346504466</v>
      </c>
      <c r="BB90" s="109">
        <f t="shared" si="36"/>
        <v>0.91071728517396411</v>
      </c>
      <c r="BC90" s="109">
        <f t="shared" si="36"/>
        <v>0.91188526640006318</v>
      </c>
      <c r="BD90" s="109">
        <f t="shared" si="36"/>
        <v>0.91303014575152919</v>
      </c>
      <c r="BE90" s="109">
        <f t="shared" si="36"/>
        <v>0.91415279802217086</v>
      </c>
      <c r="BF90" s="109">
        <f t="shared" si="36"/>
        <v>0.91525401575442555</v>
      </c>
      <c r="BG90" s="109">
        <f t="shared" si="36"/>
        <v>0.91633451930894738</v>
      </c>
      <c r="BH90" s="109">
        <f t="shared" si="36"/>
        <v>0.91739496562480061</v>
      </c>
      <c r="BI90" s="109">
        <f t="shared" si="36"/>
        <v>0.91739496562480061</v>
      </c>
    </row>
    <row r="91" spans="1:66" s="23" customFormat="1" ht="18" customHeight="1">
      <c r="A91" s="28" t="s">
        <v>115</v>
      </c>
      <c r="B91" s="29">
        <f t="shared" ref="B91:BH91" si="37">B$17*B$56*B90</f>
        <v>289.21605364752526</v>
      </c>
      <c r="C91" s="29">
        <f t="shared" si="37"/>
        <v>267.17006968786291</v>
      </c>
      <c r="D91" s="29">
        <f t="shared" si="37"/>
        <v>248.50924225415991</v>
      </c>
      <c r="E91" s="29">
        <f t="shared" si="37"/>
        <v>224.57141227434724</v>
      </c>
      <c r="F91" s="29">
        <f t="shared" si="37"/>
        <v>199.2695847549108</v>
      </c>
      <c r="G91" s="29">
        <f t="shared" si="37"/>
        <v>174.17845618995298</v>
      </c>
      <c r="H91" s="29">
        <f t="shared" si="37"/>
        <v>150.7122331955382</v>
      </c>
      <c r="I91" s="29">
        <f t="shared" si="37"/>
        <v>130.34292238702136</v>
      </c>
      <c r="J91" s="29">
        <f t="shared" si="37"/>
        <v>112.99304380862303</v>
      </c>
      <c r="K91" s="29">
        <f t="shared" si="37"/>
        <v>97.950946620215689</v>
      </c>
      <c r="L91" s="29">
        <f t="shared" si="37"/>
        <v>85.155398695302367</v>
      </c>
      <c r="M91" s="36">
        <f t="shared" si="37"/>
        <v>74.157047994160976</v>
      </c>
      <c r="N91" s="29">
        <f t="shared" si="37"/>
        <v>64.633658206326089</v>
      </c>
      <c r="O91" s="29">
        <f t="shared" si="37"/>
        <v>56.219958908625152</v>
      </c>
      <c r="P91" s="29">
        <f t="shared" si="37"/>
        <v>48.834553074668669</v>
      </c>
      <c r="Q91" s="29">
        <f t="shared" si="37"/>
        <v>42.376420955293412</v>
      </c>
      <c r="R91" s="29">
        <f t="shared" si="37"/>
        <v>36.743204604241633</v>
      </c>
      <c r="S91" s="29">
        <f t="shared" si="37"/>
        <v>31.838242288446111</v>
      </c>
      <c r="T91" s="29">
        <f t="shared" si="37"/>
        <v>27.573130446937441</v>
      </c>
      <c r="U91" s="29">
        <f t="shared" si="37"/>
        <v>23.868371673955565</v>
      </c>
      <c r="V91" s="29">
        <f t="shared" si="37"/>
        <v>20.653184360827058</v>
      </c>
      <c r="W91" s="29">
        <f t="shared" si="37"/>
        <v>17.864950261542429</v>
      </c>
      <c r="X91" s="29">
        <f t="shared" si="37"/>
        <v>15.44852012327256</v>
      </c>
      <c r="Y91" s="29">
        <f t="shared" si="37"/>
        <v>13.355482709284631</v>
      </c>
      <c r="Z91" s="29">
        <f t="shared" si="37"/>
        <v>11.543448688179037</v>
      </c>
      <c r="AA91" s="29">
        <f t="shared" si="37"/>
        <v>9.9754718009488474</v>
      </c>
      <c r="AB91" s="29">
        <f t="shared" si="37"/>
        <v>8.6193764438385791</v>
      </c>
      <c r="AC91" s="29">
        <f t="shared" si="37"/>
        <v>7.4482120440397184</v>
      </c>
      <c r="AD91" s="29">
        <f t="shared" si="37"/>
        <v>6.4359670137400133</v>
      </c>
      <c r="AE91" s="29">
        <f t="shared" si="37"/>
        <v>5.5609444425754848</v>
      </c>
      <c r="AF91" s="29">
        <f t="shared" si="37"/>
        <v>4.8044915363994836</v>
      </c>
      <c r="AG91" s="29">
        <f t="shared" si="37"/>
        <v>4.1505457065414673</v>
      </c>
      <c r="AH91" s="29">
        <f t="shared" si="37"/>
        <v>3.585250925342939</v>
      </c>
      <c r="AI91" s="29">
        <f t="shared" si="37"/>
        <v>3.0966371388617149</v>
      </c>
      <c r="AJ91" s="29">
        <f t="shared" si="37"/>
        <v>2.6743528115145399</v>
      </c>
      <c r="AK91" s="29">
        <f t="shared" si="37"/>
        <v>2.3094403669388512</v>
      </c>
      <c r="AL91" s="29">
        <f t="shared" si="37"/>
        <v>1.9941460016770542</v>
      </c>
      <c r="AM91" s="29">
        <f t="shared" si="37"/>
        <v>1.7217573053688155</v>
      </c>
      <c r="AN91" s="29">
        <f t="shared" si="37"/>
        <v>1.4864637400889269</v>
      </c>
      <c r="AO91" s="29">
        <f t="shared" si="37"/>
        <v>1.2832362244443978</v>
      </c>
      <c r="AP91" s="29">
        <f t="shared" si="37"/>
        <v>1.1077229082519686</v>
      </c>
      <c r="AQ91" s="29">
        <f t="shared" si="37"/>
        <v>0.95615881119318935</v>
      </c>
      <c r="AR91" s="29">
        <f t="shared" si="37"/>
        <v>0.82528741724101207</v>
      </c>
      <c r="AS91" s="29">
        <f t="shared" si="37"/>
        <v>0.7122926248979764</v>
      </c>
      <c r="AT91" s="29">
        <f t="shared" si="37"/>
        <v>0.61473968988588912</v>
      </c>
      <c r="AU91" s="29">
        <f t="shared" si="37"/>
        <v>0.53052398590632899</v>
      </c>
      <c r="AV91" s="29">
        <f t="shared" si="37"/>
        <v>0.45782656512154812</v>
      </c>
      <c r="AW91" s="29">
        <f t="shared" si="37"/>
        <v>0.39507563202275814</v>
      </c>
      <c r="AX91" s="29">
        <f t="shared" si="37"/>
        <v>0.34091315789445031</v>
      </c>
      <c r="AY91" s="29">
        <f t="shared" si="37"/>
        <v>0.29416596171291559</v>
      </c>
      <c r="AZ91" s="29">
        <f t="shared" si="37"/>
        <v>0.25382066946235604</v>
      </c>
      <c r="BA91" s="29">
        <f t="shared" si="37"/>
        <v>0.21900203928329551</v>
      </c>
      <c r="BB91" s="29">
        <f t="shared" si="37"/>
        <v>0.18895420596541859</v>
      </c>
      <c r="BC91" s="29">
        <f t="shared" si="37"/>
        <v>0.16302445619665831</v>
      </c>
      <c r="BD91" s="29">
        <f t="shared" si="37"/>
        <v>0.14064919665427492</v>
      </c>
      <c r="BE91" s="29">
        <f t="shared" si="37"/>
        <v>0.12134182132292476</v>
      </c>
      <c r="BF91" s="29">
        <f t="shared" si="37"/>
        <v>0.10468222310378479</v>
      </c>
      <c r="BG91" s="29">
        <f t="shared" si="37"/>
        <v>9.030772850989377E-2</v>
      </c>
      <c r="BH91" s="29">
        <f t="shared" si="37"/>
        <v>7.7905263625490578E-2</v>
      </c>
      <c r="BI91" s="29">
        <f>BI$17*BI$56*BI90/(1-(BJ17/BI17))</f>
        <v>0.48526761721379436</v>
      </c>
    </row>
    <row r="92" spans="1:66" s="95" customFormat="1" ht="35.25" customHeight="1">
      <c r="A92" s="129" t="s">
        <v>62</v>
      </c>
      <c r="B92" s="130">
        <f>SUM(B91:AO91)*10*B52+B53</f>
        <v>533.97905404887388</v>
      </c>
      <c r="C92" s="131">
        <v>396.47221219651692</v>
      </c>
      <c r="D92" s="132">
        <f>+B92-C92</f>
        <v>137.50684185235696</v>
      </c>
      <c r="I92" s="109"/>
    </row>
    <row r="93" spans="1:66" s="33" customFormat="1" ht="18" customHeight="1">
      <c r="A93" s="32" t="s">
        <v>270</v>
      </c>
      <c r="B93" s="33">
        <f>+B90*Data!B360</f>
        <v>0.5706867778417033</v>
      </c>
      <c r="C93" s="33">
        <f>+C90*Data!C360</f>
        <v>0.45736975047836509</v>
      </c>
      <c r="D93" s="33">
        <f>+D90*Data!D360</f>
        <v>0.44287980191826448</v>
      </c>
      <c r="E93" s="33">
        <f>+E90*Data!E360</f>
        <v>0.4199257140832191</v>
      </c>
      <c r="F93" s="33">
        <f>+F90*Data!F360</f>
        <v>0.39424214015748105</v>
      </c>
      <c r="G93" s="33">
        <f>+G90*Data!G360</f>
        <v>0.36951456759616697</v>
      </c>
      <c r="H93" s="33">
        <f>+H90*Data!H360</f>
        <v>0.34648505091648607</v>
      </c>
      <c r="I93" s="33">
        <f>+I90*Data!I360</f>
        <v>0.32496367593841868</v>
      </c>
      <c r="J93" s="33">
        <f>+J90*Data!J360</f>
        <v>0.30528361978929497</v>
      </c>
      <c r="K93" s="33">
        <f>+K90*Data!K360</f>
        <v>0.28501799319743615</v>
      </c>
      <c r="L93" s="33">
        <f>+L90*Data!L360</f>
        <v>0.26824867370872624</v>
      </c>
      <c r="M93" s="33">
        <f>+M90*Data!M360</f>
        <v>0.25217456165166574</v>
      </c>
      <c r="N93" s="33">
        <f>+N90*Data!N360</f>
        <v>0.24639370691682544</v>
      </c>
      <c r="O93" s="33">
        <f>+O90*Data!O360</f>
        <v>0.23889478576949788</v>
      </c>
      <c r="P93" s="33">
        <f>+P90*Data!P360</f>
        <v>0.23121204703852075</v>
      </c>
      <c r="Q93" s="33">
        <f>+Q90*Data!Q360</f>
        <v>0.22401742875899527</v>
      </c>
      <c r="R93" s="33">
        <f>+R90*Data!R360</f>
        <v>0.21757406621264427</v>
      </c>
      <c r="S93" s="33">
        <f>+S90*Data!S360</f>
        <v>0.21195352312760002</v>
      </c>
      <c r="T93" s="33">
        <f>+T90*Data!T360</f>
        <v>0.20714127803342261</v>
      </c>
      <c r="U93" s="33">
        <f>+U90*Data!U360</f>
        <v>0.20308761896856756</v>
      </c>
      <c r="V93" s="33">
        <f>+V90*Data!V360</f>
        <v>0.20001186448614472</v>
      </c>
      <c r="W93" s="33">
        <f>+W90*Data!W360</f>
        <v>0.19746339160400592</v>
      </c>
      <c r="X93" s="33">
        <f>+X90*Data!X360</f>
        <v>0.19501818962489834</v>
      </c>
      <c r="Y93" s="33">
        <f>+Y90*Data!Y360</f>
        <v>0.19267920021149576</v>
      </c>
      <c r="Z93" s="33">
        <f>+Z90*Data!Z360</f>
        <v>0.19061848064659342</v>
      </c>
      <c r="AA93" s="33">
        <f>+AA90*Data!AA360</f>
        <v>0.18890808815600615</v>
      </c>
      <c r="AB93" s="33">
        <f>+AB90*Data!AB360</f>
        <v>0.18754764330328375</v>
      </c>
      <c r="AC93" s="33">
        <f>+AC90*Data!AC360</f>
        <v>0.18652094173706751</v>
      </c>
      <c r="AD93" s="33">
        <f>+AD90*Data!AD360</f>
        <v>0.18575819668198001</v>
      </c>
      <c r="AE93" s="33">
        <f>+AE90*Data!AE360</f>
        <v>0.18523569625101252</v>
      </c>
      <c r="AF93" s="33">
        <f>+AF90*Data!AF360</f>
        <v>0.18497332426928681</v>
      </c>
      <c r="AG93" s="33">
        <f>+AG90*Data!AG360</f>
        <v>0.18493260027052652</v>
      </c>
      <c r="AH93" s="33">
        <f>+AH90*Data!AH360</f>
        <v>0.18504499687138348</v>
      </c>
      <c r="AI93" s="33">
        <f>+AI90*Data!AI360</f>
        <v>0.18530922754476217</v>
      </c>
      <c r="AJ93" s="33">
        <f>+AJ90*Data!AJ360</f>
        <v>0.18571971740833629</v>
      </c>
      <c r="AK93" s="33">
        <f>+AK90*Data!AK360</f>
        <v>0.18626744752533023</v>
      </c>
      <c r="AL93" s="33">
        <f>+AL90*Data!AL360</f>
        <v>0.18694171196436632</v>
      </c>
      <c r="AM93" s="33">
        <f>+AM90*Data!AM360</f>
        <v>0.18773111542554022</v>
      </c>
      <c r="AN93" s="33">
        <f>+AN90*Data!AN360</f>
        <v>0.18862411938692464</v>
      </c>
      <c r="AO93" s="33">
        <f>+AO90*Data!AO360</f>
        <v>0.1896093260104379</v>
      </c>
      <c r="AP93" s="33">
        <f>+AP90*Data!AP360</f>
        <v>0.19067561337473521</v>
      </c>
      <c r="AQ93" s="33">
        <f>+AQ90*Data!AQ360</f>
        <v>0.19181219002139019</v>
      </c>
      <c r="AR93" s="33">
        <f>+AR90*Data!AR360</f>
        <v>0.19300860902850955</v>
      </c>
      <c r="AS93" s="33">
        <f>+AS90*Data!AS360</f>
        <v>0.19425476485421975</v>
      </c>
      <c r="AT93" s="33">
        <f>+AT90*Data!AT360</f>
        <v>0.19554088575618511</v>
      </c>
      <c r="AU93" s="33">
        <f>+AU90*Data!AU360</f>
        <v>0.19685752803871809</v>
      </c>
      <c r="AV93" s="33">
        <f>+AV90*Data!AV360</f>
        <v>0.19819557399960697</v>
      </c>
      <c r="AW93" s="33">
        <f>+AW90*Data!AW360</f>
        <v>0.19954623205731276</v>
      </c>
      <c r="AX93" s="33">
        <f>+AX90*Data!AX360</f>
        <v>0.20090103418133926</v>
      </c>
      <c r="AY93" s="33">
        <f>+AY90*Data!AY360</f>
        <v>0.20225182152086449</v>
      </c>
      <c r="AZ93" s="33">
        <f>+AZ90*Data!AZ360</f>
        <v>0.20359070311329924</v>
      </c>
      <c r="BA93" s="33">
        <f>+BA90*Data!BA360</f>
        <v>0.20490996395691777</v>
      </c>
      <c r="BB93" s="33">
        <f>+BB90*Data!BB360</f>
        <v>0.20620188734088787</v>
      </c>
      <c r="BC93" s="33">
        <f>+BC90*Data!BC360</f>
        <v>0.20745844354849916</v>
      </c>
      <c r="BD93" s="33">
        <f>+BD90*Data!BD360</f>
        <v>0.20867078766202074</v>
      </c>
      <c r="BE93" s="33">
        <f>+BE90*Data!BE360</f>
        <v>0.20982851364622293</v>
      </c>
      <c r="BF93" s="33">
        <f>+BF90*Data!BF360</f>
        <v>0.21091864786336728</v>
      </c>
      <c r="BG93" s="33">
        <f>+BG90*Data!BG360</f>
        <v>0.21192445490399309</v>
      </c>
      <c r="BH93" s="33">
        <f>+BH90*Data!BH360</f>
        <v>0.21282428468217235</v>
      </c>
      <c r="BI93" s="33">
        <f>+BI90*Data!BI360</f>
        <v>0.21272075428698231</v>
      </c>
    </row>
    <row r="94" spans="1:66" s="23" customFormat="1" ht="18" customHeight="1">
      <c r="A94" s="21" t="s">
        <v>271</v>
      </c>
      <c r="B94" s="29">
        <f>B$17*B$56*B93</f>
        <v>289.21605364752526</v>
      </c>
      <c r="C94" s="29">
        <f t="shared" ref="C94:BH94" si="38">C$17*C$56*C93</f>
        <v>201.86975025396958</v>
      </c>
      <c r="D94" s="29">
        <f t="shared" si="38"/>
        <v>170.24285922466402</v>
      </c>
      <c r="E94" s="29">
        <f t="shared" si="38"/>
        <v>139.16115261678146</v>
      </c>
      <c r="F94" s="29">
        <f t="shared" si="38"/>
        <v>111.77784870976208</v>
      </c>
      <c r="G94" s="29">
        <f t="shared" si="38"/>
        <v>88.946161700635386</v>
      </c>
      <c r="H94" s="29">
        <f t="shared" si="38"/>
        <v>70.453978938716759</v>
      </c>
      <c r="I94" s="29">
        <f t="shared" si="38"/>
        <v>56.011946357426915</v>
      </c>
      <c r="J94" s="29">
        <f t="shared" si="38"/>
        <v>44.849157112552575</v>
      </c>
      <c r="K94" s="29">
        <f t="shared" si="38"/>
        <v>35.800664434663403</v>
      </c>
      <c r="L94" s="29">
        <f t="shared" si="38"/>
        <v>28.923331287010491</v>
      </c>
      <c r="M94" s="29">
        <f t="shared" si="38"/>
        <v>23.428882845257714</v>
      </c>
      <c r="N94" s="29">
        <f t="shared" si="38"/>
        <v>19.725112782756881</v>
      </c>
      <c r="O94" s="29">
        <f t="shared" si="38"/>
        <v>16.479200276780926</v>
      </c>
      <c r="P94" s="29">
        <f t="shared" si="38"/>
        <v>13.742935158076918</v>
      </c>
      <c r="Q94" s="29">
        <f t="shared" si="38"/>
        <v>11.473354812694433</v>
      </c>
      <c r="R94" s="29">
        <f t="shared" si="38"/>
        <v>9.6018589501717084</v>
      </c>
      <c r="S94" s="29">
        <f t="shared" si="38"/>
        <v>8.0598769420757144</v>
      </c>
      <c r="T94" s="29">
        <f t="shared" si="38"/>
        <v>6.787252406072148</v>
      </c>
      <c r="U94" s="29">
        <f t="shared" si="38"/>
        <v>5.7339034269573155</v>
      </c>
      <c r="V94" s="29">
        <f t="shared" si="38"/>
        <v>4.8658897211819978</v>
      </c>
      <c r="W94" s="29">
        <f t="shared" si="38"/>
        <v>4.1393549934060072</v>
      </c>
      <c r="X94" s="29">
        <f t="shared" si="38"/>
        <v>3.5225793044323712</v>
      </c>
      <c r="Y94" s="29">
        <f t="shared" si="38"/>
        <v>2.9988867900652787</v>
      </c>
      <c r="Z94" s="29">
        <f t="shared" si="38"/>
        <v>2.5564059362124461</v>
      </c>
      <c r="AA94" s="29">
        <f t="shared" si="38"/>
        <v>2.1830060735858061</v>
      </c>
      <c r="AB94" s="29">
        <f t="shared" si="38"/>
        <v>1.8674783685934182</v>
      </c>
      <c r="AC94" s="29">
        <f t="shared" si="38"/>
        <v>1.6003358926217948</v>
      </c>
      <c r="AD94" s="29">
        <f t="shared" si="38"/>
        <v>1.37331799283849</v>
      </c>
      <c r="AE94" s="29">
        <f t="shared" si="38"/>
        <v>1.1800146070858608</v>
      </c>
      <c r="AF94" s="29">
        <f t="shared" si="38"/>
        <v>1.0153397300674245</v>
      </c>
      <c r="AG94" s="29">
        <f t="shared" si="38"/>
        <v>0.87469235850373706</v>
      </c>
      <c r="AH94" s="29">
        <f t="shared" si="38"/>
        <v>0.75415181607294379</v>
      </c>
      <c r="AI94" s="29">
        <f t="shared" si="38"/>
        <v>0.65075581420911643</v>
      </c>
      <c r="AJ94" s="29">
        <f t="shared" si="38"/>
        <v>0.56197707944519293</v>
      </c>
      <c r="AK94" s="29">
        <f t="shared" si="38"/>
        <v>0.48566536119768522</v>
      </c>
      <c r="AL94" s="29">
        <f t="shared" si="38"/>
        <v>0.41999677861015866</v>
      </c>
      <c r="AM94" s="29">
        <f t="shared" si="38"/>
        <v>0.3634256550553277</v>
      </c>
      <c r="AN94" s="29">
        <f t="shared" si="38"/>
        <v>0.31464158711697882</v>
      </c>
      <c r="AO94" s="29">
        <f t="shared" si="38"/>
        <v>0.2725324188677567</v>
      </c>
      <c r="AP94" s="29">
        <f t="shared" si="38"/>
        <v>0.23615285803316086</v>
      </c>
      <c r="AQ94" s="29">
        <f t="shared" si="38"/>
        <v>0.20469811118152231</v>
      </c>
      <c r="AR94" s="29">
        <f t="shared" si="38"/>
        <v>0.17748182661072287</v>
      </c>
      <c r="AS94" s="29">
        <f t="shared" si="38"/>
        <v>0.15391766515793184</v>
      </c>
      <c r="AT94" s="29">
        <f t="shared" si="38"/>
        <v>0.13350389668877272</v>
      </c>
      <c r="AU94" s="29">
        <f t="shared" si="38"/>
        <v>0.11581050855404226</v>
      </c>
      <c r="AV94" s="29">
        <f t="shared" si="38"/>
        <v>0.10046839646620048</v>
      </c>
      <c r="AW94" s="29">
        <f t="shared" si="38"/>
        <v>8.7160282264699948E-2</v>
      </c>
      <c r="AX94" s="29">
        <f t="shared" si="38"/>
        <v>7.5613065628838252E-2</v>
      </c>
      <c r="AY94" s="29">
        <f t="shared" si="38"/>
        <v>6.5591368642776704E-2</v>
      </c>
      <c r="AZ94" s="29">
        <f t="shared" si="38"/>
        <v>5.6892074643722805E-2</v>
      </c>
      <c r="BA94" s="29">
        <f t="shared" si="38"/>
        <v>4.9339697597027977E-2</v>
      </c>
      <c r="BB94" s="29">
        <f t="shared" si="38"/>
        <v>4.2782446896926479E-2</v>
      </c>
      <c r="BC94" s="29">
        <f t="shared" si="38"/>
        <v>3.7088876407025219E-2</v>
      </c>
      <c r="BD94" s="29">
        <f t="shared" si="38"/>
        <v>3.2145026959345437E-2</v>
      </c>
      <c r="BE94" s="29">
        <f t="shared" si="38"/>
        <v>2.7851989368080848E-2</v>
      </c>
      <c r="BF94" s="29">
        <f t="shared" si="38"/>
        <v>2.4123830731495891E-2</v>
      </c>
      <c r="BG94" s="29">
        <f t="shared" si="38"/>
        <v>2.0885839979607281E-2</v>
      </c>
      <c r="BH94" s="29">
        <f t="shared" si="38"/>
        <v>1.8073057543736396E-2</v>
      </c>
      <c r="BI94" s="29">
        <f>BI$17*BI$56*BI93/(1-(BJ17/BI17))</f>
        <v>0.11252132116777157</v>
      </c>
    </row>
    <row r="95" spans="1:66" s="23" customFormat="1" ht="39" customHeight="1">
      <c r="A95" s="57" t="s">
        <v>62</v>
      </c>
      <c r="B95" s="197">
        <f>SUM(B94:BI94)*10*B52+B53-C53</f>
        <v>549.59001814549902</v>
      </c>
      <c r="C95" s="85">
        <v>554.63052163112798</v>
      </c>
      <c r="D95" s="189">
        <f>+B95-C95</f>
        <v>-5.0405034856289603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39">+B$36*1000*B103^($B$38-1)</f>
        <v>1.0000000000000024E-3</v>
      </c>
      <c r="C101" s="479">
        <f t="shared" si="39"/>
        <v>9.9999999999999959E-4</v>
      </c>
      <c r="D101" s="479">
        <f t="shared" si="39"/>
        <v>1.0000000000000636E-3</v>
      </c>
      <c r="E101" s="479">
        <f t="shared" si="39"/>
        <v>1.0000000000250559E-3</v>
      </c>
      <c r="F101" s="479">
        <f t="shared" si="39"/>
        <v>1.0000000020683462E-3</v>
      </c>
      <c r="G101" s="479">
        <f t="shared" si="39"/>
        <v>1.0000000690716614E-3</v>
      </c>
      <c r="H101" s="479">
        <f t="shared" si="39"/>
        <v>1.0000012753976389E-3</v>
      </c>
      <c r="I101" s="479">
        <f t="shared" si="39"/>
        <v>1.0000154944071753E-3</v>
      </c>
      <c r="J101" s="479">
        <f t="shared" si="39"/>
        <v>1.0001382816321601E-3</v>
      </c>
      <c r="K101" s="479">
        <f t="shared" si="39"/>
        <v>1.0009718906366213E-3</v>
      </c>
      <c r="L101" s="479">
        <f t="shared" si="39"/>
        <v>1.0056428878457767E-3</v>
      </c>
      <c r="M101" s="479">
        <f t="shared" si="39"/>
        <v>1.0280495158972278E-3</v>
      </c>
      <c r="N101" s="479">
        <f t="shared" si="39"/>
        <v>1.1227565420541125E-3</v>
      </c>
      <c r="O101" s="479">
        <f t="shared" si="39"/>
        <v>1.4835304407365918E-3</v>
      </c>
      <c r="P101" s="479">
        <f t="shared" si="39"/>
        <v>2.7342584752025668E-3</v>
      </c>
      <c r="Q101" s="479">
        <f t="shared" si="39"/>
        <v>6.7233412241040841E-3</v>
      </c>
      <c r="R101" s="479">
        <f t="shared" si="39"/>
        <v>1.8533764551566023E-2</v>
      </c>
      <c r="S101" s="479">
        <f t="shared" si="39"/>
        <v>5.1229475125919167E-2</v>
      </c>
      <c r="T101" s="479">
        <f t="shared" si="39"/>
        <v>0.13634418472310186</v>
      </c>
      <c r="U101" s="479">
        <f t="shared" si="39"/>
        <v>0.34555532904845054</v>
      </c>
      <c r="V101" s="479">
        <f t="shared" si="39"/>
        <v>0.83230829766076264</v>
      </c>
      <c r="W101" s="479">
        <f t="shared" si="39"/>
        <v>1.9050334301075327</v>
      </c>
      <c r="X101" s="479">
        <f t="shared" si="39"/>
        <v>4.1415495227479182</v>
      </c>
      <c r="Y101" s="479">
        <f t="shared" si="39"/>
        <v>8.5372060943088091</v>
      </c>
      <c r="Z101" s="479">
        <f t="shared" si="39"/>
        <v>16.632319403133174</v>
      </c>
      <c r="AA101" s="479">
        <f t="shared" si="39"/>
        <v>30.481939669251933</v>
      </c>
      <c r="AB101" s="479">
        <f t="shared" si="39"/>
        <v>159.99044376005855</v>
      </c>
      <c r="AC101" s="479">
        <f t="shared" si="39"/>
        <v>79.995221880029277</v>
      </c>
      <c r="AD101" s="479">
        <f t="shared" si="39"/>
        <v>39.997610940014638</v>
      </c>
      <c r="AE101" s="479">
        <f t="shared" si="39"/>
        <v>19.998805470007319</v>
      </c>
      <c r="AF101" s="479">
        <f t="shared" si="39"/>
        <v>9.9994027350036596</v>
      </c>
      <c r="AG101" s="479">
        <f t="shared" si="39"/>
        <v>4.9997013675018298</v>
      </c>
      <c r="AH101" s="479">
        <f t="shared" ref="AH101:BI101" si="40">+AH$36*1000*AH103^($B$38-1)</f>
        <v>2.4998506837509149</v>
      </c>
      <c r="AI101" s="479">
        <f t="shared" si="40"/>
        <v>1.2499253418754575</v>
      </c>
      <c r="AJ101" s="479">
        <f t="shared" si="40"/>
        <v>0.62496267093772873</v>
      </c>
      <c r="AK101" s="479">
        <f t="shared" si="40"/>
        <v>0.31248133546886436</v>
      </c>
      <c r="AL101" s="479">
        <f t="shared" si="40"/>
        <v>0.15624066773443218</v>
      </c>
      <c r="AM101" s="479">
        <f t="shared" si="40"/>
        <v>7.8120333867216091E-2</v>
      </c>
      <c r="AN101" s="479">
        <f t="shared" si="40"/>
        <v>3.9060166933608045E-2</v>
      </c>
      <c r="AO101" s="479">
        <f t="shared" si="40"/>
        <v>1.9530083466804023E-2</v>
      </c>
      <c r="AP101" s="479">
        <f t="shared" si="40"/>
        <v>9.7650417334020113E-3</v>
      </c>
      <c r="AQ101" s="479">
        <f t="shared" si="40"/>
        <v>4.8825208667010057E-3</v>
      </c>
      <c r="AR101" s="479">
        <f t="shared" si="40"/>
        <v>2.4412604333505028E-3</v>
      </c>
      <c r="AS101" s="479">
        <f t="shared" si="40"/>
        <v>1.2206302166752514E-3</v>
      </c>
      <c r="AT101" s="479">
        <f t="shared" si="40"/>
        <v>6.1031510833762571E-4</v>
      </c>
      <c r="AU101" s="479">
        <f t="shared" si="40"/>
        <v>3.0515755416881285E-4</v>
      </c>
      <c r="AV101" s="479">
        <f t="shared" si="40"/>
        <v>1.5257877708440643E-4</v>
      </c>
      <c r="AW101" s="479">
        <f t="shared" si="40"/>
        <v>7.6289388542203214E-5</v>
      </c>
      <c r="AX101" s="479">
        <f t="shared" si="40"/>
        <v>3.8144694271101607E-5</v>
      </c>
      <c r="AY101" s="479">
        <f t="shared" si="40"/>
        <v>1.9072347135550803E-5</v>
      </c>
      <c r="AZ101" s="479">
        <f t="shared" si="40"/>
        <v>9.5361735677754017E-6</v>
      </c>
      <c r="BA101" s="479">
        <f t="shared" si="40"/>
        <v>4.7680867838877009E-6</v>
      </c>
      <c r="BB101" s="479">
        <f t="shared" si="40"/>
        <v>2.3840433919438504E-6</v>
      </c>
      <c r="BC101" s="479">
        <f t="shared" si="40"/>
        <v>1.1920216959719252E-6</v>
      </c>
      <c r="BD101" s="479">
        <f t="shared" si="40"/>
        <v>5.9601084798596261E-7</v>
      </c>
      <c r="BE101" s="479">
        <f t="shared" si="40"/>
        <v>2.980054239929813E-7</v>
      </c>
      <c r="BF101" s="479">
        <f t="shared" si="40"/>
        <v>1.4900271199649065E-7</v>
      </c>
      <c r="BG101" s="479">
        <f t="shared" si="40"/>
        <v>7.4501355998245326E-8</v>
      </c>
      <c r="BH101" s="479">
        <f t="shared" si="40"/>
        <v>3.7250677999122663E-8</v>
      </c>
      <c r="BI101" s="479">
        <f t="shared" si="40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1.1728619996980443</v>
      </c>
      <c r="C102" s="481">
        <f>+C119*(1-MIN(C103,1))</f>
        <v>0.99947877291253961</v>
      </c>
      <c r="D102" s="481">
        <f t="shared" ref="D102:BI102" si="41">+D119*(1-MIN(D103,1))</f>
        <v>1.0995621455520632</v>
      </c>
      <c r="E102" s="481">
        <f t="shared" si="41"/>
        <v>1.1708530613388195</v>
      </c>
      <c r="F102" s="481">
        <f t="shared" si="41"/>
        <v>1.2234334651629908</v>
      </c>
      <c r="G102" s="481">
        <f t="shared" si="41"/>
        <v>1.2604111907745581</v>
      </c>
      <c r="H102" s="481">
        <f t="shared" si="41"/>
        <v>1.287397563978776</v>
      </c>
      <c r="I102" s="481">
        <f t="shared" si="41"/>
        <v>1.3139773937352499</v>
      </c>
      <c r="J102" s="481">
        <f t="shared" si="41"/>
        <v>1.3434844850599341</v>
      </c>
      <c r="K102" s="481">
        <f t="shared" si="41"/>
        <v>1.3751293115342296</v>
      </c>
      <c r="L102" s="481">
        <f t="shared" si="41"/>
        <v>1.4164042844270883</v>
      </c>
      <c r="M102" s="481">
        <f t="shared" si="41"/>
        <v>1.4633641010113059</v>
      </c>
      <c r="N102" s="481">
        <f t="shared" si="41"/>
        <v>1.5173791004400816</v>
      </c>
      <c r="O102" s="481">
        <f t="shared" si="41"/>
        <v>1.5606645311726739</v>
      </c>
      <c r="P102" s="481">
        <f t="shared" si="41"/>
        <v>1.597276435112267</v>
      </c>
      <c r="Q102" s="481">
        <f t="shared" si="41"/>
        <v>1.6292143384078206</v>
      </c>
      <c r="R102" s="481">
        <f t="shared" si="41"/>
        <v>1.657312521458242</v>
      </c>
      <c r="S102" s="481">
        <f t="shared" si="41"/>
        <v>1.6816324865583483</v>
      </c>
      <c r="T102" s="481">
        <f t="shared" si="41"/>
        <v>1.7015842370386791</v>
      </c>
      <c r="U102" s="481">
        <f t="shared" si="41"/>
        <v>1.7159082541664614</v>
      </c>
      <c r="V102" s="481">
        <f t="shared" si="41"/>
        <v>1.7225769316287851</v>
      </c>
      <c r="W102" s="481">
        <f t="shared" si="41"/>
        <v>1.7186732772438298</v>
      </c>
      <c r="X102" s="481">
        <f t="shared" si="41"/>
        <v>1.7003340197264707</v>
      </c>
      <c r="Y102" s="481">
        <f t="shared" si="41"/>
        <v>1.6628953762586565</v>
      </c>
      <c r="Z102" s="481">
        <f t="shared" si="41"/>
        <v>1.6014330163194941</v>
      </c>
      <c r="AA102" s="481">
        <f t="shared" si="41"/>
        <v>1.3577886802960328</v>
      </c>
      <c r="AB102" s="481">
        <f t="shared" si="41"/>
        <v>0</v>
      </c>
      <c r="AC102" s="481">
        <f t="shared" si="41"/>
        <v>0</v>
      </c>
      <c r="AD102" s="481">
        <f t="shared" si="41"/>
        <v>0</v>
      </c>
      <c r="AE102" s="481">
        <f t="shared" si="41"/>
        <v>0</v>
      </c>
      <c r="AF102" s="481">
        <f t="shared" si="41"/>
        <v>0</v>
      </c>
      <c r="AG102" s="481">
        <f t="shared" si="41"/>
        <v>0</v>
      </c>
      <c r="AH102" s="481">
        <f t="shared" si="41"/>
        <v>0</v>
      </c>
      <c r="AI102" s="481">
        <f t="shared" si="41"/>
        <v>0</v>
      </c>
      <c r="AJ102" s="481">
        <f t="shared" si="41"/>
        <v>0</v>
      </c>
      <c r="AK102" s="481">
        <f t="shared" si="41"/>
        <v>0</v>
      </c>
      <c r="AL102" s="481">
        <f t="shared" si="41"/>
        <v>0</v>
      </c>
      <c r="AM102" s="481">
        <f t="shared" si="41"/>
        <v>0</v>
      </c>
      <c r="AN102" s="481">
        <f t="shared" si="41"/>
        <v>0</v>
      </c>
      <c r="AO102" s="481">
        <f t="shared" si="41"/>
        <v>0</v>
      </c>
      <c r="AP102" s="481">
        <f t="shared" si="41"/>
        <v>0</v>
      </c>
      <c r="AQ102" s="481">
        <f t="shared" si="41"/>
        <v>0</v>
      </c>
      <c r="AR102" s="481">
        <f t="shared" si="41"/>
        <v>0</v>
      </c>
      <c r="AS102" s="481">
        <f t="shared" si="41"/>
        <v>0</v>
      </c>
      <c r="AT102" s="481">
        <f t="shared" si="41"/>
        <v>0</v>
      </c>
      <c r="AU102" s="481">
        <f t="shared" si="41"/>
        <v>0</v>
      </c>
      <c r="AV102" s="481">
        <f t="shared" si="41"/>
        <v>0</v>
      </c>
      <c r="AW102" s="481">
        <f t="shared" si="41"/>
        <v>0</v>
      </c>
      <c r="AX102" s="481">
        <f t="shared" si="41"/>
        <v>0</v>
      </c>
      <c r="AY102" s="481">
        <f t="shared" si="41"/>
        <v>0</v>
      </c>
      <c r="AZ102" s="481">
        <f t="shared" si="41"/>
        <v>0</v>
      </c>
      <c r="BA102" s="481">
        <f t="shared" si="41"/>
        <v>0</v>
      </c>
      <c r="BB102" s="481">
        <f t="shared" si="41"/>
        <v>0</v>
      </c>
      <c r="BC102" s="481">
        <f t="shared" si="41"/>
        <v>0</v>
      </c>
      <c r="BD102" s="481">
        <f t="shared" si="41"/>
        <v>0</v>
      </c>
      <c r="BE102" s="481">
        <f t="shared" si="41"/>
        <v>0</v>
      </c>
      <c r="BF102" s="481">
        <f t="shared" si="41"/>
        <v>0</v>
      </c>
      <c r="BG102" s="481">
        <f t="shared" si="41"/>
        <v>0</v>
      </c>
      <c r="BH102" s="481">
        <f t="shared" si="41"/>
        <v>0</v>
      </c>
      <c r="BI102" s="481">
        <f t="shared" si="41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2">+IF($B$98&gt;0,D109,IF($B$99&gt;0,D114,D122))</f>
        <v>3.5635427292864347E-4</v>
      </c>
      <c r="E103" s="484">
        <f t="shared" si="42"/>
        <v>3.6548514451060127E-4</v>
      </c>
      <c r="F103" s="484">
        <f t="shared" si="42"/>
        <v>3.7479432859711985E-4</v>
      </c>
      <c r="G103" s="484">
        <f t="shared" si="42"/>
        <v>3.8428129748652303E-4</v>
      </c>
      <c r="H103" s="484">
        <f t="shared" si="42"/>
        <v>3.9394542088007763E-4</v>
      </c>
      <c r="I103" s="484">
        <f t="shared" si="42"/>
        <v>4.0378817112067387E-4</v>
      </c>
      <c r="J103" s="484">
        <f t="shared" si="42"/>
        <v>4.1383016085799729E-4</v>
      </c>
      <c r="K103" s="484">
        <f t="shared" si="42"/>
        <v>4.2421310007078954E-4</v>
      </c>
      <c r="L103" s="484">
        <f t="shared" si="42"/>
        <v>4.3569982975304785E-4</v>
      </c>
      <c r="M103" s="484">
        <f t="shared" si="42"/>
        <v>4.5175234335251524E-4</v>
      </c>
      <c r="N103" s="484">
        <f t="shared" si="42"/>
        <v>4.8581601151921708E-4</v>
      </c>
      <c r="O103" s="484">
        <f t="shared" si="42"/>
        <v>5.8065706056514767E-4</v>
      </c>
      <c r="P103" s="484">
        <f t="shared" si="42"/>
        <v>8.3477691349522474E-4</v>
      </c>
      <c r="Q103" s="484">
        <f t="shared" si="42"/>
        <v>1.4082577349241268E-3</v>
      </c>
      <c r="R103" s="484">
        <f t="shared" si="42"/>
        <v>2.5308630986074338E-3</v>
      </c>
      <c r="S103" s="484">
        <f t="shared" si="42"/>
        <v>4.5541498773661896E-3</v>
      </c>
      <c r="T103" s="484">
        <f t="shared" si="42"/>
        <v>8.0224608634186494E-3</v>
      </c>
      <c r="U103" s="484">
        <f t="shared" si="42"/>
        <v>1.3749972770625214E-2</v>
      </c>
      <c r="V103" s="484">
        <f t="shared" si="42"/>
        <v>2.2903337448098977E-2</v>
      </c>
      <c r="W103" s="484">
        <f t="shared" si="42"/>
        <v>3.7074599047243653E-2</v>
      </c>
      <c r="X103" s="484">
        <f t="shared" si="42"/>
        <v>5.8306266815076453E-2</v>
      </c>
      <c r="Y103" s="484">
        <f t="shared" si="42"/>
        <v>8.9001187707610549E-2</v>
      </c>
      <c r="Z103" s="484">
        <f t="shared" si="42"/>
        <v>0.1316232641543946</v>
      </c>
      <c r="AA103" s="484">
        <f t="shared" si="42"/>
        <v>0.2708523036051001</v>
      </c>
      <c r="AB103" s="484">
        <f t="shared" si="42"/>
        <v>1</v>
      </c>
      <c r="AC103" s="484">
        <f t="shared" si="42"/>
        <v>1</v>
      </c>
      <c r="AD103" s="484">
        <f t="shared" si="42"/>
        <v>1</v>
      </c>
      <c r="AE103" s="484">
        <f t="shared" si="42"/>
        <v>1</v>
      </c>
      <c r="AF103" s="484">
        <f t="shared" si="42"/>
        <v>1</v>
      </c>
      <c r="AG103" s="484">
        <f t="shared" si="42"/>
        <v>1</v>
      </c>
      <c r="AH103" s="484">
        <f t="shared" si="42"/>
        <v>1</v>
      </c>
      <c r="AI103" s="484">
        <f t="shared" si="42"/>
        <v>1</v>
      </c>
      <c r="AJ103" s="484">
        <f t="shared" si="42"/>
        <v>1</v>
      </c>
      <c r="AK103" s="484">
        <f t="shared" si="42"/>
        <v>1</v>
      </c>
      <c r="AL103" s="484">
        <f t="shared" si="42"/>
        <v>1</v>
      </c>
      <c r="AM103" s="484">
        <f t="shared" si="42"/>
        <v>1</v>
      </c>
      <c r="AN103" s="484">
        <f t="shared" si="42"/>
        <v>1</v>
      </c>
      <c r="AO103" s="484">
        <f t="shared" si="42"/>
        <v>1</v>
      </c>
      <c r="AP103" s="484">
        <f t="shared" si="42"/>
        <v>1</v>
      </c>
      <c r="AQ103" s="484">
        <f t="shared" si="42"/>
        <v>1</v>
      </c>
      <c r="AR103" s="484">
        <f t="shared" si="42"/>
        <v>1</v>
      </c>
      <c r="AS103" s="484">
        <f t="shared" si="42"/>
        <v>1</v>
      </c>
      <c r="AT103" s="484">
        <f t="shared" si="42"/>
        <v>1</v>
      </c>
      <c r="AU103" s="484">
        <f t="shared" si="42"/>
        <v>1</v>
      </c>
      <c r="AV103" s="484">
        <f t="shared" si="42"/>
        <v>1</v>
      </c>
      <c r="AW103" s="484">
        <f t="shared" si="42"/>
        <v>1</v>
      </c>
      <c r="AX103" s="484">
        <f t="shared" si="42"/>
        <v>1</v>
      </c>
      <c r="AY103" s="484">
        <f t="shared" si="42"/>
        <v>1</v>
      </c>
      <c r="AZ103" s="484">
        <f t="shared" si="42"/>
        <v>1</v>
      </c>
      <c r="BA103" s="484">
        <f t="shared" si="42"/>
        <v>1</v>
      </c>
      <c r="BB103" s="484">
        <f t="shared" si="42"/>
        <v>1</v>
      </c>
      <c r="BC103" s="484">
        <f t="shared" si="42"/>
        <v>1</v>
      </c>
      <c r="BD103" s="484">
        <f t="shared" si="42"/>
        <v>1</v>
      </c>
      <c r="BE103" s="484">
        <f t="shared" si="42"/>
        <v>1</v>
      </c>
      <c r="BF103" s="484">
        <f t="shared" si="42"/>
        <v>1</v>
      </c>
      <c r="BG103" s="484">
        <f t="shared" si="42"/>
        <v>1</v>
      </c>
      <c r="BH103" s="484">
        <f t="shared" si="42"/>
        <v>1</v>
      </c>
      <c r="BI103" s="484">
        <f t="shared" si="42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3">+MIN(B107+B108,B36*1000)</f>
        <v>1E-3</v>
      </c>
      <c r="C106" s="389">
        <f t="shared" si="43"/>
        <v>1E-3</v>
      </c>
      <c r="D106" s="389">
        <f t="shared" si="43"/>
        <v>1.0000000000000616E-3</v>
      </c>
      <c r="E106" s="389">
        <f t="shared" si="43"/>
        <v>1.0000000000250553E-3</v>
      </c>
      <c r="F106" s="389">
        <f t="shared" si="43"/>
        <v>1.0000000020683457E-3</v>
      </c>
      <c r="G106" s="389">
        <f t="shared" si="43"/>
        <v>1.0000000690716607E-3</v>
      </c>
      <c r="H106" s="389">
        <f t="shared" si="43"/>
        <v>1.0000012753976373E-3</v>
      </c>
      <c r="I106" s="389">
        <f t="shared" si="43"/>
        <v>1.0000154944071751E-3</v>
      </c>
      <c r="J106" s="389">
        <f t="shared" si="43"/>
        <v>1.0001382816321597E-3</v>
      </c>
      <c r="K106" s="389">
        <f t="shared" si="43"/>
        <v>1.0009718906366216E-3</v>
      </c>
      <c r="L106" s="389">
        <f t="shared" si="43"/>
        <v>1.0056428878457773E-3</v>
      </c>
      <c r="M106" s="466">
        <f t="shared" si="43"/>
        <v>1.0280495158972263E-3</v>
      </c>
      <c r="N106" s="389">
        <f t="shared" si="43"/>
        <v>1.1227565420541109E-3</v>
      </c>
      <c r="O106" s="389">
        <f t="shared" si="43"/>
        <v>1.4835304407365905E-3</v>
      </c>
      <c r="P106" s="389">
        <f t="shared" si="43"/>
        <v>2.7342584752025594E-3</v>
      </c>
      <c r="Q106" s="389">
        <f t="shared" si="43"/>
        <v>6.7233412241040832E-3</v>
      </c>
      <c r="R106" s="389">
        <f t="shared" si="43"/>
        <v>1.8533764551566006E-2</v>
      </c>
      <c r="S106" s="389">
        <f t="shared" si="43"/>
        <v>5.1229475125919105E-2</v>
      </c>
      <c r="T106" s="389">
        <f t="shared" si="43"/>
        <v>0.13634418472310178</v>
      </c>
      <c r="U106" s="389">
        <f t="shared" si="43"/>
        <v>0.34555532904845049</v>
      </c>
      <c r="V106" s="389">
        <f t="shared" si="43"/>
        <v>0.8323082976607622</v>
      </c>
      <c r="W106" s="389">
        <f t="shared" si="43"/>
        <v>1.9050334301075322</v>
      </c>
      <c r="X106" s="389">
        <f t="shared" si="43"/>
        <v>4.1415495227479173</v>
      </c>
      <c r="Y106" s="389">
        <f t="shared" si="43"/>
        <v>8.5372060943088126</v>
      </c>
      <c r="Z106" s="389">
        <f t="shared" si="43"/>
        <v>16.632319403133177</v>
      </c>
      <c r="AA106" s="389">
        <f t="shared" si="43"/>
        <v>30.481939669251929</v>
      </c>
      <c r="AB106" s="389">
        <f t="shared" si="43"/>
        <v>159.99044376005855</v>
      </c>
      <c r="AC106" s="389">
        <f t="shared" si="43"/>
        <v>79.995221880029277</v>
      </c>
      <c r="AD106" s="389">
        <f t="shared" si="43"/>
        <v>39.997610940014638</v>
      </c>
      <c r="AE106" s="389">
        <f t="shared" si="43"/>
        <v>19.998805470007319</v>
      </c>
      <c r="AF106" s="389">
        <f t="shared" si="43"/>
        <v>9.9994027350036596</v>
      </c>
      <c r="AG106" s="389">
        <f t="shared" si="43"/>
        <v>4.9997013675018298</v>
      </c>
      <c r="AH106" s="389">
        <f t="shared" si="43"/>
        <v>2.4998506837509149</v>
      </c>
      <c r="AI106" s="389">
        <f t="shared" si="43"/>
        <v>1.2499253418754575</v>
      </c>
      <c r="AJ106" s="389">
        <f t="shared" si="43"/>
        <v>0.62496267093772873</v>
      </c>
      <c r="AK106" s="389">
        <f t="shared" si="43"/>
        <v>0.31248133546886436</v>
      </c>
      <c r="AL106" s="389">
        <f t="shared" si="43"/>
        <v>0.15624066773443218</v>
      </c>
      <c r="AM106" s="389">
        <f t="shared" si="43"/>
        <v>7.8120333867216091E-2</v>
      </c>
      <c r="AN106" s="389">
        <f t="shared" si="43"/>
        <v>3.9060166933608045E-2</v>
      </c>
      <c r="AO106" s="389">
        <f t="shared" si="43"/>
        <v>1.9530083466804023E-2</v>
      </c>
      <c r="AP106" s="389">
        <f t="shared" si="43"/>
        <v>9.7650417334020113E-3</v>
      </c>
      <c r="AQ106" s="389">
        <f t="shared" si="43"/>
        <v>4.8825208667010057E-3</v>
      </c>
      <c r="AR106" s="389">
        <f t="shared" si="43"/>
        <v>2.4412604333505028E-3</v>
      </c>
      <c r="AS106" s="389">
        <f t="shared" si="43"/>
        <v>1.2206302166752514E-3</v>
      </c>
      <c r="AT106" s="389">
        <f t="shared" si="43"/>
        <v>6.1031510833762571E-4</v>
      </c>
      <c r="AU106" s="389">
        <f t="shared" si="43"/>
        <v>3.0515755416881285E-4</v>
      </c>
      <c r="AV106" s="389">
        <f t="shared" si="43"/>
        <v>1.5257877708440643E-4</v>
      </c>
      <c r="AW106" s="389">
        <f t="shared" si="43"/>
        <v>7.6289388542203214E-5</v>
      </c>
      <c r="AX106" s="389">
        <f t="shared" si="43"/>
        <v>3.8144694271101607E-5</v>
      </c>
      <c r="AY106" s="389">
        <f t="shared" si="43"/>
        <v>1.9072347135550803E-5</v>
      </c>
      <c r="AZ106" s="389">
        <f t="shared" si="43"/>
        <v>9.5361735677754017E-6</v>
      </c>
      <c r="BA106" s="389">
        <f t="shared" si="43"/>
        <v>4.7680867838877009E-6</v>
      </c>
      <c r="BB106" s="389">
        <f t="shared" si="43"/>
        <v>2.3840433919438504E-6</v>
      </c>
      <c r="BC106" s="389">
        <f t="shared" si="43"/>
        <v>1.1920216959719252E-6</v>
      </c>
      <c r="BD106" s="389">
        <f t="shared" si="43"/>
        <v>5.9601084798596261E-7</v>
      </c>
      <c r="BE106" s="389">
        <f t="shared" si="43"/>
        <v>2.980054239929813E-7</v>
      </c>
      <c r="BF106" s="389">
        <f t="shared" si="43"/>
        <v>1.4900271199649065E-7</v>
      </c>
      <c r="BG106" s="389">
        <f t="shared" si="43"/>
        <v>7.4501355998245326E-8</v>
      </c>
      <c r="BH106" s="389">
        <f t="shared" si="43"/>
        <v>3.7250677999122663E-8</v>
      </c>
      <c r="BI106" s="389">
        <f t="shared" si="43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4.4">
      <c r="A109" s="388" t="s">
        <v>193</v>
      </c>
      <c r="B109" s="391">
        <f>+(B106/(1000*B$36))^(1/($B$38-1))</f>
        <v>3.3862811311759976E-4</v>
      </c>
      <c r="C109" s="391">
        <f t="shared" ref="C109" si="44">+(C106/(1000*C$36))^(1/($B$38-1))</f>
        <v>3.474019474595326E-4</v>
      </c>
      <c r="D109" s="391">
        <f t="shared" ref="D109:BI109" si="45">+(D106/(1000*D$36))^(1/($B$38-1))</f>
        <v>3.5635427292864347E-4</v>
      </c>
      <c r="E109" s="391">
        <f t="shared" si="45"/>
        <v>3.6548514451060127E-4</v>
      </c>
      <c r="F109" s="391">
        <f t="shared" si="45"/>
        <v>3.7479432859711985E-4</v>
      </c>
      <c r="G109" s="391">
        <f t="shared" si="45"/>
        <v>3.8428129748652303E-4</v>
      </c>
      <c r="H109" s="391">
        <f t="shared" si="45"/>
        <v>3.9394542088007763E-4</v>
      </c>
      <c r="I109" s="391">
        <f t="shared" si="45"/>
        <v>4.0378817112067387E-4</v>
      </c>
      <c r="J109" s="391">
        <f t="shared" si="45"/>
        <v>4.1383016085799729E-4</v>
      </c>
      <c r="K109" s="391">
        <f t="shared" si="45"/>
        <v>4.2421310007078954E-4</v>
      </c>
      <c r="L109" s="391">
        <f t="shared" si="45"/>
        <v>4.3569982975304785E-4</v>
      </c>
      <c r="M109" s="391">
        <f t="shared" si="45"/>
        <v>4.5175234335251524E-4</v>
      </c>
      <c r="N109" s="391">
        <f t="shared" si="45"/>
        <v>4.8581601151921708E-4</v>
      </c>
      <c r="O109" s="391">
        <f t="shared" si="45"/>
        <v>5.8065706056514767E-4</v>
      </c>
      <c r="P109" s="391">
        <f t="shared" si="45"/>
        <v>8.3477691349522474E-4</v>
      </c>
      <c r="Q109" s="391">
        <f t="shared" si="45"/>
        <v>1.4082577349241268E-3</v>
      </c>
      <c r="R109" s="391">
        <f t="shared" si="45"/>
        <v>2.5308630986074338E-3</v>
      </c>
      <c r="S109" s="391">
        <f t="shared" si="45"/>
        <v>4.5541498773661896E-3</v>
      </c>
      <c r="T109" s="391">
        <f t="shared" si="45"/>
        <v>8.0224608634186494E-3</v>
      </c>
      <c r="U109" s="391">
        <f t="shared" si="45"/>
        <v>1.3749972770625214E-2</v>
      </c>
      <c r="V109" s="391">
        <f t="shared" si="45"/>
        <v>2.2903337448098977E-2</v>
      </c>
      <c r="W109" s="391">
        <f t="shared" si="45"/>
        <v>3.7074599047243653E-2</v>
      </c>
      <c r="X109" s="391">
        <f t="shared" si="45"/>
        <v>5.8306266815076453E-2</v>
      </c>
      <c r="Y109" s="391">
        <f t="shared" si="45"/>
        <v>8.9001187707610549E-2</v>
      </c>
      <c r="Z109" s="391">
        <f t="shared" si="45"/>
        <v>0.1316232641543946</v>
      </c>
      <c r="AA109" s="391">
        <f t="shared" si="45"/>
        <v>0.2708523036051001</v>
      </c>
      <c r="AB109" s="391">
        <f t="shared" si="45"/>
        <v>1</v>
      </c>
      <c r="AC109" s="391">
        <f t="shared" si="45"/>
        <v>1</v>
      </c>
      <c r="AD109" s="391">
        <f t="shared" si="45"/>
        <v>1</v>
      </c>
      <c r="AE109" s="391">
        <f t="shared" si="45"/>
        <v>1</v>
      </c>
      <c r="AF109" s="391">
        <f t="shared" si="45"/>
        <v>1</v>
      </c>
      <c r="AG109" s="391">
        <f t="shared" si="45"/>
        <v>1</v>
      </c>
      <c r="AH109" s="391">
        <f t="shared" si="45"/>
        <v>1</v>
      </c>
      <c r="AI109" s="391">
        <f t="shared" si="45"/>
        <v>1</v>
      </c>
      <c r="AJ109" s="391">
        <f t="shared" si="45"/>
        <v>1</v>
      </c>
      <c r="AK109" s="391">
        <f t="shared" si="45"/>
        <v>1</v>
      </c>
      <c r="AL109" s="391">
        <f t="shared" si="45"/>
        <v>1</v>
      </c>
      <c r="AM109" s="391">
        <f t="shared" si="45"/>
        <v>1</v>
      </c>
      <c r="AN109" s="391">
        <f t="shared" si="45"/>
        <v>1</v>
      </c>
      <c r="AO109" s="391">
        <f t="shared" si="45"/>
        <v>1</v>
      </c>
      <c r="AP109" s="391">
        <f t="shared" si="45"/>
        <v>1</v>
      </c>
      <c r="AQ109" s="391">
        <f t="shared" si="45"/>
        <v>1</v>
      </c>
      <c r="AR109" s="391">
        <f t="shared" si="45"/>
        <v>1</v>
      </c>
      <c r="AS109" s="391">
        <f t="shared" si="45"/>
        <v>1</v>
      </c>
      <c r="AT109" s="391">
        <f t="shared" si="45"/>
        <v>1</v>
      </c>
      <c r="AU109" s="391">
        <f t="shared" si="45"/>
        <v>1</v>
      </c>
      <c r="AV109" s="391">
        <f t="shared" si="45"/>
        <v>1</v>
      </c>
      <c r="AW109" s="391">
        <f t="shared" si="45"/>
        <v>1</v>
      </c>
      <c r="AX109" s="391">
        <f t="shared" si="45"/>
        <v>1</v>
      </c>
      <c r="AY109" s="391">
        <f t="shared" si="45"/>
        <v>1</v>
      </c>
      <c r="AZ109" s="391">
        <f t="shared" si="45"/>
        <v>1</v>
      </c>
      <c r="BA109" s="391">
        <f t="shared" si="45"/>
        <v>1</v>
      </c>
      <c r="BB109" s="391">
        <f t="shared" si="45"/>
        <v>1</v>
      </c>
      <c r="BC109" s="391">
        <f t="shared" si="45"/>
        <v>1</v>
      </c>
      <c r="BD109" s="391">
        <f t="shared" si="45"/>
        <v>1</v>
      </c>
      <c r="BE109" s="391">
        <f t="shared" si="45"/>
        <v>1</v>
      </c>
      <c r="BF109" s="391">
        <f t="shared" si="45"/>
        <v>1</v>
      </c>
      <c r="BG109" s="391">
        <f t="shared" si="45"/>
        <v>1</v>
      </c>
      <c r="BH109" s="391">
        <f t="shared" si="45"/>
        <v>1</v>
      </c>
      <c r="BI109" s="391">
        <f t="shared" si="45"/>
        <v>1</v>
      </c>
    </row>
    <row r="110" spans="1:61" ht="14.4">
      <c r="A110" s="38"/>
      <c r="B110" s="41"/>
    </row>
    <row r="111" spans="1:61" ht="18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1.1732592982804186</v>
      </c>
      <c r="C112" s="471">
        <f>+C40*C61</f>
        <v>0.99982611445182101</v>
      </c>
      <c r="D112" s="471">
        <f t="shared" ref="D112:BI112" si="46">+D40*D61</f>
        <v>1.0999541189023596</v>
      </c>
      <c r="E112" s="471">
        <f t="shared" si="46"/>
        <v>1.1712811471981659</v>
      </c>
      <c r="F112" s="471">
        <f t="shared" si="46"/>
        <v>1.2238921730082486</v>
      </c>
      <c r="G112" s="471">
        <f t="shared" si="46"/>
        <v>1.2608957294214556</v>
      </c>
      <c r="H112" s="471">
        <f t="shared" si="46"/>
        <v>1.2879049282277804</v>
      </c>
      <c r="I112" s="471">
        <f t="shared" si="46"/>
        <v>1.3145081765877975</v>
      </c>
      <c r="J112" s="471">
        <f t="shared" si="46"/>
        <v>1.3440406896347252</v>
      </c>
      <c r="K112" s="471">
        <f t="shared" si="46"/>
        <v>1.3757129069713032</v>
      </c>
      <c r="L112" s="471">
        <f t="shared" si="46"/>
        <v>1.4170216805320524</v>
      </c>
      <c r="M112" s="471">
        <f t="shared" si="46"/>
        <v>1.4640254779516984</v>
      </c>
      <c r="N112" s="471">
        <f t="shared" si="46"/>
        <v>1.5181166258042509</v>
      </c>
      <c r="O112" s="471">
        <f t="shared" si="46"/>
        <v>1.5615712685553362</v>
      </c>
      <c r="P112" s="471">
        <f t="shared" si="46"/>
        <v>1.5986109186007764</v>
      </c>
      <c r="Q112" s="471">
        <f t="shared" si="46"/>
        <v>1.6315119276996246</v>
      </c>
      <c r="R112" s="471">
        <f t="shared" si="46"/>
        <v>1.6615175950271832</v>
      </c>
      <c r="S112" s="471">
        <f t="shared" si="46"/>
        <v>1.6893259300354508</v>
      </c>
      <c r="T112" s="471">
        <f t="shared" si="46"/>
        <v>1.7153455294156563</v>
      </c>
      <c r="U112" s="471">
        <f t="shared" si="46"/>
        <v>1.7398308814113603</v>
      </c>
      <c r="V112" s="471">
        <f t="shared" si="46"/>
        <v>1.762954472825544</v>
      </c>
      <c r="W112" s="471">
        <f t="shared" si="46"/>
        <v>1.7848457165459617</v>
      </c>
      <c r="X112" s="471">
        <f t="shared" si="46"/>
        <v>1.8056125466352344</v>
      </c>
      <c r="Y112" s="471">
        <f t="shared" si="46"/>
        <v>1.8253540551542917</v>
      </c>
      <c r="Z112" s="471">
        <f t="shared" si="46"/>
        <v>1.8441684930217013</v>
      </c>
      <c r="AA112" s="471">
        <f t="shared" si="46"/>
        <v>1.8621586367334093</v>
      </c>
      <c r="AB112" s="471">
        <f t="shared" si="46"/>
        <v>1.8794811693614242</v>
      </c>
      <c r="AC112" s="471">
        <f t="shared" si="46"/>
        <v>1.8963800262193355</v>
      </c>
      <c r="AD112" s="471">
        <f t="shared" si="46"/>
        <v>1.913925958616602</v>
      </c>
      <c r="AE112" s="471">
        <f t="shared" si="46"/>
        <v>1.9319596494756477</v>
      </c>
      <c r="AF112" s="471">
        <f t="shared" si="46"/>
        <v>1.950273918083185</v>
      </c>
      <c r="AG112" s="471">
        <f t="shared" si="46"/>
        <v>1.9686746451780381</v>
      </c>
      <c r="AH112" s="471">
        <f t="shared" si="46"/>
        <v>1.9870051710200112</v>
      </c>
      <c r="AI112" s="471">
        <f t="shared" si="46"/>
        <v>2.005152003617801</v>
      </c>
      <c r="AJ112" s="471">
        <f t="shared" si="46"/>
        <v>2.02304101915156</v>
      </c>
      <c r="AK112" s="471">
        <f t="shared" si="46"/>
        <v>2.0406299882939751</v>
      </c>
      <c r="AL112" s="471">
        <f t="shared" si="46"/>
        <v>2.0579005902722112</v>
      </c>
      <c r="AM112" s="471">
        <f t="shared" si="46"/>
        <v>2.0748513543902716</v>
      </c>
      <c r="AN112" s="471">
        <f t="shared" si="46"/>
        <v>2.0914920015329881</v>
      </c>
      <c r="AO112" s="471">
        <f t="shared" si="46"/>
        <v>2.1078391806171828</v>
      </c>
      <c r="AP112" s="471">
        <f t="shared" si="46"/>
        <v>2.1239133987482846</v>
      </c>
      <c r="AQ112" s="471">
        <f t="shared" si="46"/>
        <v>2.1397368933207366</v>
      </c>
      <c r="AR112" s="471">
        <f t="shared" si="46"/>
        <v>2.155332210284532</v>
      </c>
      <c r="AS112" s="471">
        <f t="shared" si="46"/>
        <v>2.1707212929942639</v>
      </c>
      <c r="AT112" s="471">
        <f t="shared" si="46"/>
        <v>2.185924929946562</v>
      </c>
      <c r="AU112" s="471">
        <f t="shared" si="46"/>
        <v>2.20096244866899</v>
      </c>
      <c r="AV112" s="471">
        <f t="shared" si="46"/>
        <v>2.2158515744181253</v>
      </c>
      <c r="AW112" s="471">
        <f t="shared" si="46"/>
        <v>2.230608396276315</v>
      </c>
      <c r="AX112" s="471">
        <f t="shared" si="46"/>
        <v>2.2452474008414143</v>
      </c>
      <c r="AY112" s="471">
        <f t="shared" si="46"/>
        <v>2.2597815463426882</v>
      </c>
      <c r="AZ112" s="471">
        <f t="shared" si="46"/>
        <v>2.2742223589324544</v>
      </c>
      <c r="BA112" s="471">
        <f t="shared" si="46"/>
        <v>2.2885800391100353</v>
      </c>
      <c r="BB112" s="471">
        <f t="shared" si="46"/>
        <v>2.302863570509083</v>
      </c>
      <c r="BC112" s="471">
        <f t="shared" si="46"/>
        <v>2.3170808261940792</v>
      </c>
      <c r="BD112" s="471">
        <f t="shared" si="46"/>
        <v>2.3312386695794607</v>
      </c>
      <c r="BE112" s="471">
        <f t="shared" si="46"/>
        <v>2.3453430483975799</v>
      </c>
      <c r="BF112" s="471">
        <f t="shared" si="46"/>
        <v>2.3593990810044039</v>
      </c>
      <c r="BG112" s="471">
        <f t="shared" si="46"/>
        <v>2.3734111348667963</v>
      </c>
      <c r="BH112" s="471">
        <f t="shared" si="46"/>
        <v>2.3873828974212814</v>
      </c>
      <c r="BI112" s="471">
        <f t="shared" si="46"/>
        <v>2.4013174396992345</v>
      </c>
    </row>
    <row r="113" spans="1:61" ht="14.4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2.3190678441027734E-2</v>
      </c>
      <c r="C114" s="399">
        <f>IF(1-(C113/C112)&lt;0,0,1-(C113/C112))</f>
        <v>0</v>
      </c>
      <c r="D114" s="399">
        <f>IF(1-(D113/D112)&lt;0,0,1-(D113/D112))</f>
        <v>0.17591594777277231</v>
      </c>
      <c r="E114" s="399">
        <f>IF(1-(E113/E112)&lt;0,0,1-(E113/E112))</f>
        <v>0.30853410318665564</v>
      </c>
      <c r="F114" s="399">
        <f t="shared" ref="F114:BI114" si="47">IF(1-(F113/F112)&lt;0,0,1-(F113/F112))</f>
        <v>0.5242518437147845</v>
      </c>
      <c r="G114" s="399">
        <f t="shared" si="47"/>
        <v>0.67484478490285726</v>
      </c>
      <c r="H114" s="399">
        <f t="shared" si="47"/>
        <v>0.74139225457110536</v>
      </c>
      <c r="I114" s="399">
        <f t="shared" si="47"/>
        <v>0.78996505740269285</v>
      </c>
      <c r="J114" s="399">
        <f t="shared" si="47"/>
        <v>0.82592893784508048</v>
      </c>
      <c r="K114" s="399">
        <f t="shared" si="47"/>
        <v>0.8526101603431141</v>
      </c>
      <c r="L114" s="399">
        <f t="shared" si="47"/>
        <v>0.87255351775399792</v>
      </c>
      <c r="M114" s="399">
        <f t="shared" si="47"/>
        <v>0.88867238027559925</v>
      </c>
      <c r="N114" s="399">
        <f t="shared" si="47"/>
        <v>0.90310672567077588</v>
      </c>
      <c r="O114" s="399">
        <f t="shared" si="47"/>
        <v>0.91498722951750966</v>
      </c>
      <c r="P114" s="399">
        <f t="shared" si="47"/>
        <v>0.92505366239106357</v>
      </c>
      <c r="Q114" s="399">
        <f t="shared" si="47"/>
        <v>0.93372493728183059</v>
      </c>
      <c r="R114" s="399">
        <f t="shared" si="47"/>
        <v>0.94126693483068502</v>
      </c>
      <c r="S114" s="399">
        <f t="shared" si="47"/>
        <v>0.94786596088005992</v>
      </c>
      <c r="T114" s="399">
        <f t="shared" si="47"/>
        <v>0.95366273278019886</v>
      </c>
      <c r="U114" s="399">
        <f t="shared" si="47"/>
        <v>0.95876915763446069</v>
      </c>
      <c r="V114" s="399">
        <f t="shared" si="47"/>
        <v>0.96327723644444097</v>
      </c>
      <c r="W114" s="399">
        <f t="shared" si="47"/>
        <v>0.96554126125222184</v>
      </c>
      <c r="X114" s="399">
        <f t="shared" si="47"/>
        <v>0.96764070135209668</v>
      </c>
      <c r="Y114" s="399">
        <f t="shared" si="47"/>
        <v>0.96959113893532811</v>
      </c>
      <c r="Z114" s="399">
        <f t="shared" si="47"/>
        <v>0.9714063052461277</v>
      </c>
      <c r="AA114" s="399">
        <f t="shared" si="47"/>
        <v>0.97309841899192917</v>
      </c>
      <c r="AB114" s="399">
        <f t="shared" si="47"/>
        <v>0.97467904354618573</v>
      </c>
      <c r="AC114" s="399">
        <f t="shared" si="47"/>
        <v>0.97615944737983795</v>
      </c>
      <c r="AD114" s="399">
        <f t="shared" si="47"/>
        <v>0.9775591055550521</v>
      </c>
      <c r="AE114" s="399">
        <f t="shared" si="47"/>
        <v>0.97888014902216147</v>
      </c>
      <c r="AF114" s="399">
        <f t="shared" si="47"/>
        <v>0.98012455351112204</v>
      </c>
      <c r="AG114" s="399">
        <f t="shared" si="47"/>
        <v>0.98129480829001547</v>
      </c>
      <c r="AH114" s="399">
        <f t="shared" si="47"/>
        <v>0.9823939991046674</v>
      </c>
      <c r="AI114" s="399">
        <f t="shared" si="47"/>
        <v>0.98342566846850221</v>
      </c>
      <c r="AJ114" s="399">
        <f t="shared" si="47"/>
        <v>0.98439361778818546</v>
      </c>
      <c r="AK114" s="399">
        <f t="shared" si="47"/>
        <v>0.98530172839840469</v>
      </c>
      <c r="AL114" s="399">
        <f t="shared" si="47"/>
        <v>0.9861538272301964</v>
      </c>
      <c r="AM114" s="399">
        <f t="shared" si="47"/>
        <v>0.98695359804792127</v>
      </c>
      <c r="AN114" s="399">
        <f t="shared" si="47"/>
        <v>0.98770452982687384</v>
      </c>
      <c r="AO114" s="399">
        <f t="shared" si="47"/>
        <v>0.9884098920492983</v>
      </c>
      <c r="AP114" s="399">
        <f t="shared" si="47"/>
        <v>0.98907272797589296</v>
      </c>
      <c r="AQ114" s="399">
        <f t="shared" si="47"/>
        <v>0.98969585907528923</v>
      </c>
      <c r="AR114" s="399">
        <f t="shared" si="47"/>
        <v>0.99028189581814596</v>
      </c>
      <c r="AS114" s="399">
        <f t="shared" si="47"/>
        <v>0.99083325165604264</v>
      </c>
      <c r="AT114" s="399">
        <f t="shared" si="47"/>
        <v>0.99135215817895317</v>
      </c>
      <c r="AU114" s="399">
        <f t="shared" si="47"/>
        <v>0.99184068025041594</v>
      </c>
      <c r="AV114" s="399">
        <f t="shared" si="47"/>
        <v>0.99230073044886957</v>
      </c>
      <c r="AW114" s="399">
        <f t="shared" si="47"/>
        <v>0.99273408247903994</v>
      </c>
      <c r="AX114" s="399">
        <f t="shared" si="47"/>
        <v>0.99314238342211669</v>
      </c>
      <c r="AY114" s="399">
        <f t="shared" si="47"/>
        <v>0.99352716481322734</v>
      </c>
      <c r="AZ114" s="399">
        <f t="shared" si="47"/>
        <v>0.99388985260054774</v>
      </c>
      <c r="BA114" s="399">
        <f t="shared" si="47"/>
        <v>0.99423177607293545</v>
      </c>
      <c r="BB114" s="399">
        <f t="shared" si="47"/>
        <v>0.99455417585558714</v>
      </c>
      <c r="BC114" s="399">
        <f t="shared" si="47"/>
        <v>0.9948582110743811</v>
      </c>
      <c r="BD114" s="399">
        <f t="shared" si="47"/>
        <v>0.99514496578450462</v>
      </c>
      <c r="BE114" s="399">
        <f t="shared" si="47"/>
        <v>0.99541545475090476</v>
      </c>
      <c r="BF114" s="399">
        <f t="shared" si="47"/>
        <v>0.99567062865889577</v>
      </c>
      <c r="BG114" s="399">
        <f t="shared" si="47"/>
        <v>0.99591137882400793</v>
      </c>
      <c r="BH114" s="399">
        <f t="shared" si="47"/>
        <v>0.99613854146142966</v>
      </c>
      <c r="BI114" s="399">
        <f t="shared" si="47"/>
        <v>0.99635290156745093</v>
      </c>
    </row>
    <row r="115" spans="1:61" s="105" customFormat="1" ht="18" customHeight="1">
      <c r="A115" s="398" t="s">
        <v>952</v>
      </c>
      <c r="B115" s="400">
        <f t="shared" ref="B115:C115" si="48">+B$36*1000*B114^($B$38-1)</f>
        <v>2.014015451422956</v>
      </c>
      <c r="C115" s="400">
        <f t="shared" si="48"/>
        <v>0</v>
      </c>
      <c r="D115" s="400">
        <f t="shared" ref="D115:BI115" si="49">+D$36*1000*D114^($B$38-1)</f>
        <v>70.495571442029402</v>
      </c>
      <c r="E115" s="400">
        <f t="shared" si="49"/>
        <v>185.17408270565281</v>
      </c>
      <c r="F115" s="400">
        <f t="shared" si="49"/>
        <v>459.56243476790468</v>
      </c>
      <c r="G115" s="400">
        <f t="shared" si="49"/>
        <v>692.14708762686246</v>
      </c>
      <c r="H115" s="400">
        <f t="shared" si="49"/>
        <v>783.9748524560631</v>
      </c>
      <c r="I115" s="400">
        <f t="shared" si="49"/>
        <v>840.66787122726157</v>
      </c>
      <c r="J115" s="400">
        <f t="shared" si="49"/>
        <v>871.51933762518547</v>
      </c>
      <c r="K115" s="400">
        <f t="shared" si="49"/>
        <v>883.32689150869487</v>
      </c>
      <c r="L115" s="400">
        <f t="shared" si="49"/>
        <v>881.72309579623879</v>
      </c>
      <c r="M115" s="400">
        <f t="shared" si="49"/>
        <v>872.82728962795863</v>
      </c>
      <c r="N115" s="400">
        <f t="shared" si="49"/>
        <v>860.92763524897316</v>
      </c>
      <c r="O115" s="400">
        <f t="shared" si="49"/>
        <v>844.86640362736978</v>
      </c>
      <c r="P115" s="400">
        <f t="shared" si="49"/>
        <v>826.25340420666305</v>
      </c>
      <c r="Q115" s="400">
        <f t="shared" si="49"/>
        <v>806.03038861805896</v>
      </c>
      <c r="R115" s="400">
        <f t="shared" si="49"/>
        <v>784.80743777330133</v>
      </c>
      <c r="S115" s="400">
        <f t="shared" si="49"/>
        <v>763.01170660767195</v>
      </c>
      <c r="T115" s="400">
        <f t="shared" si="49"/>
        <v>740.95799329145871</v>
      </c>
      <c r="U115" s="400">
        <f t="shared" si="49"/>
        <v>718.88527018905609</v>
      </c>
      <c r="V115" s="400">
        <f t="shared" si="49"/>
        <v>696.97751937795022</v>
      </c>
      <c r="W115" s="400">
        <f t="shared" si="49"/>
        <v>673.21297174004383</v>
      </c>
      <c r="X115" s="400">
        <f t="shared" si="49"/>
        <v>650.37054533357548</v>
      </c>
      <c r="Y115" s="400">
        <f t="shared" si="49"/>
        <v>628.43862500383625</v>
      </c>
      <c r="Z115" s="400">
        <f t="shared" si="49"/>
        <v>607.40125773703824</v>
      </c>
      <c r="AA115" s="400">
        <f t="shared" si="49"/>
        <v>304.65353318451037</v>
      </c>
      <c r="AB115" s="400">
        <f t="shared" si="49"/>
        <v>152.7724256495174</v>
      </c>
      <c r="AC115" s="400">
        <f t="shared" si="49"/>
        <v>76.595176021230316</v>
      </c>
      <c r="AD115" s="400">
        <f t="shared" si="49"/>
        <v>38.396487520638019</v>
      </c>
      <c r="AE115" s="400">
        <f t="shared" si="49"/>
        <v>19.244968055770613</v>
      </c>
      <c r="AF115" s="400">
        <f t="shared" si="49"/>
        <v>9.6445139273957636</v>
      </c>
      <c r="AG115" s="400">
        <f t="shared" si="49"/>
        <v>4.8326257842603084</v>
      </c>
      <c r="AH115" s="400">
        <f t="shared" si="49"/>
        <v>2.4211869849600109</v>
      </c>
      <c r="AI115" s="400">
        <f t="shared" si="49"/>
        <v>1.212882820655921</v>
      </c>
      <c r="AJ115" s="400">
        <f t="shared" si="49"/>
        <v>0.60751624921987035</v>
      </c>
      <c r="AK115" s="400">
        <f t="shared" si="49"/>
        <v>0.30426270525205523</v>
      </c>
      <c r="AL115" s="400">
        <f t="shared" si="49"/>
        <v>0.15236825104118085</v>
      </c>
      <c r="AM115" s="400">
        <f t="shared" si="49"/>
        <v>7.6295375191646003E-2</v>
      </c>
      <c r="AN115" s="400">
        <f t="shared" si="49"/>
        <v>3.8199948463918228E-2</v>
      </c>
      <c r="AO115" s="400">
        <f t="shared" si="49"/>
        <v>1.9124533446487724E-2</v>
      </c>
      <c r="AP115" s="400">
        <f t="shared" si="49"/>
        <v>9.5738123839546035E-3</v>
      </c>
      <c r="AQ115" s="400">
        <f t="shared" si="49"/>
        <v>4.7923360446736167E-3</v>
      </c>
      <c r="AR115" s="400">
        <f t="shared" si="49"/>
        <v>2.3987225800253388E-3</v>
      </c>
      <c r="AS115" s="400">
        <f t="shared" si="49"/>
        <v>1.2005635333434822E-3</v>
      </c>
      <c r="AT115" s="400">
        <f t="shared" si="49"/>
        <v>6.0084775461375999E-4</v>
      </c>
      <c r="AU115" s="400">
        <f t="shared" si="49"/>
        <v>3.0069040895179365E-4</v>
      </c>
      <c r="AV115" s="400">
        <f t="shared" si="49"/>
        <v>1.5047075136534048E-4</v>
      </c>
      <c r="AW115" s="400">
        <f t="shared" si="49"/>
        <v>7.5294527484697578E-5</v>
      </c>
      <c r="AX115" s="400">
        <f t="shared" si="49"/>
        <v>3.7675139380142357E-5</v>
      </c>
      <c r="AY115" s="400">
        <f t="shared" si="49"/>
        <v>1.8850708838514605E-5</v>
      </c>
      <c r="AZ115" s="400">
        <f t="shared" si="49"/>
        <v>9.4315486416023675E-6</v>
      </c>
      <c r="BA115" s="400">
        <f t="shared" si="49"/>
        <v>4.7186949467195235E-6</v>
      </c>
      <c r="BB115" s="400">
        <f t="shared" si="49"/>
        <v>2.360724771113645E-6</v>
      </c>
      <c r="BC115" s="400">
        <f t="shared" si="49"/>
        <v>1.1810119711985593E-6</v>
      </c>
      <c r="BD115" s="400">
        <f t="shared" si="49"/>
        <v>5.9081239088201368E-7</v>
      </c>
      <c r="BE115" s="400">
        <f t="shared" si="49"/>
        <v>2.9555074025781741E-7</v>
      </c>
      <c r="BF115" s="400">
        <f t="shared" si="49"/>
        <v>1.4784356488428788E-7</v>
      </c>
      <c r="BG115" s="400">
        <f t="shared" si="49"/>
        <v>7.3953958870484227E-8</v>
      </c>
      <c r="BH115" s="400">
        <f t="shared" si="49"/>
        <v>3.6992162511262771E-8</v>
      </c>
      <c r="BI115" s="400">
        <f t="shared" si="49"/>
        <v>1.8503246216612254E-8</v>
      </c>
    </row>
    <row r="116" spans="1:61" s="395" customFormat="1" ht="18" customHeight="1">
      <c r="A116" s="398" t="s">
        <v>969</v>
      </c>
      <c r="B116" s="399">
        <f t="shared" ref="B116:AG116" si="50">+B112*(1-B103)</f>
        <v>1.1728619996980443</v>
      </c>
      <c r="C116" s="399">
        <f t="shared" si="50"/>
        <v>0.99947877291253961</v>
      </c>
      <c r="D116" s="399">
        <f t="shared" si="50"/>
        <v>1.0995621455520632</v>
      </c>
      <c r="E116" s="399">
        <f t="shared" si="50"/>
        <v>1.1708530613388195</v>
      </c>
      <c r="F116" s="399">
        <f t="shared" si="50"/>
        <v>1.2234334651629908</v>
      </c>
      <c r="G116" s="399">
        <f t="shared" si="50"/>
        <v>1.2604111907745581</v>
      </c>
      <c r="H116" s="399">
        <f t="shared" si="50"/>
        <v>1.287397563978776</v>
      </c>
      <c r="I116" s="399">
        <f t="shared" si="50"/>
        <v>1.3139773937352499</v>
      </c>
      <c r="J116" s="399">
        <f t="shared" si="50"/>
        <v>1.3434844850599341</v>
      </c>
      <c r="K116" s="399">
        <f t="shared" si="50"/>
        <v>1.3751293115342296</v>
      </c>
      <c r="L116" s="399">
        <f t="shared" si="50"/>
        <v>1.4164042844270883</v>
      </c>
      <c r="M116" s="399">
        <f t="shared" si="50"/>
        <v>1.4633641010113059</v>
      </c>
      <c r="N116" s="399">
        <f t="shared" si="50"/>
        <v>1.5173791004400816</v>
      </c>
      <c r="O116" s="399">
        <f t="shared" si="50"/>
        <v>1.5606645311726739</v>
      </c>
      <c r="P116" s="399">
        <f t="shared" si="50"/>
        <v>1.597276435112267</v>
      </c>
      <c r="Q116" s="399">
        <f t="shared" si="50"/>
        <v>1.6292143384078206</v>
      </c>
      <c r="R116" s="399">
        <f t="shared" si="50"/>
        <v>1.657312521458242</v>
      </c>
      <c r="S116" s="399">
        <f t="shared" si="50"/>
        <v>1.6816324865583483</v>
      </c>
      <c r="T116" s="399">
        <f t="shared" si="50"/>
        <v>1.7015842370386791</v>
      </c>
      <c r="U116" s="399">
        <f t="shared" si="50"/>
        <v>1.7159082541664614</v>
      </c>
      <c r="V116" s="399">
        <f t="shared" si="50"/>
        <v>1.7225769316287851</v>
      </c>
      <c r="W116" s="399">
        <f t="shared" si="50"/>
        <v>1.7186732772438298</v>
      </c>
      <c r="X116" s="399">
        <f t="shared" si="50"/>
        <v>1.7003340197264707</v>
      </c>
      <c r="Y116" s="399">
        <f t="shared" si="50"/>
        <v>1.6628953762586565</v>
      </c>
      <c r="Z116" s="399">
        <f t="shared" si="50"/>
        <v>1.6014330163194941</v>
      </c>
      <c r="AA116" s="399">
        <f t="shared" si="50"/>
        <v>1.3577886802960328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1.1732592982804186</v>
      </c>
      <c r="C119" s="421">
        <f t="shared" ref="C119:BI120" si="52">+C112</f>
        <v>0.99982611445182101</v>
      </c>
      <c r="D119" s="421">
        <f t="shared" si="52"/>
        <v>1.0999541189023596</v>
      </c>
      <c r="E119" s="421">
        <f t="shared" si="52"/>
        <v>1.1712811471981659</v>
      </c>
      <c r="F119" s="421">
        <f t="shared" si="52"/>
        <v>1.2238921730082486</v>
      </c>
      <c r="G119" s="421">
        <f t="shared" si="52"/>
        <v>1.2608957294214556</v>
      </c>
      <c r="H119" s="421">
        <f t="shared" si="52"/>
        <v>1.2879049282277804</v>
      </c>
      <c r="I119" s="421">
        <f t="shared" si="52"/>
        <v>1.3145081765877975</v>
      </c>
      <c r="J119" s="421">
        <f t="shared" si="52"/>
        <v>1.3440406896347252</v>
      </c>
      <c r="K119" s="421">
        <f t="shared" si="52"/>
        <v>1.3757129069713032</v>
      </c>
      <c r="L119" s="421">
        <f t="shared" si="52"/>
        <v>1.4170216805320524</v>
      </c>
      <c r="M119" s="421">
        <f t="shared" si="52"/>
        <v>1.4640254779516984</v>
      </c>
      <c r="N119" s="421">
        <f t="shared" si="52"/>
        <v>1.5181166258042509</v>
      </c>
      <c r="O119" s="421">
        <f t="shared" si="52"/>
        <v>1.5615712685553362</v>
      </c>
      <c r="P119" s="421">
        <f t="shared" si="52"/>
        <v>1.5986109186007764</v>
      </c>
      <c r="Q119" s="421">
        <f t="shared" si="52"/>
        <v>1.6315119276996246</v>
      </c>
      <c r="R119" s="421">
        <f t="shared" si="52"/>
        <v>1.6615175950271832</v>
      </c>
      <c r="S119" s="421">
        <f t="shared" si="52"/>
        <v>1.6893259300354508</v>
      </c>
      <c r="T119" s="421">
        <f t="shared" si="52"/>
        <v>1.7153455294156563</v>
      </c>
      <c r="U119" s="421">
        <f t="shared" si="52"/>
        <v>1.7398308814113603</v>
      </c>
      <c r="V119" s="421">
        <f t="shared" si="52"/>
        <v>1.762954472825544</v>
      </c>
      <c r="W119" s="421">
        <f t="shared" si="52"/>
        <v>1.7848457165459617</v>
      </c>
      <c r="X119" s="421">
        <f t="shared" si="52"/>
        <v>1.8056125466352344</v>
      </c>
      <c r="Y119" s="421">
        <f t="shared" si="52"/>
        <v>1.8253540551542917</v>
      </c>
      <c r="Z119" s="421">
        <f t="shared" si="52"/>
        <v>1.8441684930217013</v>
      </c>
      <c r="AA119" s="421">
        <f t="shared" si="52"/>
        <v>1.8621586367334093</v>
      </c>
      <c r="AB119" s="421">
        <f t="shared" si="52"/>
        <v>1.8794811693614242</v>
      </c>
      <c r="AC119" s="421">
        <f t="shared" si="52"/>
        <v>1.8963800262193355</v>
      </c>
      <c r="AD119" s="421">
        <f t="shared" si="52"/>
        <v>1.913925958616602</v>
      </c>
      <c r="AE119" s="421">
        <f t="shared" si="52"/>
        <v>1.9319596494756477</v>
      </c>
      <c r="AF119" s="421">
        <f t="shared" si="52"/>
        <v>1.950273918083185</v>
      </c>
      <c r="AG119" s="421">
        <f t="shared" si="52"/>
        <v>1.9686746451780381</v>
      </c>
      <c r="AH119" s="421">
        <f t="shared" si="52"/>
        <v>1.9870051710200112</v>
      </c>
      <c r="AI119" s="421">
        <f t="shared" si="52"/>
        <v>2.005152003617801</v>
      </c>
      <c r="AJ119" s="421">
        <f t="shared" si="52"/>
        <v>2.02304101915156</v>
      </c>
      <c r="AK119" s="421">
        <f t="shared" si="52"/>
        <v>2.0406299882939751</v>
      </c>
      <c r="AL119" s="421">
        <f t="shared" si="52"/>
        <v>2.0579005902722112</v>
      </c>
      <c r="AM119" s="421">
        <f t="shared" si="52"/>
        <v>2.0748513543902716</v>
      </c>
      <c r="AN119" s="421">
        <f t="shared" si="52"/>
        <v>2.0914920015329881</v>
      </c>
      <c r="AO119" s="421">
        <f t="shared" si="52"/>
        <v>2.1078391806171828</v>
      </c>
      <c r="AP119" s="421">
        <f t="shared" si="52"/>
        <v>2.1239133987482846</v>
      </c>
      <c r="AQ119" s="421">
        <f t="shared" si="52"/>
        <v>2.1397368933207366</v>
      </c>
      <c r="AR119" s="421">
        <f t="shared" si="52"/>
        <v>2.155332210284532</v>
      </c>
      <c r="AS119" s="421">
        <f t="shared" si="52"/>
        <v>2.1707212929942639</v>
      </c>
      <c r="AT119" s="421">
        <f t="shared" si="52"/>
        <v>2.185924929946562</v>
      </c>
      <c r="AU119" s="421">
        <f t="shared" si="52"/>
        <v>2.20096244866899</v>
      </c>
      <c r="AV119" s="421">
        <f t="shared" si="52"/>
        <v>2.2158515744181253</v>
      </c>
      <c r="AW119" s="421">
        <f t="shared" si="52"/>
        <v>2.230608396276315</v>
      </c>
      <c r="AX119" s="421">
        <f t="shared" si="52"/>
        <v>2.2452474008414143</v>
      </c>
      <c r="AY119" s="421">
        <f t="shared" si="52"/>
        <v>2.2597815463426882</v>
      </c>
      <c r="AZ119" s="421">
        <f t="shared" si="52"/>
        <v>2.2742223589324544</v>
      </c>
      <c r="BA119" s="421">
        <f t="shared" si="52"/>
        <v>2.2885800391100353</v>
      </c>
      <c r="BB119" s="421">
        <f t="shared" si="52"/>
        <v>2.302863570509083</v>
      </c>
      <c r="BC119" s="421">
        <f t="shared" si="52"/>
        <v>2.3170808261940792</v>
      </c>
      <c r="BD119" s="421">
        <f t="shared" si="52"/>
        <v>2.3312386695794607</v>
      </c>
      <c r="BE119" s="421">
        <f t="shared" si="52"/>
        <v>2.3453430483975799</v>
      </c>
      <c r="BF119" s="421">
        <f t="shared" si="52"/>
        <v>2.3593990810044039</v>
      </c>
      <c r="BG119" s="421">
        <f t="shared" si="52"/>
        <v>2.3734111348667963</v>
      </c>
      <c r="BH119" s="421">
        <f t="shared" si="52"/>
        <v>2.3873828974212814</v>
      </c>
      <c r="BI119" s="421">
        <f t="shared" si="52"/>
        <v>2.4013174396992345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2"/>
        <v>1.0537535277990626</v>
      </c>
      <c r="D120" s="421">
        <f t="shared" si="52"/>
        <v>0.90645464756908634</v>
      </c>
      <c r="E120" s="421">
        <f t="shared" si="52"/>
        <v>0.80990096886794261</v>
      </c>
      <c r="F120" s="421">
        <f t="shared" si="52"/>
        <v>0.58226444480058026</v>
      </c>
      <c r="G120" s="421">
        <f t="shared" si="52"/>
        <v>0.40998682211510207</v>
      </c>
      <c r="H120" s="421">
        <f t="shared" si="52"/>
        <v>0.33306218981574859</v>
      </c>
      <c r="I120" s="421">
        <f t="shared" si="52"/>
        <v>0.27609264941330897</v>
      </c>
      <c r="J120" s="421">
        <f t="shared" si="52"/>
        <v>0.23395859042414713</v>
      </c>
      <c r="K120" s="421">
        <f t="shared" si="52"/>
        <v>0.20276610477240878</v>
      </c>
      <c r="L120" s="421">
        <f t="shared" si="52"/>
        <v>0.1805944284501283</v>
      </c>
      <c r="M120" s="421">
        <f t="shared" si="52"/>
        <v>0.16298647167624078</v>
      </c>
      <c r="N120" s="421">
        <f t="shared" si="52"/>
        <v>0.1470952906878073</v>
      </c>
      <c r="O120" s="421">
        <f t="shared" si="52"/>
        <v>0.13275349984574608</v>
      </c>
      <c r="P120" s="421">
        <f t="shared" si="52"/>
        <v>0.11981003361078582</v>
      </c>
      <c r="Q120" s="421">
        <f t="shared" si="52"/>
        <v>0.10812855533373419</v>
      </c>
      <c r="R120" s="421">
        <f t="shared" si="52"/>
        <v>9.7586021188695096E-2</v>
      </c>
      <c r="S120" s="421">
        <f t="shared" si="52"/>
        <v>8.8071384122797317E-2</v>
      </c>
      <c r="T120" s="421">
        <f t="shared" si="52"/>
        <v>7.9484424170824575E-2</v>
      </c>
      <c r="U120" s="421">
        <f t="shared" si="52"/>
        <v>7.1734692814169179E-2</v>
      </c>
      <c r="V120" s="421">
        <f t="shared" si="52"/>
        <v>6.474056026478768E-2</v>
      </c>
      <c r="W120" s="421">
        <f t="shared" si="52"/>
        <v>6.1503532251548296E-2</v>
      </c>
      <c r="X120" s="421">
        <f t="shared" si="52"/>
        <v>5.8428355638970877E-2</v>
      </c>
      <c r="Y120" s="421">
        <f t="shared" si="52"/>
        <v>5.5506937857022334E-2</v>
      </c>
      <c r="Z120" s="421">
        <f t="shared" si="52"/>
        <v>5.2731590964171217E-2</v>
      </c>
      <c r="AA120" s="421">
        <f t="shared" si="52"/>
        <v>5.0095011415962655E-2</v>
      </c>
      <c r="AB120" s="421">
        <f t="shared" si="52"/>
        <v>4.7590260845164517E-2</v>
      </c>
      <c r="AC120" s="421">
        <f t="shared" si="52"/>
        <v>4.5210747802906286E-2</v>
      </c>
      <c r="AD120" s="421">
        <f t="shared" si="52"/>
        <v>4.2950210412760967E-2</v>
      </c>
      <c r="AE120" s="421">
        <f t="shared" si="52"/>
        <v>4.0802699892122915E-2</v>
      </c>
      <c r="AF120" s="421">
        <f t="shared" si="52"/>
        <v>3.8762564897516769E-2</v>
      </c>
      <c r="AG120" s="421">
        <f t="shared" si="52"/>
        <v>3.6824436652640929E-2</v>
      </c>
      <c r="AH120" s="421">
        <f t="shared" si="52"/>
        <v>3.4983214820008879E-2</v>
      </c>
      <c r="AI120" s="421">
        <f t="shared" si="52"/>
        <v>3.3234054079008431E-2</v>
      </c>
      <c r="AJ120" s="421">
        <f t="shared" si="52"/>
        <v>3.1572351375058011E-2</v>
      </c>
      <c r="AK120" s="421">
        <f t="shared" si="52"/>
        <v>2.9993733806305108E-2</v>
      </c>
      <c r="AL120" s="421">
        <f t="shared" si="52"/>
        <v>2.8494047115989851E-2</v>
      </c>
      <c r="AM120" s="421">
        <f t="shared" si="52"/>
        <v>2.7069344760190357E-2</v>
      </c>
      <c r="AN120" s="421">
        <f t="shared" si="52"/>
        <v>2.5715877522180838E-2</v>
      </c>
      <c r="AO120" s="421">
        <f t="shared" si="52"/>
        <v>2.4430083646071795E-2</v>
      </c>
      <c r="AP120" s="421">
        <f t="shared" si="52"/>
        <v>2.3208579463768204E-2</v>
      </c>
      <c r="AQ120" s="421">
        <f t="shared" si="52"/>
        <v>2.2048150490579795E-2</v>
      </c>
      <c r="AR120" s="421">
        <f t="shared" si="52"/>
        <v>2.0945742966050805E-2</v>
      </c>
      <c r="AS120" s="421">
        <f t="shared" si="52"/>
        <v>1.9898455817748264E-2</v>
      </c>
      <c r="AT120" s="421">
        <f t="shared" si="52"/>
        <v>1.890353302686085E-2</v>
      </c>
      <c r="AU120" s="421">
        <f t="shared" si="52"/>
        <v>1.7958356375517806E-2</v>
      </c>
      <c r="AV120" s="421">
        <f t="shared" si="52"/>
        <v>1.7060438556741914E-2</v>
      </c>
      <c r="AW120" s="421">
        <f t="shared" si="52"/>
        <v>1.6207416628904816E-2</v>
      </c>
      <c r="AX120" s="421">
        <f t="shared" si="52"/>
        <v>1.5397045797459574E-2</v>
      </c>
      <c r="AY120" s="421">
        <f t="shared" si="52"/>
        <v>1.4627193507586594E-2</v>
      </c>
      <c r="AZ120" s="421">
        <f t="shared" si="52"/>
        <v>1.3895833832207265E-2</v>
      </c>
      <c r="BA120" s="421">
        <f t="shared" si="52"/>
        <v>1.32010421405969E-2</v>
      </c>
      <c r="BB120" s="421">
        <f t="shared" si="52"/>
        <v>1.2540990033567054E-2</v>
      </c>
      <c r="BC120" s="421">
        <f t="shared" si="52"/>
        <v>1.1913940531888701E-2</v>
      </c>
      <c r="BD120" s="421">
        <f t="shared" si="52"/>
        <v>1.1318243505294265E-2</v>
      </c>
      <c r="BE120" s="421">
        <f t="shared" si="52"/>
        <v>1.0752331330029551E-2</v>
      </c>
      <c r="BF120" s="421">
        <f t="shared" si="52"/>
        <v>1.0214714763528072E-2</v>
      </c>
      <c r="BG120" s="421">
        <f t="shared" si="52"/>
        <v>9.7039790253516684E-3</v>
      </c>
      <c r="BH120" s="421">
        <f t="shared" si="52"/>
        <v>9.2187800740840854E-3</v>
      </c>
      <c r="BI120" s="421">
        <f t="shared" si="52"/>
        <v>8.7578410703798813E-3</v>
      </c>
    </row>
    <row r="121" spans="1:61" s="418" customFormat="1" ht="18" customHeight="1">
      <c r="A121" s="420" t="s">
        <v>965</v>
      </c>
      <c r="B121" s="421">
        <f>+B119*(1-B122)</f>
        <v>1.1732592982804186</v>
      </c>
      <c r="C121" s="421">
        <f t="shared" ref="C121:BI121" si="53">+C119*(1-C122)</f>
        <v>0.94190467825662871</v>
      </c>
      <c r="D121" s="421">
        <f t="shared" si="53"/>
        <v>0.94348508707869672</v>
      </c>
      <c r="E121" s="421">
        <f t="shared" si="53"/>
        <v>0.89988483208123637</v>
      </c>
      <c r="F121" s="421">
        <f t="shared" si="53"/>
        <v>0.78294999609038518</v>
      </c>
      <c r="G121" s="421">
        <f t="shared" si="53"/>
        <v>0.68782583306455314</v>
      </c>
      <c r="H121" s="421">
        <f t="shared" si="53"/>
        <v>0.63473935022201555</v>
      </c>
      <c r="I121" s="421">
        <f t="shared" si="53"/>
        <v>0.65166367798368219</v>
      </c>
      <c r="J121" s="421">
        <f t="shared" si="53"/>
        <v>0.62027821609395195</v>
      </c>
      <c r="K121" s="421">
        <f t="shared" si="53"/>
        <v>0.59978452444179875</v>
      </c>
      <c r="L121" s="421">
        <f t="shared" si="53"/>
        <v>0.59184825497079785</v>
      </c>
      <c r="M121" s="421">
        <f t="shared" si="53"/>
        <v>0.59082257623484091</v>
      </c>
      <c r="N121" s="421">
        <f t="shared" si="53"/>
        <v>0.59432624722822391</v>
      </c>
      <c r="O121" s="421">
        <f t="shared" si="53"/>
        <v>0.59453668925345382</v>
      </c>
      <c r="P121" s="421">
        <f t="shared" si="53"/>
        <v>0.59414412660210303</v>
      </c>
      <c r="Q121" s="421">
        <f t="shared" si="53"/>
        <v>0.59360315468217573</v>
      </c>
      <c r="R121" s="421">
        <f t="shared" si="53"/>
        <v>0.59352076982838708</v>
      </c>
      <c r="S121" s="421">
        <f t="shared" si="53"/>
        <v>0.59430801439033243</v>
      </c>
      <c r="T121" s="421">
        <f t="shared" si="53"/>
        <v>0.59478833895721084</v>
      </c>
      <c r="U121" s="421">
        <f t="shared" si="53"/>
        <v>0.59515107067743844</v>
      </c>
      <c r="V121" s="421">
        <f t="shared" si="53"/>
        <v>0.59555379691982535</v>
      </c>
      <c r="W121" s="421">
        <f t="shared" si="53"/>
        <v>0.6457809971694507</v>
      </c>
      <c r="X121" s="421">
        <f t="shared" si="53"/>
        <v>0.69535580763587312</v>
      </c>
      <c r="Y121" s="421">
        <f t="shared" si="53"/>
        <v>0.7442280476530635</v>
      </c>
      <c r="Z121" s="421">
        <f t="shared" si="53"/>
        <v>0.79236077910908964</v>
      </c>
      <c r="AA121" s="421">
        <f t="shared" si="53"/>
        <v>0.3899461815023314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5.7931509647504195E-2</v>
      </c>
      <c r="D122" s="422">
        <f t="shared" si="54"/>
        <v>0.14225050766644948</v>
      </c>
      <c r="E122" s="422">
        <f t="shared" si="54"/>
        <v>0.2317089417567588</v>
      </c>
      <c r="F122" s="422">
        <f t="shared" si="54"/>
        <v>0.36027861493227442</v>
      </c>
      <c r="G122" s="422">
        <f t="shared" si="54"/>
        <v>0.45449427972909989</v>
      </c>
      <c r="H122" s="422">
        <f t="shared" si="54"/>
        <v>0.50715356676564027</v>
      </c>
      <c r="I122" s="422">
        <f t="shared" si="54"/>
        <v>0.50425285320379531</v>
      </c>
      <c r="J122" s="422">
        <f t="shared" si="54"/>
        <v>0.5384974421700528</v>
      </c>
      <c r="K122" s="422">
        <f t="shared" si="54"/>
        <v>0.56401911953980821</v>
      </c>
      <c r="L122" s="422">
        <f t="shared" si="54"/>
        <v>0.58232942861638137</v>
      </c>
      <c r="M122" s="422">
        <f t="shared" ref="M122:BI122" si="55">+(M123/(1000*M$36))^(1/($B$38-1))</f>
        <v>0.59643968965522776</v>
      </c>
      <c r="N122" s="422">
        <f t="shared" si="55"/>
        <v>0.60851081061485091</v>
      </c>
      <c r="O122" s="422">
        <f t="shared" si="55"/>
        <v>0.61927021761646506</v>
      </c>
      <c r="P122" s="422">
        <f t="shared" si="55"/>
        <v>0.62833725224262682</v>
      </c>
      <c r="Q122" s="422">
        <f t="shared" si="55"/>
        <v>0.63616376650145878</v>
      </c>
      <c r="R122" s="422">
        <f t="shared" si="55"/>
        <v>0.6427839394510434</v>
      </c>
      <c r="S122" s="422">
        <f t="shared" si="55"/>
        <v>0.64819813404636439</v>
      </c>
      <c r="T122" s="422">
        <f t="shared" si="55"/>
        <v>0.65325450251423722</v>
      </c>
      <c r="U122" s="422">
        <f t="shared" si="55"/>
        <v>0.6579259070314647</v>
      </c>
      <c r="V122" s="422">
        <f t="shared" si="55"/>
        <v>0.66218424463037207</v>
      </c>
      <c r="W122" s="422">
        <f t="shared" si="55"/>
        <v>0.63818665603256297</v>
      </c>
      <c r="X122" s="422">
        <f t="shared" si="55"/>
        <v>0.61489201604648169</v>
      </c>
      <c r="Y122" s="422">
        <f t="shared" si="55"/>
        <v>0.59228290777256576</v>
      </c>
      <c r="Z122" s="422">
        <f t="shared" si="55"/>
        <v>0.57034252449959544</v>
      </c>
      <c r="AA122" s="422">
        <f t="shared" si="55"/>
        <v>0.79059454237133453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1.1732592982804186</v>
      </c>
      <c r="C124" s="421">
        <f t="shared" ref="C124:BI124" si="56">+C119*(1-C122)</f>
        <v>0.94190467825662871</v>
      </c>
      <c r="D124" s="421">
        <f t="shared" si="56"/>
        <v>0.94348508707869672</v>
      </c>
      <c r="E124" s="421">
        <f t="shared" si="56"/>
        <v>0.89988483208123637</v>
      </c>
      <c r="F124" s="421">
        <f t="shared" si="56"/>
        <v>0.78294999609038518</v>
      </c>
      <c r="G124" s="421">
        <f t="shared" si="56"/>
        <v>0.68782583306455314</v>
      </c>
      <c r="H124" s="421">
        <f t="shared" si="56"/>
        <v>0.63473935022201555</v>
      </c>
      <c r="I124" s="421">
        <f t="shared" si="56"/>
        <v>0.65166367798368219</v>
      </c>
      <c r="J124" s="421">
        <f t="shared" si="56"/>
        <v>0.62027821609395195</v>
      </c>
      <c r="K124" s="421">
        <f t="shared" si="56"/>
        <v>0.59978452444179875</v>
      </c>
      <c r="L124" s="421">
        <f t="shared" si="56"/>
        <v>0.59184825497079785</v>
      </c>
      <c r="M124" s="421">
        <f t="shared" si="56"/>
        <v>0.59082257623484091</v>
      </c>
      <c r="N124" s="421">
        <f t="shared" si="56"/>
        <v>0.59432624722822391</v>
      </c>
      <c r="O124" s="421">
        <f t="shared" si="56"/>
        <v>0.59453668925345382</v>
      </c>
      <c r="P124" s="421">
        <f t="shared" si="56"/>
        <v>0.59414412660210303</v>
      </c>
      <c r="Q124" s="421">
        <f t="shared" si="56"/>
        <v>0.59360315468217573</v>
      </c>
      <c r="R124" s="421">
        <f t="shared" si="56"/>
        <v>0.59352076982838708</v>
      </c>
      <c r="S124" s="421">
        <f t="shared" si="56"/>
        <v>0.59430801439033243</v>
      </c>
      <c r="T124" s="421">
        <f t="shared" si="56"/>
        <v>0.59478833895721084</v>
      </c>
      <c r="U124" s="421">
        <f t="shared" si="56"/>
        <v>0.59515107067743844</v>
      </c>
      <c r="V124" s="421">
        <f t="shared" si="56"/>
        <v>0.59555379691982535</v>
      </c>
      <c r="W124" s="421">
        <f t="shared" si="56"/>
        <v>0.6457809971694507</v>
      </c>
      <c r="X124" s="421">
        <f t="shared" si="56"/>
        <v>0.69535580763587312</v>
      </c>
      <c r="Y124" s="421">
        <f t="shared" si="56"/>
        <v>0.7442280476530635</v>
      </c>
      <c r="Z124" s="421">
        <f t="shared" si="56"/>
        <v>0.79236077910908964</v>
      </c>
      <c r="AA124" s="421">
        <f t="shared" si="56"/>
        <v>0.3899461815023314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7">+$B$7*C61/C74</f>
        <v>0.15741406534351116</v>
      </c>
      <c r="D128" s="23">
        <f t="shared" si="57"/>
        <v>0.14197141637597602</v>
      </c>
      <c r="E128" s="23">
        <f t="shared" si="57"/>
        <v>0.13406943331768442</v>
      </c>
      <c r="F128" s="23">
        <f t="shared" si="57"/>
        <v>0.12921801406441016</v>
      </c>
      <c r="G128" s="23">
        <f t="shared" si="57"/>
        <v>0.12575330869915352</v>
      </c>
      <c r="H128" s="23">
        <f t="shared" si="57"/>
        <v>0.12280035713521445</v>
      </c>
      <c r="I128" s="23">
        <f t="shared" si="57"/>
        <v>0.12055154704071147</v>
      </c>
      <c r="J128" s="23">
        <f t="shared" si="57"/>
        <v>0.11887824203038699</v>
      </c>
      <c r="K128" s="23">
        <f t="shared" si="57"/>
        <v>0.11734730697408051</v>
      </c>
      <c r="L128" s="23">
        <f t="shared" si="57"/>
        <v>0.11480876326048511</v>
      </c>
      <c r="M128" s="23">
        <f t="shared" si="57"/>
        <v>0.11216218776073097</v>
      </c>
      <c r="N128" s="23">
        <f t="shared" si="57"/>
        <v>0.10833042309471635</v>
      </c>
      <c r="O128" s="23">
        <f t="shared" si="57"/>
        <v>0.10633026022567714</v>
      </c>
      <c r="P128" s="23">
        <f t="shared" si="57"/>
        <v>0.10527879454008586</v>
      </c>
      <c r="Q128" s="23">
        <f t="shared" si="57"/>
        <v>0.10475160190388791</v>
      </c>
      <c r="R128" s="23">
        <f t="shared" si="57"/>
        <v>0.1045354993673778</v>
      </c>
      <c r="S128" s="23">
        <f t="shared" si="57"/>
        <v>0.10451949357898976</v>
      </c>
      <c r="T128" s="23">
        <f t="shared" si="57"/>
        <v>0.10464383501090604</v>
      </c>
      <c r="U128" s="23">
        <f t="shared" si="57"/>
        <v>0.10487504474009565</v>
      </c>
      <c r="V128" s="23">
        <f t="shared" si="57"/>
        <v>0.1051932727854212</v>
      </c>
      <c r="W128" s="23">
        <f t="shared" si="57"/>
        <v>0.10558571786919239</v>
      </c>
      <c r="X128" s="23">
        <f t="shared" si="57"/>
        <v>0.10604307703102342</v>
      </c>
      <c r="Y128" s="23">
        <f t="shared" si="57"/>
        <v>0.10655751740672535</v>
      </c>
      <c r="Z128" s="23">
        <f t="shared" si="57"/>
        <v>0.10712142092511157</v>
      </c>
      <c r="AA128" s="23">
        <f t="shared" si="57"/>
        <v>0.10772655596536533</v>
      </c>
      <c r="AB128" s="23">
        <f t="shared" si="57"/>
        <v>0.10835736389195516</v>
      </c>
      <c r="AC128" s="23">
        <f t="shared" si="57"/>
        <v>0.10898652595725469</v>
      </c>
      <c r="AD128" s="23">
        <f t="shared" si="57"/>
        <v>0.10947630298275741</v>
      </c>
      <c r="AE128" s="23">
        <f t="shared" si="57"/>
        <v>0.10985460315735715</v>
      </c>
      <c r="AF128" s="23">
        <f t="shared" si="57"/>
        <v>0.11015509096607798</v>
      </c>
      <c r="AG128" s="23">
        <f t="shared" si="57"/>
        <v>0.11040875460241993</v>
      </c>
      <c r="AH128" s="23">
        <f t="shared" si="57"/>
        <v>0.11064065605612139</v>
      </c>
      <c r="AI128" s="23">
        <f t="shared" si="57"/>
        <v>0.11086934264877689</v>
      </c>
      <c r="AJ128" s="23">
        <f t="shared" si="57"/>
        <v>0.11110756819512302</v>
      </c>
      <c r="AK128" s="23">
        <f t="shared" si="57"/>
        <v>0.11136347426065929</v>
      </c>
      <c r="AL128" s="23">
        <f t="shared" si="57"/>
        <v>0.11164178627799146</v>
      </c>
      <c r="AM128" s="23">
        <f t="shared" si="57"/>
        <v>0.11194483551625836</v>
      </c>
      <c r="AN128" s="23">
        <f t="shared" si="57"/>
        <v>0.11227335665132789</v>
      </c>
      <c r="AO128" s="23">
        <f t="shared" si="57"/>
        <v>0.11262707504858147</v>
      </c>
      <c r="AP128" s="23">
        <f t="shared" si="57"/>
        <v>0.11300512119275627</v>
      </c>
      <c r="AQ128" s="23">
        <f t="shared" si="57"/>
        <v>0.11340631300867107</v>
      </c>
      <c r="AR128" s="23">
        <f t="shared" si="57"/>
        <v>0.113829341840855</v>
      </c>
      <c r="AS128" s="23">
        <f t="shared" si="57"/>
        <v>0.11427289049880046</v>
      </c>
      <c r="AT128" s="23">
        <f t="shared" si="57"/>
        <v>0.11473570465650572</v>
      </c>
      <c r="AU128" s="23">
        <f t="shared" si="57"/>
        <v>0.11521663296906201</v>
      </c>
      <c r="AV128" s="23">
        <f t="shared" si="57"/>
        <v>0.11571464670044562</v>
      </c>
      <c r="AW128" s="23">
        <f t="shared" si="57"/>
        <v>0.11622884629360911</v>
      </c>
      <c r="AX128" s="23">
        <f t="shared" si="57"/>
        <v>0.11675845991246625</v>
      </c>
      <c r="AY128" s="23">
        <f t="shared" si="57"/>
        <v>0.11730283730657143</v>
      </c>
      <c r="AZ128" s="23">
        <f t="shared" si="57"/>
        <v>0.11786144119402507</v>
      </c>
      <c r="BA128" s="23">
        <f t="shared" si="57"/>
        <v>0.11843383757291438</v>
      </c>
      <c r="BB128" s="23">
        <f t="shared" si="57"/>
        <v>0.11901968584360828</v>
      </c>
      <c r="BC128" s="23">
        <f t="shared" si="57"/>
        <v>0.11961872927287368</v>
      </c>
      <c r="BD128" s="23">
        <f t="shared" si="57"/>
        <v>0.12023078609968128</v>
      </c>
      <c r="BE128" s="23">
        <f t="shared" si="57"/>
        <v>0.12085574143274225</v>
      </c>
      <c r="BF128" s="23">
        <f t="shared" si="57"/>
        <v>0.12149353999458674</v>
      </c>
      <c r="BG128" s="23">
        <f t="shared" si="57"/>
        <v>0.12214417970819071</v>
      </c>
      <c r="BH128" s="23">
        <f t="shared" si="57"/>
        <v>0.12280770608748451</v>
      </c>
      <c r="BI128" s="23">
        <f t="shared" si="57"/>
        <v>0.12348420737421013</v>
      </c>
    </row>
    <row r="129" spans="1:61" s="23" customFormat="1" ht="18" customHeight="1">
      <c r="A129" s="23" t="s">
        <v>11</v>
      </c>
      <c r="C129" s="23">
        <f>+$B$14+LN(D56/C56)/10+$B$18*LN(D88/C88)/10</f>
        <v>4.9115565787769863E-2</v>
      </c>
      <c r="D129" s="23">
        <f t="shared" ref="D129:BH129" si="58">+$B$14+LN(E56/D56)/10+$B$18*LN(E88/D88)/10</f>
        <v>4.2741447041140496E-2</v>
      </c>
      <c r="E129" s="23">
        <f t="shared" si="58"/>
        <v>3.8679722252090494E-2</v>
      </c>
      <c r="F129" s="23">
        <f t="shared" si="58"/>
        <v>3.5258143128267791E-2</v>
      </c>
      <c r="G129" s="23">
        <f t="shared" si="58"/>
        <v>3.2738460838818234E-2</v>
      </c>
      <c r="H129" s="23">
        <f t="shared" si="58"/>
        <v>3.1300231739107995E-2</v>
      </c>
      <c r="I129" s="23">
        <f t="shared" si="58"/>
        <v>3.0249965230652535E-2</v>
      </c>
      <c r="J129" s="23">
        <f t="shared" si="58"/>
        <v>2.8432678055109486E-2</v>
      </c>
      <c r="K129" s="23">
        <f t="shared" si="58"/>
        <v>2.8506830846329406E-2</v>
      </c>
      <c r="L129" s="23">
        <f t="shared" si="58"/>
        <v>2.7249158367140106E-2</v>
      </c>
      <c r="M129" s="23">
        <f t="shared" si="58"/>
        <v>2.8967106126855838E-2</v>
      </c>
      <c r="N129" s="23">
        <f t="shared" si="58"/>
        <v>2.7146008251863037E-2</v>
      </c>
      <c r="O129" s="23">
        <f t="shared" si="58"/>
        <v>2.5880606976267723E-2</v>
      </c>
      <c r="P129" s="23">
        <f t="shared" si="58"/>
        <v>2.4923064010870435E-2</v>
      </c>
      <c r="Q129" s="23">
        <f t="shared" si="58"/>
        <v>2.4150714148874854E-2</v>
      </c>
      <c r="R129" s="23">
        <f t="shared" si="58"/>
        <v>2.3499143982411003E-2</v>
      </c>
      <c r="S129" s="23">
        <f t="shared" si="58"/>
        <v>2.2933223696136922E-2</v>
      </c>
      <c r="T129" s="23">
        <f t="shared" si="58"/>
        <v>2.243305291530678E-2</v>
      </c>
      <c r="U129" s="23">
        <f t="shared" si="58"/>
        <v>2.1986967635115186E-2</v>
      </c>
      <c r="V129" s="23">
        <f t="shared" si="58"/>
        <v>2.1588025842293732E-2</v>
      </c>
      <c r="W129" s="23">
        <f t="shared" si="58"/>
        <v>2.1232232650669119E-2</v>
      </c>
      <c r="X129" s="23">
        <f t="shared" si="58"/>
        <v>2.0917605500303672E-2</v>
      </c>
      <c r="Y129" s="23">
        <f t="shared" si="58"/>
        <v>2.0643571667988914E-2</v>
      </c>
      <c r="Z129" s="23">
        <f t="shared" si="58"/>
        <v>2.0428848757050463E-2</v>
      </c>
      <c r="AA129" s="23">
        <f t="shared" si="58"/>
        <v>2.0298155231590446E-2</v>
      </c>
      <c r="AB129" s="23">
        <f t="shared" si="58"/>
        <v>2.0562030108502251E-2</v>
      </c>
      <c r="AC129" s="23">
        <f t="shared" si="58"/>
        <v>2.0616487133588081E-2</v>
      </c>
      <c r="AD129" s="23">
        <f t="shared" si="58"/>
        <v>2.0611613643948638E-2</v>
      </c>
      <c r="AE129" s="23">
        <f t="shared" si="58"/>
        <v>2.0560551216242336E-2</v>
      </c>
      <c r="AF129" s="23">
        <f t="shared" si="58"/>
        <v>2.0477301128567701E-2</v>
      </c>
      <c r="AG129" s="23">
        <f t="shared" si="58"/>
        <v>2.0374289114511085E-2</v>
      </c>
      <c r="AH129" s="23">
        <f t="shared" si="58"/>
        <v>2.0261260345305822E-2</v>
      </c>
      <c r="AI129" s="23">
        <f t="shared" si="58"/>
        <v>2.0145255920328668E-2</v>
      </c>
      <c r="AJ129" s="23">
        <f t="shared" si="58"/>
        <v>2.0031027616232842E-2</v>
      </c>
      <c r="AK129" s="23">
        <f t="shared" si="58"/>
        <v>1.9921560537328197E-2</v>
      </c>
      <c r="AL129" s="23">
        <f t="shared" si="58"/>
        <v>1.9818556734775301E-2</v>
      </c>
      <c r="AM129" s="23">
        <f t="shared" si="58"/>
        <v>1.9722828982410068E-2</v>
      </c>
      <c r="AN129" s="23">
        <f t="shared" si="58"/>
        <v>1.9634599216383511E-2</v>
      </c>
      <c r="AO129" s="23">
        <f t="shared" si="58"/>
        <v>1.9553714313064942E-2</v>
      </c>
      <c r="AP129" s="23">
        <f t="shared" si="58"/>
        <v>1.9479796750421177E-2</v>
      </c>
      <c r="AQ129" s="23">
        <f t="shared" si="58"/>
        <v>1.9412346782335371E-2</v>
      </c>
      <c r="AR129" s="23">
        <f t="shared" si="58"/>
        <v>1.9350809827900974E-2</v>
      </c>
      <c r="AS129" s="23">
        <f t="shared" si="58"/>
        <v>1.9294619568776362E-2</v>
      </c>
      <c r="AT129" s="23">
        <f t="shared" si="58"/>
        <v>1.9243224440003072E-2</v>
      </c>
      <c r="AU129" s="23">
        <f t="shared" si="58"/>
        <v>1.9196102978884085E-2</v>
      </c>
      <c r="AV129" s="23">
        <f t="shared" si="58"/>
        <v>1.9152771836558884E-2</v>
      </c>
      <c r="AW129" s="23">
        <f t="shared" si="58"/>
        <v>1.9112789059377751E-2</v>
      </c>
      <c r="AX129" s="23">
        <f t="shared" si="58"/>
        <v>1.9075754403409695E-2</v>
      </c>
      <c r="AY129" s="23">
        <f t="shared" si="58"/>
        <v>1.9041307860613879E-2</v>
      </c>
      <c r="AZ129" s="23">
        <f t="shared" si="58"/>
        <v>1.9009127174633829E-2</v>
      </c>
      <c r="BA129" s="23">
        <f t="shared" si="58"/>
        <v>1.8978924852299343E-2</v>
      </c>
      <c r="BB129" s="23">
        <f t="shared" si="58"/>
        <v>1.8950444993744982E-2</v>
      </c>
      <c r="BC129" s="23">
        <f t="shared" si="58"/>
        <v>1.8923460141541538E-2</v>
      </c>
      <c r="BD129" s="23">
        <f t="shared" si="58"/>
        <v>1.8897768267931041E-2</v>
      </c>
      <c r="BE129" s="23">
        <f t="shared" si="58"/>
        <v>1.8873189965838501E-2</v>
      </c>
      <c r="BF129" s="23">
        <f t="shared" si="58"/>
        <v>1.8849565874703315E-2</v>
      </c>
      <c r="BG129" s="23">
        <f t="shared" si="58"/>
        <v>1.8826754350184865E-2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4.1300668370626112E-2</v>
      </c>
      <c r="D130" s="23">
        <f t="shared" ref="D130:BH130" si="59">+$B$14+LN(D56/C56)/10+$B$18*LN(D88/C88)/10</f>
        <v>4.9115565787769863E-2</v>
      </c>
      <c r="E130" s="23">
        <f t="shared" si="59"/>
        <v>4.2741447041140496E-2</v>
      </c>
      <c r="F130" s="23">
        <f t="shared" si="59"/>
        <v>3.8679722252090494E-2</v>
      </c>
      <c r="G130" s="23">
        <f t="shared" si="59"/>
        <v>3.5258143128267791E-2</v>
      </c>
      <c r="H130" s="23">
        <f t="shared" si="59"/>
        <v>3.2738460838818234E-2</v>
      </c>
      <c r="I130" s="23">
        <f t="shared" si="59"/>
        <v>3.1300231739107995E-2</v>
      </c>
      <c r="J130" s="23">
        <f t="shared" si="59"/>
        <v>3.0249965230652535E-2</v>
      </c>
      <c r="K130" s="23">
        <f t="shared" si="59"/>
        <v>2.8432678055109486E-2</v>
      </c>
      <c r="L130" s="23">
        <f t="shared" si="59"/>
        <v>2.8506830846329406E-2</v>
      </c>
      <c r="M130" s="23">
        <f t="shared" si="59"/>
        <v>2.7249158367140106E-2</v>
      </c>
      <c r="N130" s="23">
        <f t="shared" si="59"/>
        <v>2.8967106126855838E-2</v>
      </c>
      <c r="O130" s="23">
        <f t="shared" si="59"/>
        <v>2.7146008251863037E-2</v>
      </c>
      <c r="P130" s="23">
        <f t="shared" si="59"/>
        <v>2.5880606976267723E-2</v>
      </c>
      <c r="Q130" s="23">
        <f t="shared" si="59"/>
        <v>2.4923064010870435E-2</v>
      </c>
      <c r="R130" s="23">
        <f t="shared" si="59"/>
        <v>2.4150714148874854E-2</v>
      </c>
      <c r="S130" s="23">
        <f t="shared" si="59"/>
        <v>2.3499143982411003E-2</v>
      </c>
      <c r="T130" s="23">
        <f t="shared" si="59"/>
        <v>2.2933223696136922E-2</v>
      </c>
      <c r="U130" s="23">
        <f t="shared" si="59"/>
        <v>2.243305291530678E-2</v>
      </c>
      <c r="V130" s="23">
        <f t="shared" si="59"/>
        <v>2.1986967635115186E-2</v>
      </c>
      <c r="W130" s="23">
        <f t="shared" si="59"/>
        <v>2.1588025842293732E-2</v>
      </c>
      <c r="X130" s="23">
        <f t="shared" si="59"/>
        <v>2.1232232650669119E-2</v>
      </c>
      <c r="Y130" s="23">
        <f t="shared" si="59"/>
        <v>2.0917605500303672E-2</v>
      </c>
      <c r="Z130" s="23">
        <f t="shared" si="59"/>
        <v>2.0643571667988914E-2</v>
      </c>
      <c r="AA130" s="23">
        <f t="shared" si="59"/>
        <v>2.0428848757050463E-2</v>
      </c>
      <c r="AB130" s="23">
        <f t="shared" si="59"/>
        <v>2.0298155231590446E-2</v>
      </c>
      <c r="AC130" s="23">
        <f t="shared" si="59"/>
        <v>2.0562030108502251E-2</v>
      </c>
      <c r="AD130" s="23">
        <f t="shared" si="59"/>
        <v>2.0616487133588081E-2</v>
      </c>
      <c r="AE130" s="23">
        <f t="shared" si="59"/>
        <v>2.0611613643948638E-2</v>
      </c>
      <c r="AF130" s="23">
        <f t="shared" si="59"/>
        <v>2.0560551216242336E-2</v>
      </c>
      <c r="AG130" s="23">
        <f t="shared" si="59"/>
        <v>2.0477301128567701E-2</v>
      </c>
      <c r="AH130" s="23">
        <f t="shared" si="59"/>
        <v>2.0374289114511085E-2</v>
      </c>
      <c r="AI130" s="23">
        <f t="shared" si="59"/>
        <v>2.0261260345305822E-2</v>
      </c>
      <c r="AJ130" s="23">
        <f t="shared" si="59"/>
        <v>2.0145255920328668E-2</v>
      </c>
      <c r="AK130" s="23">
        <f t="shared" si="59"/>
        <v>2.0031027616232842E-2</v>
      </c>
      <c r="AL130" s="23">
        <f t="shared" si="59"/>
        <v>1.9921560537328197E-2</v>
      </c>
      <c r="AM130" s="23">
        <f t="shared" si="59"/>
        <v>1.9818556734775301E-2</v>
      </c>
      <c r="AN130" s="23">
        <f t="shared" si="59"/>
        <v>1.9722828982410068E-2</v>
      </c>
      <c r="AO130" s="23">
        <f t="shared" si="59"/>
        <v>1.9634599216383511E-2</v>
      </c>
      <c r="AP130" s="23">
        <f t="shared" si="59"/>
        <v>1.9553714313064942E-2</v>
      </c>
      <c r="AQ130" s="23">
        <f t="shared" si="59"/>
        <v>1.9479796750421177E-2</v>
      </c>
      <c r="AR130" s="23">
        <f t="shared" si="59"/>
        <v>1.9412346782335371E-2</v>
      </c>
      <c r="AS130" s="23">
        <f t="shared" si="59"/>
        <v>1.9350809827900974E-2</v>
      </c>
      <c r="AT130" s="23">
        <f t="shared" si="59"/>
        <v>1.9294619568776362E-2</v>
      </c>
      <c r="AU130" s="23">
        <f t="shared" si="59"/>
        <v>1.9243224440003072E-2</v>
      </c>
      <c r="AV130" s="23">
        <f t="shared" si="59"/>
        <v>1.9196102978884085E-2</v>
      </c>
      <c r="AW130" s="23">
        <f t="shared" si="59"/>
        <v>1.9152771836558884E-2</v>
      </c>
      <c r="AX130" s="23">
        <f t="shared" si="59"/>
        <v>1.9112789059377751E-2</v>
      </c>
      <c r="AY130" s="23">
        <f t="shared" si="59"/>
        <v>1.9075754403409695E-2</v>
      </c>
      <c r="AZ130" s="23">
        <f t="shared" si="59"/>
        <v>1.9041307860613879E-2</v>
      </c>
      <c r="BA130" s="23">
        <f t="shared" si="59"/>
        <v>1.9009127174633829E-2</v>
      </c>
      <c r="BB130" s="23">
        <f t="shared" si="59"/>
        <v>1.8978924852299343E-2</v>
      </c>
      <c r="BC130" s="23">
        <f t="shared" si="59"/>
        <v>1.8950444993744982E-2</v>
      </c>
      <c r="BD130" s="23">
        <f t="shared" si="59"/>
        <v>1.8923460141541538E-2</v>
      </c>
      <c r="BE130" s="23">
        <f t="shared" si="59"/>
        <v>1.8897768267931041E-2</v>
      </c>
      <c r="BF130" s="23">
        <f t="shared" si="59"/>
        <v>1.8873189965838501E-2</v>
      </c>
      <c r="BG130" s="23">
        <f t="shared" si="59"/>
        <v>1.8849565874703315E-2</v>
      </c>
      <c r="BH130" s="23">
        <f t="shared" si="59"/>
        <v>1.8826754350184865E-2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0">+AVERAGE(C129:C130)</f>
        <v>4.5208117079197987E-2</v>
      </c>
      <c r="D131" s="23">
        <f t="shared" si="60"/>
        <v>4.5928506414455179E-2</v>
      </c>
      <c r="E131" s="23">
        <f t="shared" si="60"/>
        <v>4.0710584646615491E-2</v>
      </c>
      <c r="F131" s="23">
        <f t="shared" si="60"/>
        <v>3.6968932690179146E-2</v>
      </c>
      <c r="G131" s="23">
        <f t="shared" si="60"/>
        <v>3.3998301983543013E-2</v>
      </c>
      <c r="H131" s="23">
        <f t="shared" si="60"/>
        <v>3.2019346288963114E-2</v>
      </c>
      <c r="I131" s="23">
        <f t="shared" si="60"/>
        <v>3.0775098484880265E-2</v>
      </c>
      <c r="J131" s="23">
        <f t="shared" si="60"/>
        <v>2.9341321642881009E-2</v>
      </c>
      <c r="K131" s="23">
        <f t="shared" si="60"/>
        <v>2.8469754450719448E-2</v>
      </c>
      <c r="L131" s="23">
        <f t="shared" si="60"/>
        <v>2.7877994606734756E-2</v>
      </c>
      <c r="M131" s="23">
        <f t="shared" si="60"/>
        <v>2.8108132246997972E-2</v>
      </c>
      <c r="N131" s="23">
        <f t="shared" si="60"/>
        <v>2.8056557189359437E-2</v>
      </c>
      <c r="O131" s="23">
        <f t="shared" si="60"/>
        <v>2.6513307614065382E-2</v>
      </c>
      <c r="P131" s="23">
        <f t="shared" si="60"/>
        <v>2.5401835493569079E-2</v>
      </c>
      <c r="Q131" s="23">
        <f t="shared" si="60"/>
        <v>2.4536889079872642E-2</v>
      </c>
      <c r="R131" s="23">
        <f t="shared" si="60"/>
        <v>2.382492906564293E-2</v>
      </c>
      <c r="S131" s="23">
        <f t="shared" si="60"/>
        <v>2.3216183839273964E-2</v>
      </c>
      <c r="T131" s="23">
        <f t="shared" si="60"/>
        <v>2.2683138305721849E-2</v>
      </c>
      <c r="U131" s="23">
        <f t="shared" si="60"/>
        <v>2.2210010275210981E-2</v>
      </c>
      <c r="V131" s="23">
        <f t="shared" si="60"/>
        <v>2.1787496738704459E-2</v>
      </c>
      <c r="W131" s="23">
        <f t="shared" si="60"/>
        <v>2.1410129246481426E-2</v>
      </c>
      <c r="X131" s="23">
        <f t="shared" si="60"/>
        <v>2.1074919075486396E-2</v>
      </c>
      <c r="Y131" s="23">
        <f t="shared" si="60"/>
        <v>2.0780588584146293E-2</v>
      </c>
      <c r="Z131" s="23">
        <f t="shared" si="60"/>
        <v>2.0536210212519689E-2</v>
      </c>
      <c r="AA131" s="23">
        <f t="shared" si="60"/>
        <v>2.0363501994320455E-2</v>
      </c>
      <c r="AB131" s="23">
        <f t="shared" si="60"/>
        <v>2.0430092670046349E-2</v>
      </c>
      <c r="AC131" s="23">
        <f t="shared" si="60"/>
        <v>2.0589258621045166E-2</v>
      </c>
      <c r="AD131" s="23">
        <f t="shared" si="60"/>
        <v>2.061405038876836E-2</v>
      </c>
      <c r="AE131" s="23">
        <f t="shared" si="60"/>
        <v>2.0586082430095486E-2</v>
      </c>
      <c r="AF131" s="23">
        <f t="shared" si="60"/>
        <v>2.0518926172405021E-2</v>
      </c>
      <c r="AG131" s="23">
        <f t="shared" si="60"/>
        <v>2.0425795121539393E-2</v>
      </c>
      <c r="AH131" s="23">
        <f t="shared" si="60"/>
        <v>2.0317774729908453E-2</v>
      </c>
      <c r="AI131" s="23">
        <f t="shared" si="60"/>
        <v>2.0203258132817245E-2</v>
      </c>
      <c r="AJ131" s="23">
        <f t="shared" si="60"/>
        <v>2.0088141768280755E-2</v>
      </c>
      <c r="AK131" s="23">
        <f t="shared" si="60"/>
        <v>1.9976294076780518E-2</v>
      </c>
      <c r="AL131" s="23">
        <f t="shared" si="60"/>
        <v>1.9870058636051749E-2</v>
      </c>
      <c r="AM131" s="23">
        <f t="shared" si="60"/>
        <v>1.9770692858592682E-2</v>
      </c>
      <c r="AN131" s="23">
        <f t="shared" si="60"/>
        <v>1.9678714099396789E-2</v>
      </c>
      <c r="AO131" s="23">
        <f t="shared" si="60"/>
        <v>1.9594156764724226E-2</v>
      </c>
      <c r="AP131" s="23">
        <f t="shared" si="60"/>
        <v>1.951675553174306E-2</v>
      </c>
      <c r="AQ131" s="23">
        <f t="shared" si="60"/>
        <v>1.9446071766378276E-2</v>
      </c>
      <c r="AR131" s="23">
        <f t="shared" si="60"/>
        <v>1.938157830511817E-2</v>
      </c>
      <c r="AS131" s="23">
        <f t="shared" si="60"/>
        <v>1.9322714698338669E-2</v>
      </c>
      <c r="AT131" s="23">
        <f t="shared" si="60"/>
        <v>1.9268922004389719E-2</v>
      </c>
      <c r="AU131" s="23">
        <f t="shared" si="60"/>
        <v>1.9219663709443578E-2</v>
      </c>
      <c r="AV131" s="23">
        <f t="shared" si="60"/>
        <v>1.9174437407721484E-2</v>
      </c>
      <c r="AW131" s="23">
        <f t="shared" si="60"/>
        <v>1.9132780447968317E-2</v>
      </c>
      <c r="AX131" s="23">
        <f t="shared" si="60"/>
        <v>1.9094271731393723E-2</v>
      </c>
      <c r="AY131" s="23">
        <f t="shared" si="60"/>
        <v>1.9058531132011787E-2</v>
      </c>
      <c r="AZ131" s="23">
        <f t="shared" si="60"/>
        <v>1.9025217517623854E-2</v>
      </c>
      <c r="BA131" s="23">
        <f t="shared" si="60"/>
        <v>1.8994026013466586E-2</v>
      </c>
      <c r="BB131" s="23">
        <f t="shared" si="60"/>
        <v>1.8964684923022161E-2</v>
      </c>
      <c r="BC131" s="23">
        <f>+AVERAGE(BC129:BC130)</f>
        <v>1.8936952567643259E-2</v>
      </c>
      <c r="BD131" s="23">
        <f>+AVERAGE(BD129:BD130)</f>
        <v>1.891061420473629E-2</v>
      </c>
      <c r="BE131" s="23">
        <f>+AVERAGE(BE129:BE130)</f>
        <v>1.8885479116884769E-2</v>
      </c>
      <c r="BF131" s="23">
        <f>+AVERAGE(BF129:BF130)</f>
        <v>1.8861377920270907E-2</v>
      </c>
      <c r="BG131" s="23">
        <f>+AVERAGE(BG129:BG130)</f>
        <v>1.8838160112444088E-2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1">+B88^-$B$18</f>
        <v>9.8908315566982388E-3</v>
      </c>
      <c r="C132" s="23">
        <f t="shared" si="61"/>
        <v>7.6851101998793685E-3</v>
      </c>
      <c r="D132" s="23">
        <f t="shared" si="61"/>
        <v>5.5223982756575467E-3</v>
      </c>
      <c r="E132" s="23">
        <f t="shared" si="61"/>
        <v>4.1866927551079515E-3</v>
      </c>
      <c r="F132" s="23">
        <f t="shared" si="61"/>
        <v>3.2804916879160314E-3</v>
      </c>
      <c r="G132" s="23">
        <f t="shared" si="61"/>
        <v>2.639503914773298E-3</v>
      </c>
      <c r="H132" s="23">
        <f t="shared" si="61"/>
        <v>2.1670600836541857E-3</v>
      </c>
      <c r="I132" s="23">
        <f t="shared" si="61"/>
        <v>1.8111949147817125E-3</v>
      </c>
      <c r="J132" s="23">
        <f t="shared" si="61"/>
        <v>1.5381574473494666E-3</v>
      </c>
      <c r="K132" s="23">
        <f t="shared" si="61"/>
        <v>1.3344179081301866E-3</v>
      </c>
      <c r="L132" s="23">
        <f t="shared" si="61"/>
        <v>1.1614079184251336E-3</v>
      </c>
      <c r="M132" s="23">
        <f t="shared" si="61"/>
        <v>1.0275130913302601E-3</v>
      </c>
      <c r="N132" s="23">
        <f t="shared" si="61"/>
        <v>8.9357084965259426E-4</v>
      </c>
      <c r="O132" s="23">
        <f t="shared" si="61"/>
        <v>7.91369938849996E-4</v>
      </c>
      <c r="P132" s="23">
        <f t="shared" si="61"/>
        <v>7.0978313072526771E-4</v>
      </c>
      <c r="Q132" s="23">
        <f t="shared" si="61"/>
        <v>6.4273263791070974E-4</v>
      </c>
      <c r="R132" s="23">
        <f t="shared" si="61"/>
        <v>5.8652875328220214E-4</v>
      </c>
      <c r="S132" s="23">
        <f t="shared" si="61"/>
        <v>5.387384767207553E-4</v>
      </c>
      <c r="T132" s="23">
        <f t="shared" si="61"/>
        <v>4.9765049596738325E-4</v>
      </c>
      <c r="U132" s="23">
        <f t="shared" si="61"/>
        <v>4.6200119892650377E-4</v>
      </c>
      <c r="V132" s="23">
        <f t="shared" si="61"/>
        <v>4.3082320546190833E-4</v>
      </c>
      <c r="W132" s="23">
        <f t="shared" si="61"/>
        <v>4.0335519518158269E-4</v>
      </c>
      <c r="X132" s="23">
        <f t="shared" si="61"/>
        <v>3.7898446882023075E-4</v>
      </c>
      <c r="Y132" s="23">
        <f t="shared" si="61"/>
        <v>3.5720833031233545E-4</v>
      </c>
      <c r="Z132" s="23">
        <f t="shared" si="61"/>
        <v>3.3760732278272245E-4</v>
      </c>
      <c r="AA132" s="23">
        <f t="shared" si="61"/>
        <v>3.1976775466417007E-4</v>
      </c>
      <c r="AB132" s="23">
        <f t="shared" si="61"/>
        <v>3.0326694168097582E-4</v>
      </c>
      <c r="AC132" s="23">
        <f t="shared" si="61"/>
        <v>2.868596616075728E-4</v>
      </c>
      <c r="AD132" s="23">
        <f t="shared" si="61"/>
        <v>2.711923210319338E-4</v>
      </c>
      <c r="AE132" s="23">
        <f t="shared" si="61"/>
        <v>2.5639317456910195E-4</v>
      </c>
      <c r="AF132" s="23">
        <f t="shared" si="61"/>
        <v>2.4252543519625005E-4</v>
      </c>
      <c r="AG132" s="23">
        <f t="shared" si="61"/>
        <v>2.2959883284361953E-4</v>
      </c>
      <c r="AH132" s="23">
        <f t="shared" si="61"/>
        <v>2.1758524175261655E-4</v>
      </c>
      <c r="AI132" s="23">
        <f t="shared" si="61"/>
        <v>2.064334504068094E-4</v>
      </c>
      <c r="AJ132" s="23">
        <f t="shared" si="61"/>
        <v>1.9608054666738319E-4</v>
      </c>
      <c r="AK132" s="23">
        <f t="shared" si="61"/>
        <v>1.8645972257876176E-4</v>
      </c>
      <c r="AL132" s="23">
        <f t="shared" si="61"/>
        <v>1.7750515409728666E-4</v>
      </c>
      <c r="AM132" s="23">
        <f t="shared" si="61"/>
        <v>1.6915476723638407E-4</v>
      </c>
      <c r="AN132" s="23">
        <f t="shared" si="61"/>
        <v>1.6135159253105014E-4</v>
      </c>
      <c r="AO132" s="23">
        <f t="shared" si="61"/>
        <v>1.5404423421410324E-4</v>
      </c>
      <c r="AP132" s="23">
        <f t="shared" si="61"/>
        <v>1.4718681837400457E-4</v>
      </c>
      <c r="AQ132" s="23">
        <f t="shared" si="61"/>
        <v>1.4073865863495138E-4</v>
      </c>
      <c r="AR132" s="23">
        <f t="shared" si="61"/>
        <v>1.3466378867882205E-4</v>
      </c>
      <c r="AS132" s="23">
        <f t="shared" si="61"/>
        <v>1.2893045101933793E-4</v>
      </c>
      <c r="AT132" s="23">
        <f t="shared" si="61"/>
        <v>1.2351059278162927E-4</v>
      </c>
      <c r="AU132" s="23">
        <f t="shared" si="61"/>
        <v>1.1837939510797016E-4</v>
      </c>
      <c r="AV132" s="23">
        <f t="shared" si="61"/>
        <v>1.1351484822289249E-4</v>
      </c>
      <c r="AW132" s="23">
        <f t="shared" si="61"/>
        <v>1.0889737569491523E-4</v>
      </c>
      <c r="AX132" s="23">
        <f t="shared" si="61"/>
        <v>1.0450950672926265E-4</v>
      </c>
      <c r="AY132" s="23">
        <f t="shared" si="61"/>
        <v>1.0033559292944963E-4</v>
      </c>
      <c r="AZ132" s="23">
        <f t="shared" si="61"/>
        <v>9.6361564934364596E-5</v>
      </c>
      <c r="BA132" s="23">
        <f t="shared" si="61"/>
        <v>9.2574724086784128E-5</v>
      </c>
      <c r="BB132" s="23">
        <f t="shared" si="61"/>
        <v>8.8963564462060272E-5</v>
      </c>
      <c r="BC132" s="23">
        <f t="shared" si="61"/>
        <v>8.5517620968373416E-5</v>
      </c>
      <c r="BD132" s="23">
        <f t="shared" si="61"/>
        <v>8.2227339697580514E-5</v>
      </c>
      <c r="BE132" s="23">
        <f t="shared" si="61"/>
        <v>7.9083967187930211E-5</v>
      </c>
      <c r="BF132" s="23">
        <f t="shared" si="61"/>
        <v>7.6079455719200686E-5</v>
      </c>
      <c r="BG132" s="23">
        <f t="shared" si="61"/>
        <v>7.3206382179097929E-5</v>
      </c>
      <c r="BH132" s="23">
        <f t="shared" si="61"/>
        <v>7.0457878410226088E-5</v>
      </c>
      <c r="BI132" s="23">
        <f t="shared" si="61"/>
        <v>7.0457878410226088E-5</v>
      </c>
    </row>
    <row r="133" spans="1:61" s="23" customFormat="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0.66950969627275114</v>
      </c>
      <c r="D133" s="23">
        <f t="shared" si="62"/>
        <v>0.41454728389838619</v>
      </c>
      <c r="E133" s="23">
        <f t="shared" si="62"/>
        <v>0.27080521136424035</v>
      </c>
      <c r="F133" s="23">
        <f t="shared" si="62"/>
        <v>0.18283715121527813</v>
      </c>
      <c r="G133" s="23">
        <f t="shared" si="62"/>
        <v>0.12676150658272453</v>
      </c>
      <c r="H133" s="23">
        <f t="shared" si="62"/>
        <v>8.9675872730699352E-2</v>
      </c>
      <c r="I133" s="23">
        <f t="shared" si="62"/>
        <v>6.4581693168031321E-2</v>
      </c>
      <c r="J133" s="23">
        <f t="shared" si="62"/>
        <v>4.7259008609012804E-2</v>
      </c>
      <c r="K133" s="23">
        <f t="shared" si="62"/>
        <v>3.5327691027171516E-2</v>
      </c>
      <c r="L133" s="23">
        <f t="shared" si="62"/>
        <v>2.649401342243447E-2</v>
      </c>
      <c r="M133" s="23">
        <f t="shared" si="62"/>
        <v>2.0197141616779969E-2</v>
      </c>
      <c r="N133" s="23">
        <f t="shared" si="62"/>
        <v>1.5134605913870391E-2</v>
      </c>
      <c r="O133" s="23">
        <f t="shared" si="62"/>
        <v>1.1549448612058137E-2</v>
      </c>
      <c r="P133" s="23">
        <f t="shared" si="62"/>
        <v>8.9257959156381402E-3</v>
      </c>
      <c r="Q133" s="23">
        <f t="shared" si="62"/>
        <v>6.9645203344207603E-3</v>
      </c>
      <c r="R133" s="23">
        <f t="shared" si="62"/>
        <v>5.4763316531056313E-3</v>
      </c>
      <c r="S133" s="23">
        <f t="shared" si="62"/>
        <v>4.3342903988413273E-3</v>
      </c>
      <c r="T133" s="23">
        <f t="shared" si="62"/>
        <v>3.4498803310150528E-3</v>
      </c>
      <c r="U133" s="23">
        <f t="shared" si="62"/>
        <v>2.7597025155220965E-3</v>
      </c>
      <c r="V133" s="23">
        <f t="shared" si="62"/>
        <v>2.2174704036652735E-3</v>
      </c>
      <c r="W133" s="23">
        <f t="shared" si="62"/>
        <v>1.7888996408330382E-3</v>
      </c>
      <c r="X133" s="23">
        <f t="shared" si="62"/>
        <v>1.4483026051621312E-3</v>
      </c>
      <c r="Y133" s="23">
        <f t="shared" si="62"/>
        <v>1.1762484258697949E-3</v>
      </c>
      <c r="Z133" s="23">
        <f t="shared" si="62"/>
        <v>9.5791927566203476E-4</v>
      </c>
      <c r="AA133" s="23">
        <f t="shared" si="62"/>
        <v>7.8179213916000688E-4</v>
      </c>
      <c r="AB133" s="23">
        <f t="shared" si="62"/>
        <v>6.3888292476315474E-4</v>
      </c>
      <c r="AC133" s="23">
        <f t="shared" si="62"/>
        <v>5.2072121118135108E-4</v>
      </c>
      <c r="AD133" s="23">
        <f t="shared" si="62"/>
        <v>4.2418250500882008E-4</v>
      </c>
      <c r="AE133" s="23">
        <f t="shared" si="62"/>
        <v>3.4555835793550322E-4</v>
      </c>
      <c r="AF133" s="23">
        <f t="shared" si="62"/>
        <v>2.8165133365666914E-4</v>
      </c>
      <c r="AG133" s="23">
        <f t="shared" si="62"/>
        <v>2.2975436598681446E-4</v>
      </c>
      <c r="AH133" s="23">
        <f t="shared" ref="AH133:BI133" si="63">+AH17*AH132/$B132</f>
        <v>1.8761307835342276E-4</v>
      </c>
      <c r="AI133" s="23">
        <f t="shared" si="63"/>
        <v>1.5337455778339726E-4</v>
      </c>
      <c r="AJ133" s="23">
        <f t="shared" si="63"/>
        <v>1.2552994499504761E-4</v>
      </c>
      <c r="AK133" s="23">
        <f t="shared" si="63"/>
        <v>1.0285784965206315E-4</v>
      </c>
      <c r="AL133" s="23">
        <f t="shared" si="63"/>
        <v>8.4372895295671121E-5</v>
      </c>
      <c r="AM133" s="23">
        <f t="shared" si="63"/>
        <v>6.9281264212068066E-5</v>
      </c>
      <c r="AN133" s="23">
        <f t="shared" si="63"/>
        <v>5.6943531263006921E-5</v>
      </c>
      <c r="AO133" s="23">
        <f t="shared" si="63"/>
        <v>4.6844236464873108E-5</v>
      </c>
      <c r="AP133" s="23">
        <f t="shared" si="63"/>
        <v>3.856729787278831E-5</v>
      </c>
      <c r="AQ133" s="23">
        <f t="shared" si="63"/>
        <v>3.1776296526017664E-5</v>
      </c>
      <c r="AR133" s="23">
        <f t="shared" si="63"/>
        <v>2.6198732371220854E-5</v>
      </c>
      <c r="AS133" s="23">
        <f t="shared" si="63"/>
        <v>2.1613471559749089E-5</v>
      </c>
      <c r="AT133" s="23">
        <f t="shared" si="63"/>
        <v>1.7840737803175737E-5</v>
      </c>
      <c r="AU133" s="23">
        <f t="shared" si="63"/>
        <v>1.4734123256006721E-5</v>
      </c>
      <c r="AV133" s="23">
        <f t="shared" si="63"/>
        <v>1.2174200006357378E-5</v>
      </c>
      <c r="AW133" s="23">
        <f t="shared" si="63"/>
        <v>1.0063400360985377E-5</v>
      </c>
      <c r="AX133" s="23">
        <f t="shared" si="63"/>
        <v>8.3219042103196327E-6</v>
      </c>
      <c r="AY133" s="23">
        <f t="shared" si="63"/>
        <v>6.884327360968088E-6</v>
      </c>
      <c r="AZ133" s="23">
        <f t="shared" si="63"/>
        <v>5.69704846495653E-6</v>
      </c>
      <c r="BA133" s="23">
        <f t="shared" si="63"/>
        <v>4.7160464443610255E-6</v>
      </c>
      <c r="BB133" s="23">
        <f t="shared" si="63"/>
        <v>3.9051471202390157E-6</v>
      </c>
      <c r="BC133" s="23">
        <f t="shared" si="63"/>
        <v>3.2345987379906837E-6</v>
      </c>
      <c r="BD133" s="23">
        <f t="shared" si="63"/>
        <v>2.6799125306989194E-6</v>
      </c>
      <c r="BE133" s="23">
        <f t="shared" si="63"/>
        <v>2.2209173884700124E-6</v>
      </c>
      <c r="BF133" s="23">
        <f t="shared" si="63"/>
        <v>1.8409878894403153E-6</v>
      </c>
      <c r="BG133" s="23">
        <f t="shared" si="63"/>
        <v>1.5264130028191023E-6</v>
      </c>
      <c r="BH133" s="23">
        <f t="shared" si="63"/>
        <v>1.2658791637030487E-6</v>
      </c>
      <c r="BI133" s="23">
        <f t="shared" si="63"/>
        <v>1.0907665946828004E-6</v>
      </c>
    </row>
    <row r="134" spans="1:61" s="23" customFormat="1" ht="18" customHeight="1">
      <c r="A134" s="23" t="s">
        <v>15</v>
      </c>
      <c r="C134" s="23">
        <f>+(C133/B133)^-0.1-1</f>
        <v>4.0936681515348461E-2</v>
      </c>
      <c r="D134" s="23">
        <f t="shared" ref="D134:BI134" si="64">+(D133/C133)^-0.1-1</f>
        <v>4.9103364229606594E-2</v>
      </c>
      <c r="E134" s="23">
        <f t="shared" si="64"/>
        <v>4.3498203311611361E-2</v>
      </c>
      <c r="F134" s="23">
        <f t="shared" si="64"/>
        <v>4.0062067082132558E-2</v>
      </c>
      <c r="G134" s="23">
        <f t="shared" si="64"/>
        <v>3.7307947611949333E-2</v>
      </c>
      <c r="H134" s="23">
        <f t="shared" si="64"/>
        <v>3.5216482264803783E-2</v>
      </c>
      <c r="I134" s="23">
        <f t="shared" si="64"/>
        <v>3.3371830280056081E-2</v>
      </c>
      <c r="J134" s="23">
        <f t="shared" si="64"/>
        <v>3.1721502681741676E-2</v>
      </c>
      <c r="K134" s="23">
        <f t="shared" si="64"/>
        <v>2.9525090715503133E-2</v>
      </c>
      <c r="L134" s="23">
        <f t="shared" si="64"/>
        <v>2.9192825641018105E-2</v>
      </c>
      <c r="M134" s="23">
        <f t="shared" si="64"/>
        <v>2.7509353860711849E-2</v>
      </c>
      <c r="N134" s="23">
        <f t="shared" si="64"/>
        <v>2.9276078388968729E-2</v>
      </c>
      <c r="O134" s="23">
        <f t="shared" si="64"/>
        <v>2.7403371618547112E-2</v>
      </c>
      <c r="P134" s="23">
        <f t="shared" si="64"/>
        <v>2.6104116294590307E-2</v>
      </c>
      <c r="Q134" s="23">
        <f t="shared" si="64"/>
        <v>2.5122047777704548E-2</v>
      </c>
      <c r="R134" s="23">
        <f t="shared" si="64"/>
        <v>2.4330600581984108E-2</v>
      </c>
      <c r="S134" s="23">
        <f t="shared" si="64"/>
        <v>2.3663394711373797E-2</v>
      </c>
      <c r="T134" s="23">
        <f t="shared" si="64"/>
        <v>2.3084246721245316E-2</v>
      </c>
      <c r="U134" s="23">
        <f t="shared" si="64"/>
        <v>2.2572657826281706E-2</v>
      </c>
      <c r="V134" s="23">
        <f t="shared" si="64"/>
        <v>2.2116604942501006E-2</v>
      </c>
      <c r="W134" s="23">
        <f t="shared" si="64"/>
        <v>2.1708921238093426E-2</v>
      </c>
      <c r="X134" s="23">
        <f t="shared" si="64"/>
        <v>2.1345468820876734E-2</v>
      </c>
      <c r="Y134" s="23">
        <f t="shared" si="64"/>
        <v>2.1024176352800295E-2</v>
      </c>
      <c r="Z134" s="23">
        <f t="shared" si="64"/>
        <v>2.0744419518037738E-2</v>
      </c>
      <c r="AA134" s="23">
        <f t="shared" si="64"/>
        <v>2.0525265834455242E-2</v>
      </c>
      <c r="AB134" s="23">
        <f t="shared" si="64"/>
        <v>2.0391898504955153E-2</v>
      </c>
      <c r="AC134" s="23">
        <f t="shared" si="64"/>
        <v>2.066118981961873E-2</v>
      </c>
      <c r="AD134" s="23">
        <f t="shared" si="64"/>
        <v>2.0716773505084163E-2</v>
      </c>
      <c r="AE134" s="23">
        <f t="shared" si="64"/>
        <v>2.071179906458509E-2</v>
      </c>
      <c r="AF134" s="23">
        <f t="shared" si="64"/>
        <v>2.0659680372801192E-2</v>
      </c>
      <c r="AG134" s="23">
        <f t="shared" si="64"/>
        <v>2.0574713901706509E-2</v>
      </c>
      <c r="AH134" s="23">
        <f t="shared" si="64"/>
        <v>2.0469587859647698E-2</v>
      </c>
      <c r="AI134" s="23">
        <f t="shared" si="64"/>
        <v>2.0354251956380853E-2</v>
      </c>
      <c r="AJ134" s="23">
        <f t="shared" si="64"/>
        <v>2.023589321331154E-2</v>
      </c>
      <c r="AK134" s="23">
        <f t="shared" si="64"/>
        <v>2.0119360053271418E-2</v>
      </c>
      <c r="AL134" s="23">
        <f t="shared" si="64"/>
        <v>2.0007696678635334E-2</v>
      </c>
      <c r="AM134" s="23">
        <f t="shared" si="64"/>
        <v>1.9902637418089064E-2</v>
      </c>
      <c r="AN134" s="23">
        <f t="shared" si="64"/>
        <v>1.9805009103921467E-2</v>
      </c>
      <c r="AO134" s="23">
        <f t="shared" si="64"/>
        <v>1.9715035915790491E-2</v>
      </c>
      <c r="AP134" s="23">
        <f t="shared" si="64"/>
        <v>1.9632559699283458E-2</v>
      </c>
      <c r="AQ134" s="23">
        <f t="shared" si="64"/>
        <v>1.9557193731147171E-2</v>
      </c>
      <c r="AR134" s="23">
        <f t="shared" si="64"/>
        <v>1.9488426950152737E-2</v>
      </c>
      <c r="AS134" s="23">
        <f t="shared" si="64"/>
        <v>1.9425692667535133E-2</v>
      </c>
      <c r="AT134" s="23">
        <f t="shared" si="64"/>
        <v>1.9368412483015351E-2</v>
      </c>
      <c r="AU134" s="23">
        <f t="shared" si="64"/>
        <v>1.9316023258475257E-2</v>
      </c>
      <c r="AV134" s="23">
        <f t="shared" si="64"/>
        <v>1.9267992729760763E-2</v>
      </c>
      <c r="AW134" s="23">
        <f t="shared" si="64"/>
        <v>1.9223827640168833E-2</v>
      </c>
      <c r="AX134" s="23">
        <f t="shared" si="64"/>
        <v>1.9183077055636932E-2</v>
      </c>
      <c r="AY134" s="23">
        <f t="shared" si="64"/>
        <v>1.914533265993934E-2</v>
      </c>
      <c r="AZ134" s="23">
        <f t="shared" si="64"/>
        <v>1.911022723125666E-2</v>
      </c>
      <c r="BA134" s="23">
        <f t="shared" si="64"/>
        <v>1.9077432092742708E-2</v>
      </c>
      <c r="BB134" s="23">
        <f t="shared" si="64"/>
        <v>1.9046654052441436E-2</v>
      </c>
      <c r="BC134" s="23">
        <f t="shared" si="64"/>
        <v>1.901763216114527E-2</v>
      </c>
      <c r="BD134" s="23">
        <f t="shared" si="64"/>
        <v>1.8990134491960742E-2</v>
      </c>
      <c r="BE134" s="23">
        <f t="shared" si="64"/>
        <v>1.8963955062515581E-2</v>
      </c>
      <c r="BF134" s="23">
        <f t="shared" si="64"/>
        <v>1.8938910966378897E-2</v>
      </c>
      <c r="BG134" s="23">
        <f t="shared" si="64"/>
        <v>1.891483974501651E-2</v>
      </c>
      <c r="BH134" s="23">
        <f t="shared" si="64"/>
        <v>1.8891597009269345E-2</v>
      </c>
      <c r="BI134" s="23">
        <f t="shared" si="64"/>
        <v>1.4999999999999902E-2</v>
      </c>
    </row>
    <row r="135" spans="1:61" s="23" customFormat="1" ht="18" customHeight="1">
      <c r="A135" s="23" t="s">
        <v>206</v>
      </c>
      <c r="C135" s="23">
        <f>+LN(C56/B56)/10</f>
        <v>1.0683177544965369E-3</v>
      </c>
      <c r="D135" s="23">
        <f t="shared" ref="D135:K135" si="65">+LN(D56/C56)/10</f>
        <v>1.0683177544965369E-3</v>
      </c>
      <c r="E135" s="23">
        <f t="shared" si="65"/>
        <v>5.1333791756709489E-5</v>
      </c>
      <c r="F135" s="23">
        <f t="shared" si="65"/>
        <v>-7.1205651333254637E-4</v>
      </c>
      <c r="G135" s="23">
        <f t="shared" si="65"/>
        <v>-1.4820896301206341E-3</v>
      </c>
      <c r="H135" s="23">
        <f t="shared" si="65"/>
        <v>-1.9834931220300365E-3</v>
      </c>
      <c r="I135" s="23">
        <f t="shared" si="65"/>
        <v>-1.6382330059098199E-3</v>
      </c>
      <c r="J135" s="23">
        <f t="shared" si="65"/>
        <v>-1.0901911732372088E-3</v>
      </c>
      <c r="K135" s="23">
        <f t="shared" si="65"/>
        <v>-7.7632838877097598E-4</v>
      </c>
    </row>
    <row r="136" spans="1:61" s="23" customFormat="1" ht="18" customHeight="1">
      <c r="A136" s="23" t="s">
        <v>207</v>
      </c>
      <c r="C136" s="23">
        <f>+C134+C135</f>
        <v>4.2004999269844995E-2</v>
      </c>
      <c r="D136" s="23">
        <f t="shared" ref="D136:K136" si="66">+D134+D135</f>
        <v>5.0171681984103128E-2</v>
      </c>
      <c r="E136" s="23">
        <f t="shared" si="66"/>
        <v>4.354953710336807E-2</v>
      </c>
      <c r="F136" s="23">
        <f t="shared" si="66"/>
        <v>3.9350010568800012E-2</v>
      </c>
      <c r="G136" s="23">
        <f t="shared" si="66"/>
        <v>3.5825857981828697E-2</v>
      </c>
      <c r="H136" s="23">
        <f t="shared" si="66"/>
        <v>3.3232989142773749E-2</v>
      </c>
      <c r="I136" s="23">
        <f t="shared" si="66"/>
        <v>3.1733597274146264E-2</v>
      </c>
      <c r="J136" s="23">
        <f t="shared" si="66"/>
        <v>3.0631311508504466E-2</v>
      </c>
      <c r="K136" s="23">
        <f t="shared" si="66"/>
        <v>2.8748762326732156E-2</v>
      </c>
    </row>
    <row r="137" spans="1:61" s="23" customFormat="1" ht="18" customHeight="1">
      <c r="A137" s="23" t="s">
        <v>208</v>
      </c>
      <c r="C137" s="23">
        <f>+C136-C129</f>
        <v>-7.1105665179248684E-3</v>
      </c>
      <c r="D137" s="23">
        <f t="shared" ref="D137:K137" si="67">+D136-D129</f>
        <v>7.4302349429626324E-3</v>
      </c>
      <c r="E137" s="23">
        <f t="shared" si="67"/>
        <v>4.8698148512775763E-3</v>
      </c>
      <c r="F137" s="23">
        <f t="shared" si="67"/>
        <v>4.0918674405322208E-3</v>
      </c>
      <c r="G137" s="23">
        <f t="shared" si="67"/>
        <v>3.0873971430104633E-3</v>
      </c>
      <c r="H137" s="23">
        <f t="shared" si="67"/>
        <v>1.9327574036657538E-3</v>
      </c>
      <c r="I137" s="23">
        <f t="shared" si="67"/>
        <v>1.4836320434937281E-3</v>
      </c>
      <c r="J137" s="23">
        <f t="shared" si="67"/>
        <v>2.1986334533949797E-3</v>
      </c>
      <c r="K137" s="23">
        <f t="shared" si="67"/>
        <v>2.4193148040274962E-4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8">+$B$7*B68/B74-(1-(1-0.1)^10)/10</f>
        <v>0.10642823282571422</v>
      </c>
      <c r="C139" s="23">
        <f t="shared" si="68"/>
        <v>9.1868274752736803E-2</v>
      </c>
      <c r="D139" s="23">
        <f t="shared" si="68"/>
        <v>7.6301069615182279E-2</v>
      </c>
      <c r="E139" s="23">
        <f t="shared" si="68"/>
        <v>6.8193105672151491E-2</v>
      </c>
      <c r="F139" s="23">
        <f t="shared" si="68"/>
        <v>6.3077955519460896E-2</v>
      </c>
      <c r="G139" s="23">
        <f t="shared" si="68"/>
        <v>5.9297809277928243E-2</v>
      </c>
      <c r="H139" s="23">
        <f t="shared" si="68"/>
        <v>5.598808225528383E-2</v>
      </c>
      <c r="I139" s="23">
        <f t="shared" si="68"/>
        <v>5.3342253709748114E-2</v>
      </c>
      <c r="J139" s="23">
        <f t="shared" si="68"/>
        <v>5.1234195963109727E-2</v>
      </c>
      <c r="K139" s="23">
        <f t="shared" si="68"/>
        <v>4.9201993756033111E-2</v>
      </c>
      <c r="L139" s="23">
        <f t="shared" si="68"/>
        <v>4.6159711699432684E-2</v>
      </c>
      <c r="M139" s="23">
        <f t="shared" si="68"/>
        <v>4.3004673772130853E-2</v>
      </c>
      <c r="N139" s="23">
        <f t="shared" si="68"/>
        <v>3.8717865824957801E-2</v>
      </c>
      <c r="O139" s="23">
        <f t="shared" si="68"/>
        <v>3.6188696892999361E-2</v>
      </c>
      <c r="P139" s="23">
        <f t="shared" si="68"/>
        <v>3.4556860774833123E-2</v>
      </c>
      <c r="Q139" s="23">
        <f t="shared" si="68"/>
        <v>3.3407859849213545E-2</v>
      </c>
      <c r="R139" s="23">
        <f t="shared" si="68"/>
        <v>3.2534402833143183E-2</v>
      </c>
      <c r="S139" s="23">
        <f t="shared" si="68"/>
        <v>3.1829137719672052E-2</v>
      </c>
      <c r="T139" s="23">
        <f t="shared" si="68"/>
        <v>3.1234738691989311E-2</v>
      </c>
      <c r="U139" s="23">
        <f t="shared" si="68"/>
        <v>3.0719612911379271E-2</v>
      </c>
      <c r="V139" s="23">
        <f t="shared" si="68"/>
        <v>3.0265771609060604E-2</v>
      </c>
      <c r="W139" s="23">
        <f t="shared" si="68"/>
        <v>2.9862694859355332E-2</v>
      </c>
      <c r="X139" s="23">
        <f t="shared" si="68"/>
        <v>2.9504207121251749E-2</v>
      </c>
      <c r="Y139" s="23">
        <f t="shared" si="68"/>
        <v>2.9186857167817409E-2</v>
      </c>
      <c r="Z139" s="23">
        <f t="shared" si="68"/>
        <v>2.8909000088220282E-2</v>
      </c>
      <c r="AA139" s="23">
        <f t="shared" si="68"/>
        <v>2.8681672152069168E-2</v>
      </c>
      <c r="AB139" s="23">
        <f t="shared" si="68"/>
        <v>2.8523834906921244E-2</v>
      </c>
      <c r="AC139" s="23">
        <f t="shared" si="68"/>
        <v>2.8635637897355848E-2</v>
      </c>
      <c r="AD139" s="23">
        <f t="shared" si="68"/>
        <v>2.8707324029113745E-2</v>
      </c>
      <c r="AE139" s="23">
        <f t="shared" si="68"/>
        <v>2.8728375857199687E-2</v>
      </c>
      <c r="AF139" s="23">
        <f t="shared" si="68"/>
        <v>2.870350014760055E-2</v>
      </c>
      <c r="AG139" s="23">
        <f t="shared" si="68"/>
        <v>2.8643085371503715E-2</v>
      </c>
      <c r="AH139" s="23">
        <f t="shared" si="68"/>
        <v>2.855842903919957E-2</v>
      </c>
      <c r="AI139" s="23">
        <f t="shared" si="68"/>
        <v>2.8459434218099669E-2</v>
      </c>
      <c r="AJ139" s="23">
        <f t="shared" si="68"/>
        <v>2.8353827075092486E-2</v>
      </c>
      <c r="AK139" s="23">
        <f t="shared" si="68"/>
        <v>2.8247161978733948E-2</v>
      </c>
      <c r="AL139" s="23">
        <f t="shared" si="68"/>
        <v>2.8143156391823659E-2</v>
      </c>
      <c r="AM139" s="23">
        <f t="shared" si="68"/>
        <v>2.8044109316987739E-2</v>
      </c>
      <c r="AN139" s="23">
        <f t="shared" si="68"/>
        <v>2.7951289586267927E-2</v>
      </c>
      <c r="AO139" s="23">
        <f t="shared" si="68"/>
        <v>2.7865253238351761E-2</v>
      </c>
      <c r="AP139" s="23">
        <f t="shared" si="68"/>
        <v>2.7786084832964575E-2</v>
      </c>
      <c r="AQ139" s="23">
        <f t="shared" si="68"/>
        <v>2.7713572296660535E-2</v>
      </c>
      <c r="AR139" s="23">
        <f t="shared" si="68"/>
        <v>2.764732909685888E-2</v>
      </c>
      <c r="AS139" s="23">
        <f t="shared" si="68"/>
        <v>2.7586877020637585E-2</v>
      </c>
      <c r="AT139" s="23">
        <f t="shared" si="68"/>
        <v>2.753170060195366E-2</v>
      </c>
      <c r="AU139" s="23">
        <f t="shared" si="68"/>
        <v>2.7481281712023409E-2</v>
      </c>
      <c r="AV139" s="23">
        <f t="shared" si="68"/>
        <v>2.7435120580599812E-2</v>
      </c>
      <c r="AW139" s="23">
        <f t="shared" si="68"/>
        <v>2.7392747721036878E-2</v>
      </c>
      <c r="AX139" s="23">
        <f t="shared" si="68"/>
        <v>2.7353729881027633E-2</v>
      </c>
      <c r="AY139" s="23">
        <f t="shared" si="68"/>
        <v>2.7317672161149026E-2</v>
      </c>
      <c r="AZ139" s="23">
        <f t="shared" si="68"/>
        <v>2.7284217750361786E-2</v>
      </c>
      <c r="BA139" s="23">
        <f t="shared" si="68"/>
        <v>2.7253046245967E-2</v>
      </c>
      <c r="BB139" s="23">
        <f t="shared" si="68"/>
        <v>2.7223871195069402E-2</v>
      </c>
      <c r="BC139" s="23">
        <f t="shared" si="68"/>
        <v>2.7196437270118959E-2</v>
      </c>
      <c r="BD139" s="23">
        <f t="shared" si="68"/>
        <v>2.7170517339922054E-2</v>
      </c>
      <c r="BE139" s="23">
        <f t="shared" si="68"/>
        <v>2.7145909596525561E-2</v>
      </c>
      <c r="BF139" s="23">
        <f t="shared" si="68"/>
        <v>2.7122434831537756E-2</v>
      </c>
      <c r="BG139" s="23">
        <f t="shared" si="68"/>
        <v>2.7099933911710089E-2</v>
      </c>
      <c r="BH139" s="23">
        <f t="shared" si="68"/>
        <v>2.7078265475434404E-2</v>
      </c>
      <c r="BI139" s="23">
        <f t="shared" si="68"/>
        <v>2.7057303854072665E-2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69">+B140/(1+C131)^10</f>
        <v>0.6426466707915216</v>
      </c>
      <c r="D140" s="23">
        <f t="shared" si="69"/>
        <v>0.41015901834186769</v>
      </c>
      <c r="E140" s="23">
        <f t="shared" si="69"/>
        <v>0.27520261027560139</v>
      </c>
      <c r="F140" s="23">
        <f t="shared" si="69"/>
        <v>0.19142343115832916</v>
      </c>
      <c r="G140" s="23">
        <f t="shared" si="69"/>
        <v>0.13702406294577485</v>
      </c>
      <c r="H140" s="23">
        <f t="shared" si="69"/>
        <v>9.9981225110685232E-2</v>
      </c>
      <c r="I140" s="23">
        <f t="shared" si="69"/>
        <v>7.383788886206151E-2</v>
      </c>
      <c r="J140" s="23">
        <f t="shared" si="69"/>
        <v>5.5294915358486102E-2</v>
      </c>
      <c r="K140" s="23">
        <f t="shared" si="69"/>
        <v>4.1760910036064303E-2</v>
      </c>
      <c r="L140" s="23">
        <f t="shared" si="69"/>
        <v>3.1721540411880522E-2</v>
      </c>
      <c r="M140" s="23">
        <f t="shared" si="69"/>
        <v>2.4041763725571895E-2</v>
      </c>
      <c r="N140" s="23">
        <f t="shared" si="69"/>
        <v>1.8230402197720121E-2</v>
      </c>
      <c r="O140" s="23">
        <f t="shared" si="69"/>
        <v>1.4032996316284059E-2</v>
      </c>
      <c r="P140" s="23">
        <f t="shared" si="69"/>
        <v>1.091966980626073E-2</v>
      </c>
      <c r="Q140" s="23">
        <f t="shared" si="69"/>
        <v>8.5690663505313489E-3</v>
      </c>
      <c r="R140" s="23">
        <f t="shared" si="69"/>
        <v>6.7713693906684396E-3</v>
      </c>
      <c r="S140" s="23">
        <f t="shared" si="69"/>
        <v>5.3827288102419749E-3</v>
      </c>
      <c r="T140" s="23">
        <f t="shared" si="69"/>
        <v>4.3012188961025592E-3</v>
      </c>
      <c r="U140" s="23">
        <f t="shared" si="69"/>
        <v>3.4529496782715868E-3</v>
      </c>
      <c r="V140" s="23">
        <f t="shared" si="69"/>
        <v>2.783456307694129E-3</v>
      </c>
      <c r="W140" s="23">
        <f t="shared" si="69"/>
        <v>2.2520747660689168E-3</v>
      </c>
      <c r="X140" s="23">
        <f t="shared" si="69"/>
        <v>1.8281284951768902E-3</v>
      </c>
      <c r="Y140" s="23">
        <f t="shared" si="69"/>
        <v>1.4882732985203968E-3</v>
      </c>
      <c r="Z140" s="23">
        <f t="shared" si="69"/>
        <v>1.2145027495285368E-3</v>
      </c>
      <c r="AA140" s="23">
        <f t="shared" si="69"/>
        <v>9.9277160168613834E-4</v>
      </c>
      <c r="AB140" s="23">
        <f t="shared" si="69"/>
        <v>8.1099237344774058E-4</v>
      </c>
      <c r="AC140" s="23">
        <f t="shared" si="69"/>
        <v>6.6146495229915388E-4</v>
      </c>
      <c r="AD140" s="23">
        <f t="shared" si="69"/>
        <v>5.3937574147532789E-4</v>
      </c>
      <c r="AE140" s="23">
        <f t="shared" si="69"/>
        <v>4.3994156335302689E-4</v>
      </c>
      <c r="AF140" s="23">
        <f t="shared" si="69"/>
        <v>3.5907433084890239E-4</v>
      </c>
      <c r="AG140" s="23">
        <f t="shared" si="69"/>
        <v>2.9333918072680829E-4</v>
      </c>
      <c r="AH140" s="23">
        <f t="shared" si="69"/>
        <v>2.3989188114471473E-4</v>
      </c>
      <c r="AI140" s="23">
        <f t="shared" ref="AI140:BG140" si="70">+AH140/(1+AI131)^10</f>
        <v>1.9640316785057165E-4</v>
      </c>
      <c r="AJ140" s="23">
        <f t="shared" si="70"/>
        <v>1.6097984241666874E-4</v>
      </c>
      <c r="AK140" s="23">
        <f t="shared" si="70"/>
        <v>1.3209023605563759E-4</v>
      </c>
      <c r="AL140" s="23">
        <f t="shared" si="70"/>
        <v>1.0849814094076996E-4</v>
      </c>
      <c r="AM140" s="23">
        <f t="shared" si="70"/>
        <v>8.920660890036043E-5</v>
      </c>
      <c r="AN140" s="23">
        <f t="shared" si="70"/>
        <v>7.3411398218670176E-5</v>
      </c>
      <c r="AO140" s="23">
        <f t="shared" si="70"/>
        <v>6.046305919355155E-5</v>
      </c>
      <c r="AP140" s="23">
        <f t="shared" si="70"/>
        <v>4.9836374410041845E-5</v>
      </c>
      <c r="AQ140" s="23">
        <f t="shared" si="70"/>
        <v>4.1105872659571355E-5</v>
      </c>
      <c r="AR140" s="23">
        <f t="shared" si="70"/>
        <v>3.392626597622548E-5</v>
      </c>
      <c r="AS140" s="23">
        <f t="shared" si="70"/>
        <v>2.8016832953245993E-5</v>
      </c>
      <c r="AT140" s="23">
        <f t="shared" si="70"/>
        <v>2.3148945636645665E-5</v>
      </c>
      <c r="AU140" s="23">
        <f t="shared" si="70"/>
        <v>1.9136093146468191E-5</v>
      </c>
      <c r="AV140" s="23">
        <f t="shared" si="70"/>
        <v>1.5825886738863535E-5</v>
      </c>
      <c r="AW140" s="23">
        <f t="shared" si="70"/>
        <v>1.3093638432275133E-5</v>
      </c>
      <c r="AX140" s="23">
        <f t="shared" si="70"/>
        <v>1.0837191298418151E-5</v>
      </c>
      <c r="AY140" s="23">
        <f t="shared" si="70"/>
        <v>8.9727475494303403E-6</v>
      </c>
      <c r="AZ140" s="23">
        <f t="shared" si="70"/>
        <v>7.4314940422962338E-6</v>
      </c>
      <c r="BA140" s="23">
        <f t="shared" si="70"/>
        <v>6.1568667561591621E-6</v>
      </c>
      <c r="BB140" s="23">
        <f t="shared" si="70"/>
        <v>5.1023286536563886E-6</v>
      </c>
      <c r="BC140" s="23">
        <f t="shared" si="70"/>
        <v>4.2295611036870726E-6</v>
      </c>
      <c r="BD140" s="23">
        <f t="shared" si="70"/>
        <v>3.5069892893245395E-6</v>
      </c>
      <c r="BE140" s="23">
        <f t="shared" si="70"/>
        <v>2.9085779750988566E-6</v>
      </c>
      <c r="BF140" s="23">
        <f t="shared" si="70"/>
        <v>2.4128466118715022E-6</v>
      </c>
      <c r="BG140" s="23">
        <f t="shared" si="70"/>
        <v>2.0020627490845743E-6</v>
      </c>
      <c r="BH140" s="23">
        <f>+BG140</f>
        <v>2.0020627490845743E-6</v>
      </c>
      <c r="BI140" s="23">
        <f>+BH140</f>
        <v>2.0020627490845743E-6</v>
      </c>
    </row>
    <row r="141" spans="1:61" s="23" customFormat="1" ht="18" customHeight="1">
      <c r="A141" s="23" t="s">
        <v>208</v>
      </c>
      <c r="B141" s="23">
        <f t="shared" ref="B141:K141" si="71">+B139-C131</f>
        <v>6.1220115746516229E-2</v>
      </c>
      <c r="C141" s="23">
        <f t="shared" si="71"/>
        <v>4.5939768338281624E-2</v>
      </c>
      <c r="D141" s="23">
        <f t="shared" si="71"/>
        <v>3.5590484968566788E-2</v>
      </c>
      <c r="E141" s="23">
        <f t="shared" si="71"/>
        <v>3.1224172981972345E-2</v>
      </c>
      <c r="F141" s="23">
        <f t="shared" si="71"/>
        <v>2.9079653535917883E-2</v>
      </c>
      <c r="G141" s="23">
        <f t="shared" si="71"/>
        <v>2.7278462988965128E-2</v>
      </c>
      <c r="H141" s="23">
        <f t="shared" si="71"/>
        <v>2.5212983770403565E-2</v>
      </c>
      <c r="I141" s="23">
        <f t="shared" si="71"/>
        <v>2.4000932066867105E-2</v>
      </c>
      <c r="J141" s="23">
        <f t="shared" si="71"/>
        <v>2.2764441512390279E-2</v>
      </c>
      <c r="K141" s="23">
        <f t="shared" si="71"/>
        <v>2.1323999149298355E-2</v>
      </c>
    </row>
    <row r="142" spans="1:61" s="23" customFormat="1" ht="18" customHeight="1">
      <c r="A142" s="23" t="s">
        <v>13</v>
      </c>
      <c r="C142" s="23">
        <f>+EXP(C128-0.1)</f>
        <v>1.0590942538431456</v>
      </c>
      <c r="D142" s="23">
        <f>+EXP(D128-0.1)</f>
        <v>1.0428646694731165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557.67129294462188</v>
      </c>
    </row>
    <row r="145" spans="1:66" s="23" customFormat="1" ht="18" customHeight="1">
      <c r="A145" s="23" t="s">
        <v>150</v>
      </c>
      <c r="B145" s="23">
        <f>+SUMPRODUCT(B140:AE140*B84:AE84)*10</f>
        <v>569.98843000922477</v>
      </c>
    </row>
    <row r="146" spans="1:66" s="23" customFormat="1" ht="18" customHeight="1">
      <c r="A146" s="23" t="s">
        <v>151</v>
      </c>
      <c r="B146" s="23">
        <f>+SUMPRODUCT(B140:BI140*B84:BI84)*10</f>
        <v>572.88395751527491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2">+B148/(1+B79)^10</f>
        <v>0.66950969627275092</v>
      </c>
      <c r="D148" s="23">
        <f t="shared" si="72"/>
        <v>0.41454728389838658</v>
      </c>
      <c r="E148" s="23">
        <f t="shared" si="72"/>
        <v>0.27080521136424063</v>
      </c>
      <c r="F148" s="23">
        <f t="shared" si="72"/>
        <v>0.18283715121527819</v>
      </c>
      <c r="G148" s="23">
        <f t="shared" si="72"/>
        <v>0.12676150658272459</v>
      </c>
      <c r="H148" s="23">
        <f t="shared" si="72"/>
        <v>8.967587273069938E-2</v>
      </c>
      <c r="I148" s="23">
        <f t="shared" si="72"/>
        <v>6.458169316803139E-2</v>
      </c>
      <c r="J148" s="23">
        <f t="shared" si="72"/>
        <v>4.725900860901279E-2</v>
      </c>
      <c r="K148" s="23">
        <f t="shared" si="72"/>
        <v>3.5327691027171468E-2</v>
      </c>
      <c r="L148" s="23">
        <f t="shared" si="72"/>
        <v>2.6494013422434431E-2</v>
      </c>
      <c r="M148" s="23">
        <f t="shared" si="72"/>
        <v>2.0197141616779931E-2</v>
      </c>
      <c r="N148" s="23">
        <f t="shared" si="72"/>
        <v>1.5134605913870364E-2</v>
      </c>
      <c r="O148" s="23">
        <f t="shared" si="72"/>
        <v>1.1549448612058094E-2</v>
      </c>
      <c r="P148" s="23">
        <f t="shared" si="72"/>
        <v>8.9257959156381125E-3</v>
      </c>
      <c r="Q148" s="23">
        <f t="shared" si="72"/>
        <v>6.9645203344207473E-3</v>
      </c>
      <c r="R148" s="23">
        <f t="shared" si="72"/>
        <v>5.4763316531056244E-3</v>
      </c>
      <c r="S148" s="23">
        <f t="shared" si="72"/>
        <v>4.3342903988413256E-3</v>
      </c>
      <c r="T148" s="23">
        <f t="shared" si="72"/>
        <v>3.4498803310150563E-3</v>
      </c>
      <c r="U148" s="23">
        <f t="shared" si="72"/>
        <v>2.7597025155220987E-3</v>
      </c>
      <c r="V148" s="23">
        <f t="shared" si="72"/>
        <v>2.2174704036652757E-3</v>
      </c>
      <c r="W148" s="23">
        <f t="shared" si="72"/>
        <v>1.7888996408330399E-3</v>
      </c>
      <c r="X148" s="23">
        <f t="shared" si="72"/>
        <v>1.448302605162134E-3</v>
      </c>
      <c r="Y148" s="23">
        <f t="shared" si="72"/>
        <v>1.1762484258697962E-3</v>
      </c>
      <c r="Z148" s="23">
        <f t="shared" si="72"/>
        <v>9.5791927566203476E-4</v>
      </c>
      <c r="AA148" s="23">
        <f t="shared" si="72"/>
        <v>7.8179213916000753E-4</v>
      </c>
      <c r="AB148" s="23">
        <f t="shared" si="72"/>
        <v>6.3888292476315561E-4</v>
      </c>
      <c r="AC148" s="23">
        <f t="shared" si="72"/>
        <v>5.2072121118135195E-4</v>
      </c>
      <c r="AD148" s="23">
        <f t="shared" si="72"/>
        <v>4.2418250500882106E-4</v>
      </c>
      <c r="AE148" s="23">
        <f t="shared" si="72"/>
        <v>3.4555835793550414E-4</v>
      </c>
      <c r="AF148" s="23">
        <f t="shared" si="72"/>
        <v>2.816513336566699E-4</v>
      </c>
      <c r="AG148" s="23">
        <f t="shared" si="72"/>
        <v>2.2975436598681503E-4</v>
      </c>
      <c r="AH148" s="23">
        <f t="shared" si="72"/>
        <v>1.8761307835342341E-4</v>
      </c>
      <c r="AI148" s="23">
        <f t="shared" ref="AI148:BI148" si="73">+AH148/(1+AH79)^10</f>
        <v>1.5337455778339801E-4</v>
      </c>
      <c r="AJ148" s="23">
        <f t="shared" si="73"/>
        <v>1.2552994499504826E-4</v>
      </c>
      <c r="AK148" s="23">
        <f t="shared" si="73"/>
        <v>1.0285784965206365E-4</v>
      </c>
      <c r="AL148" s="23">
        <f t="shared" si="73"/>
        <v>8.4372895295671514E-5</v>
      </c>
      <c r="AM148" s="23">
        <f t="shared" si="73"/>
        <v>6.9281264212068405E-5</v>
      </c>
      <c r="AN148" s="23">
        <f t="shared" si="73"/>
        <v>5.694353126300726E-5</v>
      </c>
      <c r="AO148" s="23">
        <f t="shared" si="73"/>
        <v>4.6844236464873419E-5</v>
      </c>
      <c r="AP148" s="23">
        <f t="shared" si="73"/>
        <v>3.8567297872788588E-5</v>
      </c>
      <c r="AQ148" s="23">
        <f t="shared" si="73"/>
        <v>3.1776296526017874E-5</v>
      </c>
      <c r="AR148" s="23">
        <f t="shared" si="73"/>
        <v>2.6198732371221067E-5</v>
      </c>
      <c r="AS148" s="23">
        <f t="shared" si="73"/>
        <v>2.1613471559749278E-5</v>
      </c>
      <c r="AT148" s="23">
        <f t="shared" si="73"/>
        <v>1.7840737803175893E-5</v>
      </c>
      <c r="AU148" s="23">
        <f t="shared" si="73"/>
        <v>1.4734123256006862E-5</v>
      </c>
      <c r="AV148" s="23">
        <f t="shared" si="73"/>
        <v>1.2174200006357488E-5</v>
      </c>
      <c r="AW148" s="23">
        <f t="shared" si="73"/>
        <v>1.0063400360985467E-5</v>
      </c>
      <c r="AX148" s="23">
        <f t="shared" si="73"/>
        <v>8.321904210319714E-6</v>
      </c>
      <c r="AY148" s="23">
        <f t="shared" si="73"/>
        <v>6.8843273609681617E-6</v>
      </c>
      <c r="AZ148" s="23">
        <f t="shared" si="73"/>
        <v>5.6970484649565893E-6</v>
      </c>
      <c r="BA148" s="23">
        <f t="shared" si="73"/>
        <v>4.716046444361078E-6</v>
      </c>
      <c r="BB148" s="23">
        <f t="shared" si="73"/>
        <v>3.9051471202390563E-6</v>
      </c>
      <c r="BC148" s="23">
        <f t="shared" si="73"/>
        <v>3.2345987379907197E-6</v>
      </c>
      <c r="BD148" s="23">
        <f t="shared" si="73"/>
        <v>2.6799125306989494E-6</v>
      </c>
      <c r="BE148" s="23">
        <f t="shared" si="73"/>
        <v>2.2209173884700395E-6</v>
      </c>
      <c r="BF148" s="23">
        <f t="shared" si="73"/>
        <v>1.8409878894403365E-6</v>
      </c>
      <c r="BG148" s="23">
        <f t="shared" si="73"/>
        <v>1.5264130028191171E-6</v>
      </c>
      <c r="BH148" s="23">
        <f t="shared" si="73"/>
        <v>1.2658791637030637E-6</v>
      </c>
      <c r="BI148" s="23">
        <f t="shared" si="73"/>
        <v>1.0907665946828131E-6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532.65226397154311</v>
      </c>
    </row>
    <row r="152" spans="1:66" s="23" customFormat="1" ht="18" customHeight="1">
      <c r="A152" s="23" t="s">
        <v>150</v>
      </c>
      <c r="B152" s="23">
        <f>+SUMPRODUCT(B148:AE148*B84:AE84)*10</f>
        <v>542.39853903081223</v>
      </c>
    </row>
    <row r="153" spans="1:66" s="23" customFormat="1" ht="18" customHeight="1">
      <c r="A153" s="23" t="s">
        <v>151</v>
      </c>
      <c r="B153" s="23">
        <f>+SUMPRODUCT(B148:BI148*B84:BI84)*10</f>
        <v>544.65157132417335</v>
      </c>
    </row>
    <row r="155" spans="1:66" s="23" customFormat="1" ht="18" customHeight="1">
      <c r="A155" s="21" t="s">
        <v>228</v>
      </c>
      <c r="B155" s="29">
        <f>+B63*B61</f>
        <v>1.4622423277113107E-2</v>
      </c>
      <c r="C155" s="29">
        <f t="shared" ref="C155:BI155" si="74">+C63*C61</f>
        <v>4.3290435309283837E-2</v>
      </c>
      <c r="D155" s="29">
        <f t="shared" si="74"/>
        <v>7.8450922687446203E-2</v>
      </c>
      <c r="E155" s="29">
        <f t="shared" si="74"/>
        <v>0.13816975807444218</v>
      </c>
      <c r="F155" s="29">
        <f t="shared" si="74"/>
        <v>0.22696619455703815</v>
      </c>
      <c r="G155" s="29">
        <f t="shared" si="74"/>
        <v>0.34985108654740177</v>
      </c>
      <c r="H155" s="29">
        <f t="shared" si="74"/>
        <v>0.51120650305677395</v>
      </c>
      <c r="I155" s="29">
        <f t="shared" si="74"/>
        <v>0.71793111824047418</v>
      </c>
      <c r="J155" s="29">
        <f t="shared" si="74"/>
        <v>0.97731117133587142</v>
      </c>
      <c r="K155" s="29">
        <f t="shared" si="74"/>
        <v>1.3122301772308949</v>
      </c>
      <c r="L155" s="29">
        <f t="shared" si="74"/>
        <v>1.7316911003361926</v>
      </c>
      <c r="M155" s="29">
        <f t="shared" si="74"/>
        <v>2.2406821980294716</v>
      </c>
      <c r="N155" s="29">
        <f t="shared" si="74"/>
        <v>2.8503528204100697</v>
      </c>
      <c r="O155" s="29">
        <f t="shared" si="74"/>
        <v>3.5419473988968542</v>
      </c>
      <c r="P155" s="29">
        <f t="shared" si="74"/>
        <v>4.3192108941289886</v>
      </c>
      <c r="Q155" s="29">
        <f t="shared" si="74"/>
        <v>5.1877288879834627</v>
      </c>
      <c r="R155" s="29">
        <f t="shared" si="74"/>
        <v>6.1521270146297686</v>
      </c>
      <c r="S155" s="29">
        <f t="shared" si="74"/>
        <v>7.2162061004945715</v>
      </c>
      <c r="T155" s="29">
        <f t="shared" si="74"/>
        <v>8.3830088827852443</v>
      </c>
      <c r="U155" s="29">
        <f t="shared" si="74"/>
        <v>9.6547906863701929</v>
      </c>
      <c r="V155" s="29">
        <f t="shared" si="74"/>
        <v>11.032871738951631</v>
      </c>
      <c r="W155" s="29">
        <f t="shared" si="74"/>
        <v>12.517350505667626</v>
      </c>
      <c r="X155" s="29">
        <f t="shared" si="74"/>
        <v>14.106666554999615</v>
      </c>
      <c r="Y155" s="29">
        <f t="shared" si="74"/>
        <v>15.79702797518177</v>
      </c>
      <c r="Z155" s="29">
        <f t="shared" si="74"/>
        <v>17.581773751680991</v>
      </c>
      <c r="AA155" s="29">
        <f t="shared" si="74"/>
        <v>19.433033089587688</v>
      </c>
      <c r="AB155" s="29">
        <f t="shared" si="74"/>
        <v>21.207341395308291</v>
      </c>
      <c r="AC155" s="29">
        <f t="shared" si="74"/>
        <v>22.816869814370168</v>
      </c>
      <c r="AD155" s="29">
        <f t="shared" si="74"/>
        <v>24.349961493058686</v>
      </c>
      <c r="AE155" s="29">
        <f t="shared" si="74"/>
        <v>25.865112777181594</v>
      </c>
      <c r="AF155" s="29">
        <f t="shared" si="74"/>
        <v>27.402884917966766</v>
      </c>
      <c r="AG155" s="29">
        <f t="shared" si="74"/>
        <v>28.991520236648046</v>
      </c>
      <c r="AH155" s="29">
        <f t="shared" si="74"/>
        <v>30.650562186745546</v>
      </c>
      <c r="AI155" s="29">
        <f t="shared" si="74"/>
        <v>32.393609195947249</v>
      </c>
      <c r="AJ155" s="29">
        <f t="shared" si="74"/>
        <v>34.230299941676918</v>
      </c>
      <c r="AK155" s="29">
        <f t="shared" si="74"/>
        <v>36.16770187852476</v>
      </c>
      <c r="AL155" s="29">
        <f t="shared" si="74"/>
        <v>38.211265854994799</v>
      </c>
      <c r="AM155" s="29">
        <f t="shared" si="74"/>
        <v>40.365475795413879</v>
      </c>
      <c r="AN155" s="29">
        <f t="shared" si="74"/>
        <v>42.6342880295608</v>
      </c>
      <c r="AO155" s="29">
        <f t="shared" si="74"/>
        <v>45.021426980213384</v>
      </c>
      <c r="AP155" s="29">
        <f t="shared" si="74"/>
        <v>47.530583290237651</v>
      </c>
      <c r="AQ155" s="29">
        <f t="shared" si="74"/>
        <v>50.165545877872965</v>
      </c>
      <c r="AR155" s="29">
        <f t="shared" si="74"/>
        <v>52.930289334229222</v>
      </c>
      <c r="AS155" s="29">
        <f t="shared" si="74"/>
        <v>55.829031212078426</v>
      </c>
      <c r="AT155" s="29">
        <f t="shared" si="74"/>
        <v>58.866269105613128</v>
      </c>
      <c r="AU155" s="29">
        <f t="shared" si="74"/>
        <v>62.046804276190592</v>
      </c>
      <c r="AV155" s="29">
        <f t="shared" si="74"/>
        <v>65.375756447860255</v>
      </c>
      <c r="AW155" s="29">
        <f t="shared" si="74"/>
        <v>68.858572945734537</v>
      </c>
      <c r="AX155" s="29">
        <f t="shared" si="74"/>
        <v>72.501034356951649</v>
      </c>
      <c r="AY155" s="29">
        <f t="shared" si="74"/>
        <v>76.309258209484256</v>
      </c>
      <c r="AZ155" s="29">
        <f t="shared" si="74"/>
        <v>80.289701689463072</v>
      </c>
      <c r="BA155" s="29">
        <f t="shared" si="74"/>
        <v>84.449164086966022</v>
      </c>
      <c r="BB155" s="29">
        <f t="shared" si="74"/>
        <v>88.794789429016205</v>
      </c>
      <c r="BC155" s="29">
        <f t="shared" si="74"/>
        <v>93.334069596760941</v>
      </c>
      <c r="BD155" s="29">
        <f t="shared" si="74"/>
        <v>98.074848110866512</v>
      </c>
      <c r="BE155" s="29">
        <f t="shared" si="74"/>
        <v>103.02532469078704</v>
      </c>
      <c r="BF155" s="29">
        <f t="shared" si="74"/>
        <v>108.19406063973912</v>
      </c>
      <c r="BG155" s="29">
        <f t="shared" si="74"/>
        <v>113.58998507084873</v>
      </c>
      <c r="BH155" s="29">
        <f t="shared" si="74"/>
        <v>119.22240196597267</v>
      </c>
      <c r="BI155" s="29">
        <f t="shared" si="74"/>
        <v>125.10099804349105</v>
      </c>
    </row>
    <row r="159" spans="1:66" ht="14.4">
      <c r="A159" s="124" t="s">
        <v>1310</v>
      </c>
      <c r="B159" s="82">
        <f>B57</f>
        <v>490.08019258719162</v>
      </c>
      <c r="C159" s="29">
        <f>B159*EXP(B58)</f>
        <v>511.84722130982959</v>
      </c>
      <c r="D159" s="29">
        <f>C159*EXP(C58)</f>
        <v>524.06020897325209</v>
      </c>
      <c r="E159" s="29">
        <f t="shared" ref="E159:BJ159" si="75">D159*EXP(D58)</f>
        <v>529.14964196619053</v>
      </c>
      <c r="F159" s="29">
        <f t="shared" si="75"/>
        <v>529.14413690075742</v>
      </c>
      <c r="G159" s="29">
        <f t="shared" si="75"/>
        <v>521.00265388596563</v>
      </c>
      <c r="H159" s="29">
        <f t="shared" si="75"/>
        <v>508.73902001306698</v>
      </c>
      <c r="I159" s="29">
        <f t="shared" si="75"/>
        <v>496.76405398983616</v>
      </c>
      <c r="J159" s="29">
        <f t="shared" si="75"/>
        <v>485.07096100094395</v>
      </c>
      <c r="K159" s="29">
        <f t="shared" si="75"/>
        <v>473.65310617099004</v>
      </c>
      <c r="L159" s="29">
        <f t="shared" si="75"/>
        <v>469.07601347157805</v>
      </c>
      <c r="M159" s="29">
        <f t="shared" si="75"/>
        <v>471.14412904799462</v>
      </c>
      <c r="N159" s="29">
        <f t="shared" si="75"/>
        <v>473.22136276713132</v>
      </c>
      <c r="O159" s="29">
        <f t="shared" si="75"/>
        <v>475.3077548300908</v>
      </c>
      <c r="P159" s="29">
        <f t="shared" si="75"/>
        <v>477.40334561521894</v>
      </c>
      <c r="Q159" s="29">
        <f t="shared" si="75"/>
        <v>479.50817567888629</v>
      </c>
      <c r="R159" s="29">
        <f t="shared" si="75"/>
        <v>481.6222857562729</v>
      </c>
      <c r="S159" s="29">
        <f t="shared" si="75"/>
        <v>483.74571676215663</v>
      </c>
      <c r="T159" s="29">
        <f t="shared" si="75"/>
        <v>485.8785097917052</v>
      </c>
      <c r="U159" s="29">
        <f t="shared" si="75"/>
        <v>488.02070612127125</v>
      </c>
      <c r="V159" s="29">
        <f t="shared" si="75"/>
        <v>490.63335574728148</v>
      </c>
      <c r="W159" s="29">
        <f t="shared" si="75"/>
        <v>493.72390483528261</v>
      </c>
      <c r="X159" s="29">
        <f t="shared" si="75"/>
        <v>496.83392160429941</v>
      </c>
      <c r="Y159" s="29">
        <f t="shared" si="75"/>
        <v>499.96352868322191</v>
      </c>
      <c r="Z159" s="29">
        <f t="shared" si="75"/>
        <v>503.11284947339186</v>
      </c>
      <c r="AA159" s="29">
        <f t="shared" si="75"/>
        <v>506.2820081534685</v>
      </c>
      <c r="AB159" s="29">
        <f t="shared" si="75"/>
        <v>509.47112968432509</v>
      </c>
      <c r="AC159" s="29">
        <f t="shared" si="75"/>
        <v>512.68033981397605</v>
      </c>
      <c r="AD159" s="29">
        <f t="shared" si="75"/>
        <v>515.90976508253505</v>
      </c>
      <c r="AE159" s="29">
        <f t="shared" si="75"/>
        <v>519.159532827205</v>
      </c>
      <c r="AF159" s="29">
        <f t="shared" si="75"/>
        <v>520.79208514014647</v>
      </c>
      <c r="AG159" s="29">
        <f t="shared" si="75"/>
        <v>520.79208514014647</v>
      </c>
      <c r="AH159" s="29">
        <f t="shared" si="75"/>
        <v>520.79208514014647</v>
      </c>
      <c r="AI159" s="29">
        <f t="shared" si="75"/>
        <v>520.79208514014647</v>
      </c>
      <c r="AJ159" s="29">
        <f t="shared" si="75"/>
        <v>520.79208514014647</v>
      </c>
      <c r="AK159" s="29">
        <f t="shared" si="75"/>
        <v>520.79208514014647</v>
      </c>
      <c r="AL159" s="29">
        <f t="shared" si="75"/>
        <v>520.79208514014647</v>
      </c>
      <c r="AM159" s="29">
        <f t="shared" si="75"/>
        <v>520.79208514014647</v>
      </c>
      <c r="AN159" s="29">
        <f t="shared" si="75"/>
        <v>520.79208514014647</v>
      </c>
      <c r="AO159" s="29">
        <f t="shared" si="75"/>
        <v>520.79208514014647</v>
      </c>
      <c r="AP159" s="29">
        <f t="shared" si="75"/>
        <v>520.79208514014647</v>
      </c>
      <c r="AQ159" s="29">
        <f t="shared" si="75"/>
        <v>520.79208514014647</v>
      </c>
      <c r="AR159" s="29">
        <f t="shared" si="75"/>
        <v>520.79208514014647</v>
      </c>
      <c r="AS159" s="29">
        <f t="shared" si="75"/>
        <v>520.79208514014647</v>
      </c>
      <c r="AT159" s="29">
        <f t="shared" si="75"/>
        <v>520.79208514014647</v>
      </c>
      <c r="AU159" s="29">
        <f t="shared" si="75"/>
        <v>520.79208514014647</v>
      </c>
      <c r="AV159" s="29">
        <f t="shared" si="75"/>
        <v>520.79208514014647</v>
      </c>
      <c r="AW159" s="29">
        <f t="shared" si="75"/>
        <v>520.79208514014647</v>
      </c>
      <c r="AX159" s="29">
        <f t="shared" si="75"/>
        <v>520.79208514014647</v>
      </c>
      <c r="AY159" s="29">
        <f t="shared" si="75"/>
        <v>520.79208514014647</v>
      </c>
      <c r="AZ159" s="29">
        <f t="shared" si="75"/>
        <v>520.79208514014647</v>
      </c>
      <c r="BA159" s="29">
        <f t="shared" si="75"/>
        <v>520.79208514014647</v>
      </c>
      <c r="BB159" s="29">
        <f t="shared" si="75"/>
        <v>520.79208514014647</v>
      </c>
      <c r="BC159" s="29">
        <f t="shared" si="75"/>
        <v>520.79208514014647</v>
      </c>
      <c r="BD159" s="29">
        <f t="shared" si="75"/>
        <v>520.79208514014647</v>
      </c>
      <c r="BE159" s="29">
        <f t="shared" si="75"/>
        <v>520.79208514014647</v>
      </c>
      <c r="BF159" s="29">
        <f t="shared" si="75"/>
        <v>520.79208514014647</v>
      </c>
      <c r="BG159" s="29">
        <f t="shared" si="75"/>
        <v>520.79208514014647</v>
      </c>
      <c r="BH159" s="29">
        <f t="shared" si="75"/>
        <v>520.79208514014647</v>
      </c>
      <c r="BI159" s="29">
        <f t="shared" si="75"/>
        <v>520.79208514014647</v>
      </c>
      <c r="BJ159" s="29">
        <f t="shared" si="75"/>
        <v>520.79208514014647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9"/>
  <sheetViews>
    <sheetView zoomScale="85" zoomScaleNormal="85" workbookViewId="0">
      <pane xSplit="1" ySplit="4" topLeftCell="B39" activePane="bottomRight" state="frozen"/>
      <selection pane="topRight" activeCell="B1" sqref="B1"/>
      <selection pane="bottomLeft" activeCell="A5" sqref="A5"/>
      <selection pane="bottomRight" activeCell="A43" sqref="A43"/>
    </sheetView>
  </sheetViews>
  <sheetFormatPr defaultColWidth="11.6640625" defaultRowHeight="18" customHeight="1"/>
  <cols>
    <col min="1" max="1" width="61.6640625" style="21" customWidth="1"/>
    <col min="2" max="2" width="17" style="29" customWidth="1"/>
    <col min="3" max="3" width="17" style="23" customWidth="1"/>
    <col min="4" max="16384" width="11.664062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1.6049971329712413E-2</v>
      </c>
      <c r="E50" s="44">
        <f>100*$B$49*(Global!D135*$B$48+Global!D135^2*$C$48)*(D61/$B61)^(1/$C$49)</f>
        <v>2.136482256904049E-2</v>
      </c>
      <c r="F50" s="44">
        <f>100*$B$49*(Global!E135*$B$48+Global!E135^2*$C$48)*(E61/$B61)^(1/$C$49)</f>
        <v>2.7554185581855559E-2</v>
      </c>
      <c r="G50" s="44">
        <f>100*$B$49*(Global!F135*$B$48+Global!F135^2*$C$48)*(F61/$B61)^(1/$C$49)</f>
        <v>3.4514961051105381E-2</v>
      </c>
      <c r="H50" s="44">
        <f>100*$B$49*(Global!G135*$B$48+Global!G135^2*$C$48)*(G61/$B61)^(1/$C$49)</f>
        <v>4.2689210457706794E-2</v>
      </c>
      <c r="I50" s="44">
        <f>100*$B$49*(Global!H135*$B$48+Global!H135^2*$C$48)*(H61/$B61)^(1/$C$49)</f>
        <v>5.1894188612807812E-2</v>
      </c>
      <c r="J50" s="44">
        <f>100*$B$49*(Global!I135*$B$48+Global!I135^2*$C$48)*(I61/$B61)^(1/$C$49)</f>
        <v>6.1958470728873588E-2</v>
      </c>
      <c r="K50" s="44">
        <f>100*$B$49*(Global!J135*$B$48+Global!J135^2*$C$48)*(J61/$B61)^(1/$C$49)</f>
        <v>7.6915490285237767E-2</v>
      </c>
      <c r="L50" s="44">
        <f>100*$B$49*(Global!K135*$B$48+Global!K135^2*$C$48)*(K61/$B61)^(1/$C$49)</f>
        <v>9.449392463262106E-2</v>
      </c>
      <c r="M50" s="44">
        <f>100*$B$49*(Global!L135*$B$48+Global!L135^2*$C$48)*(L61/$B61)^(1/$C$49)</f>
        <v>0.11526113930643453</v>
      </c>
      <c r="N50" s="44">
        <f>100*$B$49*(Global!M135*$B$48+Global!M135^2*$C$48)*(M61/$B61)^(1/$C$49)</f>
        <v>0.13845780829471113</v>
      </c>
      <c r="O50" s="44">
        <f>100*$B$49*(Global!N135*$B$48+Global!N135^2*$C$48)*(N61/$B61)^(1/$C$49)</f>
        <v>0.16498468036045635</v>
      </c>
      <c r="P50" s="44">
        <f>100*$B$49*(Global!O135*$B$48+Global!O135^2*$C$48)*(O61/$B61)^(1/$C$49)</f>
        <v>0.19429086426639502</v>
      </c>
      <c r="Q50" s="44">
        <f>100*$B$49*(Global!P135*$B$48+Global!P135^2*$C$48)*(P61/$B61)^(1/$C$49)</f>
        <v>0.22650270900328648</v>
      </c>
      <c r="R50" s="44">
        <f>100*$B$49*(Global!Q135*$B$48+Global!Q135^2*$C$48)*(Q61/$B61)^(1/$C$49)</f>
        <v>0.26173371560477277</v>
      </c>
      <c r="S50" s="44">
        <f>100*$B$49*(Global!R135*$B$48+Global!R135^2*$C$48)*(R61/$B61)^(1/$C$49)</f>
        <v>0.30009161139026852</v>
      </c>
      <c r="T50" s="44">
        <f>100*$B$49*(Global!S135*$B$48+Global!S135^2*$C$48)*(S61/$B61)^(1/$C$49)</f>
        <v>0.34168176321591637</v>
      </c>
      <c r="U50" s="44">
        <f>100*$B$49*(Global!T135*$B$48+Global!T135^2*$C$48)*(T61/$B61)^(1/$C$49)</f>
        <v>0.38660829952546877</v>
      </c>
      <c r="V50" s="44">
        <f>100*$B$49*(Global!U135*$B$48+Global!U135^2*$C$48)*(U61/$B61)^(1/$C$49)</f>
        <v>0.43497348255667345</v>
      </c>
      <c r="W50" s="44">
        <f>100*$B$49*(Global!V135*$B$48+Global!V135^2*$C$48)*(V61/$B61)^(1/$C$49)</f>
        <v>0.48687549152931597</v>
      </c>
      <c r="X50" s="44">
        <f>100*$B$49*(Global!W135*$B$48+Global!W135^2*$C$48)*(W61/$B61)^(1/$C$49)</f>
        <v>0.54240457782560281</v>
      </c>
      <c r="Y50" s="44">
        <f>100*$B$49*(Global!X135*$B$48+Global!X135^2*$C$48)*(X61/$B61)^(1/$C$49)</f>
        <v>0.60163745077624309</v>
      </c>
      <c r="Z50" s="44">
        <f>100*$B$49*(Global!Y135*$B$48+Global!Y135^2*$C$48)*(Y61/$B61)^(1/$C$49)</f>
        <v>0.6646297661849746</v>
      </c>
      <c r="AA50" s="44">
        <f>100*$B$49*(Global!Z135*$B$48+Global!Z135^2*$C$48)*(Z61/$B61)^(1/$C$49)</f>
        <v>0.73140678509655987</v>
      </c>
      <c r="AB50" s="44">
        <f>100*$B$49*(Global!AA135*$B$48+Global!AA135^2*$C$48)*(AA61/$B61)^(1/$C$49)</f>
        <v>0.80188420461760346</v>
      </c>
      <c r="AC50" s="44">
        <f>100*$B$49*(Global!AB135*$B$48+Global!AB135^2*$C$48)*(AB61/$B61)^(1/$C$49)</f>
        <v>0.8754469833589994</v>
      </c>
      <c r="AD50" s="44">
        <f>100*$B$49*(Global!AC135*$B$48+Global!AC135^2*$C$48)*(AC61/$B61)^(1/$C$49)</f>
        <v>0.95119017931883387</v>
      </c>
      <c r="AE50" s="44">
        <f>100*$B$49*(Global!AD135*$B$48+Global!AD135^2*$C$48)*(AD61/$B61)^(1/$C$49)</f>
        <v>1.0286334691481731</v>
      </c>
      <c r="AF50" s="44">
        <f>100*$B$49*(Global!AE135*$B$48+Global!AE135^2*$C$48)*(AE61/$B61)^(1/$C$49)</f>
        <v>1.107369444864676</v>
      </c>
      <c r="AG50" s="44">
        <f>100*$B$49*(Global!AF135*$B$48+Global!AF135^2*$C$48)*(AF61/$B61)^(1/$C$49)</f>
        <v>1.1871333527231098</v>
      </c>
      <c r="AH50" s="44">
        <f>100*$B$49*(Global!AG135*$B$48+Global!AG135^2*$C$48)*(AG61/$B61)^(1/$C$49)</f>
        <v>1.2677647562790282</v>
      </c>
      <c r="AI50" s="44">
        <f>100*$B$49*(Global!AH135*$B$48+Global!AH135^2*$C$48)*(AH61/$B61)^(1/$C$49)</f>
        <v>1.3491791673475626</v>
      </c>
      <c r="AJ50" s="44">
        <f>100*$B$49*(Global!AI135*$B$48+Global!AI135^2*$C$48)*(AI61/$B61)^(1/$C$49)</f>
        <v>1.4313465086674158</v>
      </c>
      <c r="AK50" s="44">
        <f>100*$B$49*(Global!AJ135*$B$48+Global!AJ135^2*$C$48)*(AJ61/$B61)^(1/$C$49)</f>
        <v>1.5142746297408409</v>
      </c>
      <c r="AL50" s="44">
        <f>100*$B$49*(Global!AK135*$B$48+Global!AK135^2*$C$48)*(AK61/$B61)^(1/$C$49)</f>
        <v>1.5979967640456938</v>
      </c>
      <c r="AM50" s="44">
        <f>100*$B$49*(Global!AL135*$B$48+Global!AL135^2*$C$48)*(AL61/$B61)^(1/$C$49)</f>
        <v>1.6825621229137158</v>
      </c>
      <c r="AN50" s="44">
        <f>100*$B$49*(Global!AM135*$B$48+Global!AM135^2*$C$48)*(AM61/$B61)^(1/$C$49)</f>
        <v>1.7680289825911237</v>
      </c>
      <c r="AO50" s="44">
        <f>100*$B$49*(Global!AN135*$B$48+Global!AN135^2*$C$48)*(AN61/$B61)^(1/$C$49)</f>
        <v>1.8544597288883149</v>
      </c>
      <c r="AP50" s="44">
        <f>100*$B$49*(Global!AO135*$B$48+Global!AO135^2*$C$48)*(AO61/$B61)^(1/$C$49)</f>
        <v>1.941917412790277</v>
      </c>
      <c r="AQ50" s="44">
        <f>100*$B$49*(Global!AP135*$B$48+Global!AP135^2*$C$48)*(AP61/$B61)^(1/$C$49)</f>
        <v>2.030463450204024</v>
      </c>
      <c r="AR50" s="44">
        <f>100*$B$49*(Global!AQ135*$B$48+Global!AQ135^2*$C$48)*(AQ61/$B61)^(1/$C$49)</f>
        <v>2.1201561707334249</v>
      </c>
      <c r="AS50" s="44">
        <f>100*$B$49*(Global!AR135*$B$48+Global!AR135^2*$C$48)*(AR61/$B61)^(1/$C$49)</f>
        <v>2.2110499830570531</v>
      </c>
      <c r="AT50" s="44">
        <f>100*$B$49*(Global!AS135*$B$48+Global!AS135^2*$C$48)*(AS61/$B61)^(1/$C$49)</f>
        <v>2.3031949775088698</v>
      </c>
      <c r="AU50" s="44">
        <f>100*$B$49*(Global!AT135*$B$48+Global!AT135^2*$C$48)*(AT61/$B61)^(1/$C$49)</f>
        <v>2.3966368299798142</v>
      </c>
      <c r="AV50" s="44">
        <f>100*$B$49*(Global!AU135*$B$48+Global!AU135^2*$C$48)*(AU61/$B61)^(1/$C$49)</f>
        <v>2.4914169060606923</v>
      </c>
      <c r="AW50" s="44">
        <f>100*$B$49*(Global!AV135*$B$48+Global!AV135^2*$C$48)*(AV61/$B61)^(1/$C$49)</f>
        <v>2.5875724915741611</v>
      </c>
      <c r="AX50" s="44">
        <f>100*$B$49*(Global!AW135*$B$48+Global!AW135^2*$C$48)*(AW61/$B61)^(1/$C$49)</f>
        <v>2.6851370965470762</v>
      </c>
      <c r="AY50" s="44">
        <f>100*$B$49*(Global!AX135*$B$48+Global!AX135^2*$C$48)*(AX61/$B61)^(1/$C$49)</f>
        <v>2.7841407954586614</v>
      </c>
      <c r="AZ50" s="44">
        <f>100*$B$49*(Global!AY135*$B$48+Global!AY135^2*$C$48)*(AY61/$B61)^(1/$C$49)</f>
        <v>2.8846105783382971</v>
      </c>
      <c r="BA50" s="44">
        <f>100*$B$49*(Global!AZ135*$B$48+Global!AZ135^2*$C$48)*(AZ61/$B61)^(1/$C$49)</f>
        <v>2.986570695889033</v>
      </c>
      <c r="BB50" s="44">
        <f>100*$B$49*(Global!BA135*$B$48+Global!BA135^2*$C$48)*(BA61/$B61)^(1/$C$49)</f>
        <v>3.0900429880229949</v>
      </c>
      <c r="BC50" s="44">
        <f>100*$B$49*(Global!BB135*$B$48+Global!BB135^2*$C$48)*(BB61/$B61)^(1/$C$49)</f>
        <v>3.1950471896054156</v>
      </c>
      <c r="BD50" s="44">
        <f>100*$B$49*(Global!BC135*$B$48+Global!BC135^2*$C$48)*(BC61/$B61)^(1/$C$49)</f>
        <v>3.3016012102775281</v>
      </c>
      <c r="BE50" s="44">
        <f>100*$B$49*(Global!BD135*$B$48+Global!BD135^2*$C$48)*(BD61/$B61)^(1/$C$49)</f>
        <v>3.4097213873206833</v>
      </c>
      <c r="BF50" s="44">
        <f>100*$B$49*(Global!BE135*$B$48+Global!BE135^2*$C$48)*(BE61/$B61)^(1/$C$49)</f>
        <v>3.5194227119041503</v>
      </c>
      <c r="BG50" s="44">
        <f>100*$B$49*(Global!BF135*$B$48+Global!BF135^2*$C$48)*(BF61/$B61)^(1/$C$49)</f>
        <v>3.6307190299293235</v>
      </c>
      <c r="BH50" s="44">
        <f>100*$B$49*(Global!BG135*$B$48+Global!BG135^2*$C$48)*(BG61/$B61)^(1/$C$49)</f>
        <v>3.7436232191935397</v>
      </c>
      <c r="BI50" s="44">
        <f>100*$B$49*(Global!BH135*$B$48+Global!BH135^2*$C$48)*(BH61/$B61)^(1/$C$49)</f>
        <v>3.8581473448574188</v>
      </c>
      <c r="BJ50" s="44">
        <f>100*$B$49*(Global!BI135*$B$48+Global!BI135^2*$C$48)*(BI61/$B61)^(1/$C$49)</f>
        <v>3.9743027952911496</v>
      </c>
      <c r="BK50" s="44">
        <f>100*$B$49*(Global!BJ80*$B$48+Global!BJ80^2*$C$48)*(BJ61/$B61)^(1/$C$49)</f>
        <v>4.0568819758778183</v>
      </c>
      <c r="BL50" s="44">
        <f>100*$B$49*(Global!BK80*$B$48+Global!BK80^2*$C$48)*(BK61/$B61)^(1/$C$49)</f>
        <v>4.1383167613571672</v>
      </c>
      <c r="BM50" s="44">
        <f>100*$B$49*(Global!BL80*$B$48+Global!BL80^2*$C$48)*(BL61/$B61)^(1/$C$49)</f>
        <v>4.2189390926526658</v>
      </c>
      <c r="BN50" s="44">
        <f>100*$B$49*(Global!BM80*$B$48+Global!BM80^2*$C$48)*(BM61/$B61)^(1/$C$49)</f>
        <v>4.2989732658876001</v>
      </c>
      <c r="BO50" s="44">
        <f>100*$B$49*(Global!BN80*$B$48+Global!BN80^2*$C$48)*(BN61/$B61)^(1/$C$49)</f>
        <v>4.3785700347981038</v>
      </c>
      <c r="BP50" s="44">
        <f>100*$B$49*(Global!BO80*$B$48+Global!BO80^2*$C$48)*(BO61/$B61)^(1/$C$49)</f>
        <v>4.4578299613838785</v>
      </c>
      <c r="BQ50" s="44">
        <f>100*$B$49*(Global!BP80*$B$48+Global!BP80^2*$C$48)*(BP61/$B61)^(1/$C$49)</f>
        <v>4.5368193890726252</v>
      </c>
      <c r="BR50" s="44">
        <f>100*$B$49*(Global!BQ80*$B$48+Global!BQ80^2*$C$48)*(BQ61/$B61)^(1/$C$49)</f>
        <v>4.6155813618797463</v>
      </c>
      <c r="BS50" s="44">
        <f>100*$B$49*(Global!BR80*$B$48+Global!BR80^2*$C$48)*(BR61/$B61)^(1/$C$49)</f>
        <v>4.6941430850880979</v>
      </c>
      <c r="BT50" s="44">
        <f>100*$B$49*(Global!BS80*$B$48+Global!BS80^2*$C$48)*(BS61/$B61)^(1/$C$49)</f>
        <v>4.7725210210467228</v>
      </c>
      <c r="BU50" s="44">
        <f>100*$B$49*(Global!BT80*$B$48+Global!BT80^2*$C$48)*(BT61/$B61)^(1/$C$49)</f>
        <v>4.8507243687023287</v>
      </c>
      <c r="BV50" s="44">
        <f>100*$B$49*(Global!BU80*$B$48+Global!BU80^2*$C$48)*(BU61/$B61)^(1/$C$49)</f>
        <v>4.928757438868419</v>
      </c>
      <c r="BW50" s="44">
        <f>100*$B$49*(Global!BV80*$B$48+Global!BV80^2*$C$48)*(BV61/$B61)^(1/$C$49)</f>
        <v>5.0066212751971912</v>
      </c>
      <c r="BX50" s="44">
        <f>100*$B$49*(Global!BW80*$B$48+Global!BW80^2*$C$48)*(BW61/$B61)^(1/$C$49)</f>
        <v>5.0843147599609857</v>
      </c>
      <c r="BY50" s="44">
        <f>100*$B$49*(Global!BX80*$B$48+Global!BX80^2*$C$48)*(BX61/$B61)^(1/$C$49)</f>
        <v>5.1618353679620785</v>
      </c>
      <c r="BZ50" s="44">
        <f>100*$B$49*(Global!BY80*$B$48+Global!BY80^2*$C$48)*(BY61/$B61)^(1/$C$49)</f>
        <v>5.2391796801037973</v>
      </c>
      <c r="CA50" s="44">
        <f>100*$B$49*(Global!BZ80*$B$48+Global!BZ80^2*$C$48)*(BZ61/$B61)^(1/$C$49)</f>
        <v>5.3163437327838583</v>
      </c>
      <c r="CB50" s="44">
        <f>100*$B$49*(Global!CA80*$B$48+Global!CA80^2*$C$48)*(CA61/$B61)^(1/$C$49)</f>
        <v>5.3933232551162718</v>
      </c>
      <c r="CC50" s="44">
        <f>100*$B$49*(Global!CB80*$B$48+Global!CB80^2*$C$48)*(CB61/$B61)^(1/$C$49)</f>
        <v>5.470113829496527</v>
      </c>
      <c r="CD50" s="44">
        <f>100*$B$49*(Global!CC80*$B$48+Global!CC80^2*$C$48)*(CC61/$B61)^(1/$C$49)</f>
        <v>5.5467109997663622</v>
      </c>
      <c r="CE50" s="44">
        <f>100*$B$49*(Global!CD80*$B$48+Global!CD80^2*$C$48)*(CD61/$B61)^(1/$C$49)</f>
        <v>5.6231103435487464</v>
      </c>
      <c r="CF50" s="44">
        <f>100*$B$49*(Global!CE80*$B$48+Global!CE80^2*$C$48)*(CE61/$B61)^(1/$C$49)</f>
        <v>5.6993075200769736</v>
      </c>
      <c r="CG50" s="44">
        <f>100*$B$49*(Global!CF80*$B$48+Global!CF80^2*$C$48)*(CF61/$B61)^(1/$C$49)</f>
        <v>5.775298301259693</v>
      </c>
      <c r="CH50" s="44">
        <f>100*$B$49*(Global!CG80*$B$48+Global!CG80^2*$C$48)*(CG61/$B61)^(1/$C$49)</f>
        <v>5.8510785912776999</v>
      </c>
      <c r="CI50" s="44">
        <f>100*$B$49*(Global!CH80*$B$48+Global!CH80^2*$C$48)*(CH61/$B61)^(1/$C$49)</f>
        <v>5.9266444383376484</v>
      </c>
      <c r="CJ50" s="44">
        <f>100*$B$49*(Global!CI80*$B$48+Global!CI80^2*$C$48)*(CI61/$B61)^(1/$C$49)</f>
        <v>6.0019920410664866</v>
      </c>
      <c r="CK50" s="44">
        <f>100*$B$49*(Global!CJ80*$B$48+Global!CJ80^2*$C$48)*(CJ61/$B61)^(1/$C$49)</f>
        <v>6.0771177512500518</v>
      </c>
      <c r="CL50" s="44">
        <f>100*$B$49*(Global!CK80*$B$48+Global!CK80^2*$C$48)*(CK61/$B61)^(1/$C$49)</f>
        <v>6.1520180740856771</v>
      </c>
      <c r="CM50" s="44">
        <f>100*$B$49*(Global!CL80*$B$48+Global!CL80^2*$C$48)*(CL61/$B61)^(1/$C$49)</f>
        <v>6.2266896667533782</v>
      </c>
      <c r="CN50" s="44">
        <f>100*$B$49*(Global!CM80*$B$48+Global!CM80^2*$C$48)*(CM61/$B61)^(1/$C$49)</f>
        <v>6.3011293358597538</v>
      </c>
      <c r="CO50" s="44">
        <f>100*$B$49*(Global!CN80*$B$48+Global!CN80^2*$C$48)*(CN61/$B61)^(1/$C$49)</f>
        <v>6.3753340341372429</v>
      </c>
      <c r="CP50" s="44">
        <f>100*$B$49*(Global!CO80*$B$48+Global!CO80^2*$C$48)*(CO61/$B61)^(1/$C$49)</f>
        <v>6.4493008566632</v>
      </c>
      <c r="CQ50" s="44">
        <f>100*$B$49*(Global!CP80*$B$48+Global!CP80^2*$C$48)*(CP61/$B61)^(1/$C$49)</f>
        <v>6.5230270367822119</v>
      </c>
      <c r="CR50" s="44">
        <f>100*$B$49*(Global!CQ80*$B$48+Global!CQ80^2*$C$48)*(CQ61/$B61)^(1/$C$49)</f>
        <v>6.5965099418589483</v>
      </c>
      <c r="CS50" s="44">
        <f>100*$B$49*(Global!CR80*$B$48+Global!CR80^2*$C$48)*(CR61/$B61)^(1/$C$49)</f>
        <v>6.6697470689502039</v>
      </c>
      <c r="CT50" s="44">
        <f>100*$B$49*(Global!CS80*$B$48+Global!CS80^2*$C$48)*(CS61/$B61)^(1/$C$49)</f>
        <v>6.7427360404577685</v>
      </c>
      <c r="CU50" s="44">
        <f>100*$B$49*(Global!CT80*$B$48+Global!CT80^2*$C$48)*(CT61/$B61)^(1/$C$49)</f>
        <v>6.8154745998051744</v>
      </c>
      <c r="CV50" s="44">
        <f>100*$B$49*(Global!CU80*$B$48+Global!CU80^2*$C$48)*(CU61/$B61)^(1/$C$49)</f>
        <v>6.8879606071681545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0.54555921942403529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130.42079057182508</v>
      </c>
      <c r="C56" s="181">
        <v>126.573481</v>
      </c>
      <c r="D56" s="181">
        <v>122.839664</v>
      </c>
      <c r="E56" s="181">
        <v>117.06348699999999</v>
      </c>
      <c r="F56" s="181">
        <v>110.521006</v>
      </c>
      <c r="G56" s="181">
        <v>104.45336999999999</v>
      </c>
      <c r="H56" s="181">
        <v>98.291342</v>
      </c>
      <c r="I56" s="181">
        <v>92.266868000000002</v>
      </c>
      <c r="J56" s="181">
        <v>87.848158999999995</v>
      </c>
      <c r="K56" s="181">
        <v>84.577384999999992</v>
      </c>
      <c r="L56" s="181">
        <v>83.174943999999996</v>
      </c>
      <c r="M56" s="181">
        <v>83.174943999999996</v>
      </c>
      <c r="N56" s="181">
        <v>83.174943999999996</v>
      </c>
      <c r="O56" s="181">
        <v>83.174943999999996</v>
      </c>
      <c r="P56" s="181">
        <v>83.174943999999996</v>
      </c>
      <c r="Q56" s="181">
        <v>83.174943999999996</v>
      </c>
      <c r="R56" s="181">
        <v>83.174943999999996</v>
      </c>
      <c r="S56" s="181">
        <v>83.174943999999996</v>
      </c>
      <c r="T56" s="181">
        <v>83.174943999999996</v>
      </c>
      <c r="U56" s="181">
        <v>83.174943999999996</v>
      </c>
      <c r="V56" s="181">
        <v>83.174943999999996</v>
      </c>
      <c r="W56" s="181">
        <v>83.174943999999996</v>
      </c>
      <c r="X56" s="181">
        <v>83.174943999999996</v>
      </c>
      <c r="Y56" s="181">
        <v>83.174943999999996</v>
      </c>
      <c r="Z56" s="181">
        <v>83.174943999999996</v>
      </c>
      <c r="AA56" s="181">
        <v>83.174943999999996</v>
      </c>
      <c r="AB56" s="181">
        <v>83.174943999999996</v>
      </c>
      <c r="AC56" s="181">
        <v>83.174943999999996</v>
      </c>
      <c r="AD56" s="181">
        <v>83.174943999999996</v>
      </c>
      <c r="AE56" s="181">
        <v>83.174943999999996</v>
      </c>
      <c r="AF56" s="181">
        <v>83.174943999999996</v>
      </c>
      <c r="AG56" s="181">
        <v>83.174943999999996</v>
      </c>
      <c r="AH56" s="181">
        <v>83.174943999999996</v>
      </c>
      <c r="AI56" s="181">
        <v>83.174943999999996</v>
      </c>
      <c r="AJ56" s="181">
        <v>83.174943999999996</v>
      </c>
      <c r="AK56" s="181">
        <v>83.174943999999996</v>
      </c>
      <c r="AL56" s="181">
        <v>83.174943999999996</v>
      </c>
      <c r="AM56" s="181">
        <v>83.174943999999996</v>
      </c>
      <c r="AN56" s="181">
        <v>83.174943999999996</v>
      </c>
      <c r="AO56" s="181">
        <v>83.174943999999996</v>
      </c>
      <c r="AP56" s="181">
        <v>83.174943999999996</v>
      </c>
      <c r="AQ56" s="181">
        <v>83.174943999999996</v>
      </c>
      <c r="AR56" s="181">
        <v>83.174943999999996</v>
      </c>
      <c r="AS56" s="181">
        <v>83.174943999999996</v>
      </c>
      <c r="AT56" s="181">
        <v>83.174943999999996</v>
      </c>
      <c r="AU56" s="181">
        <v>83.174943999999996</v>
      </c>
      <c r="AV56" s="181">
        <v>83.174943999999996</v>
      </c>
      <c r="AW56" s="181">
        <v>83.174943999999996</v>
      </c>
      <c r="AX56" s="181">
        <v>83.174943999999996</v>
      </c>
      <c r="AY56" s="181">
        <v>83.174943999999996</v>
      </c>
      <c r="AZ56" s="181">
        <v>83.174943999999996</v>
      </c>
      <c r="BA56" s="181">
        <v>83.174943999999996</v>
      </c>
      <c r="BB56" s="181">
        <v>83.174943999999996</v>
      </c>
      <c r="BC56" s="181">
        <v>83.174943999999996</v>
      </c>
      <c r="BD56" s="181">
        <v>83.174943999999996</v>
      </c>
      <c r="BE56" s="181">
        <v>83.174943999999996</v>
      </c>
      <c r="BF56" s="181">
        <v>83.174943999999996</v>
      </c>
      <c r="BG56" s="181">
        <v>83.174943999999996</v>
      </c>
      <c r="BH56" s="181">
        <v>83.174943999999996</v>
      </c>
      <c r="BI56" s="181">
        <v>83.174943999999996</v>
      </c>
    </row>
    <row r="57" spans="1:105" s="6" customFormat="1" ht="13.8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3.8">
      <c r="A59" s="5" t="s">
        <v>129</v>
      </c>
      <c r="B59" s="3">
        <f>+BI56</f>
        <v>83.174943999999996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3.9262525018040586</v>
      </c>
      <c r="C61" s="45">
        <f t="shared" si="10"/>
        <v>4.4504432717705997</v>
      </c>
      <c r="D61" s="45">
        <f t="shared" si="10"/>
        <v>5.2832653583705298</v>
      </c>
      <c r="E61" s="45">
        <f t="shared" si="10"/>
        <v>5.9843421653639846</v>
      </c>
      <c r="F61" s="45">
        <f t="shared" si="10"/>
        <v>6.4598739911193723</v>
      </c>
      <c r="G61" s="45">
        <f t="shared" si="10"/>
        <v>7.0641128872049634</v>
      </c>
      <c r="H61" s="45">
        <f t="shared" si="10"/>
        <v>7.6525671871890442</v>
      </c>
      <c r="I61" s="45">
        <f t="shared" si="10"/>
        <v>8.1549710721783626</v>
      </c>
      <c r="J61" s="45">
        <f t="shared" si="10"/>
        <v>8.6791412473987126</v>
      </c>
      <c r="K61" s="45">
        <f t="shared" si="10"/>
        <v>9.2472757069356746</v>
      </c>
      <c r="L61" s="45">
        <f t="shared" si="10"/>
        <v>10.022226544482949</v>
      </c>
      <c r="M61" s="45">
        <f t="shared" si="10"/>
        <v>10.986073175136561</v>
      </c>
      <c r="N61" s="45">
        <f t="shared" si="10"/>
        <v>12.101963507990854</v>
      </c>
      <c r="O61" s="45">
        <f t="shared" si="10"/>
        <v>13.172635433139684</v>
      </c>
      <c r="P61" s="45">
        <f t="shared" si="10"/>
        <v>14.223281680479362</v>
      </c>
      <c r="Q61" s="45">
        <f t="shared" si="10"/>
        <v>15.26776261788779</v>
      </c>
      <c r="R61" s="45">
        <f t="shared" si="10"/>
        <v>16.313665717536992</v>
      </c>
      <c r="S61" s="45">
        <f t="shared" si="10"/>
        <v>17.365152495279201</v>
      </c>
      <c r="T61" s="45">
        <f t="shared" si="10"/>
        <v>18.424562915221752</v>
      </c>
      <c r="U61" s="45">
        <f t="shared" si="10"/>
        <v>19.493320262527874</v>
      </c>
      <c r="V61" s="45">
        <f t="shared" si="10"/>
        <v>20.572440808410974</v>
      </c>
      <c r="W61" s="45">
        <f t="shared" si="10"/>
        <v>21.662822141736441</v>
      </c>
      <c r="X61" s="45">
        <f t="shared" si="10"/>
        <v>22.765410547456828</v>
      </c>
      <c r="Y61" s="45">
        <f t="shared" si="10"/>
        <v>23.881305299565348</v>
      </c>
      <c r="Z61" s="45">
        <f t="shared" si="10"/>
        <v>25.011831827048169</v>
      </c>
      <c r="AA61" s="45">
        <f t="shared" si="10"/>
        <v>26.158598105268215</v>
      </c>
      <c r="AB61" s="45">
        <f t="shared" si="10"/>
        <v>27.324177886947094</v>
      </c>
      <c r="AC61" s="45">
        <f t="shared" si="10"/>
        <v>28.512356757196411</v>
      </c>
      <c r="AD61" s="45">
        <f t="shared" si="10"/>
        <v>29.740569998697858</v>
      </c>
      <c r="AE61" s="45">
        <f t="shared" si="10"/>
        <v>31.00809368208008</v>
      </c>
      <c r="AF61" s="45">
        <f t="shared" si="10"/>
        <v>32.313397916046803</v>
      </c>
      <c r="AG61" s="45">
        <f t="shared" si="10"/>
        <v>33.654932214415126</v>
      </c>
      <c r="AH61" s="45">
        <f t="shared" si="10"/>
        <v>35.031545252106376</v>
      </c>
      <c r="AI61" s="45">
        <f t="shared" si="10"/>
        <v>36.44264954682459</v>
      </c>
      <c r="AJ61" s="45">
        <f t="shared" si="10"/>
        <v>37.888235243613671</v>
      </c>
      <c r="AK61" s="45">
        <f t="shared" si="10"/>
        <v>39.36880963127534</v>
      </c>
      <c r="AL61" s="45">
        <f t="shared" si="10"/>
        <v>40.885309778723077</v>
      </c>
      <c r="AM61" s="45">
        <f t="shared" si="10"/>
        <v>42.439013921205529</v>
      </c>
      <c r="AN61" s="45">
        <f t="shared" si="10"/>
        <v>44.031463399961687</v>
      </c>
      <c r="AO61" s="45">
        <f t="shared" si="10"/>
        <v>45.664399094235371</v>
      </c>
      <c r="AP61" s="45">
        <f t="shared" si="10"/>
        <v>47.339712280344486</v>
      </c>
      <c r="AQ61" s="45">
        <f t="shared" si="10"/>
        <v>49.05940811425635</v>
      </c>
      <c r="AR61" s="45">
        <f t="shared" si="10"/>
        <v>50.825579414613991</v>
      </c>
      <c r="AS61" s="45">
        <f t="shared" si="10"/>
        <v>52.640388494195449</v>
      </c>
      <c r="AT61" s="45">
        <f t="shared" si="10"/>
        <v>54.506055099635745</v>
      </c>
      <c r="AU61" s="45">
        <f t="shared" si="10"/>
        <v>56.424848891923496</v>
      </c>
      <c r="AV61" s="45">
        <f t="shared" si="10"/>
        <v>58.399085250529858</v>
      </c>
      <c r="AW61" s="45">
        <f t="shared" si="10"/>
        <v>60.431123480599297</v>
      </c>
      <c r="AX61" s="45">
        <f t="shared" si="10"/>
        <v>62.523366739585754</v>
      </c>
      <c r="AY61" s="45">
        <f t="shared" si="10"/>
        <v>64.678263182431152</v>
      </c>
      <c r="AZ61" s="45">
        <f t="shared" si="10"/>
        <v>66.898307962070817</v>
      </c>
      <c r="BA61" s="45">
        <f t="shared" si="10"/>
        <v>69.186045824229367</v>
      </c>
      <c r="BB61" s="45">
        <f t="shared" si="10"/>
        <v>71.544074110519105</v>
      </c>
      <c r="BC61" s="45">
        <f t="shared" si="10"/>
        <v>73.975046038586797</v>
      </c>
      <c r="BD61" s="45">
        <f t="shared" si="10"/>
        <v>76.481674167777513</v>
      </c>
      <c r="BE61" s="45">
        <f t="shared" si="10"/>
        <v>79.066733987498552</v>
      </c>
      <c r="BF61" s="45">
        <f t="shared" si="10"/>
        <v>81.73306758615665</v>
      </c>
      <c r="BG61" s="45">
        <f t="shared" si="10"/>
        <v>84.483587373395451</v>
      </c>
      <c r="BH61" s="45">
        <f t="shared" si="10"/>
        <v>87.321279838976309</v>
      </c>
      <c r="BI61" s="45">
        <f t="shared" si="10"/>
        <v>90.249209339190273</v>
      </c>
      <c r="BJ61" s="45">
        <f>+BI61</f>
        <v>90.249209339190273</v>
      </c>
      <c r="BK61" s="45">
        <f t="shared" ref="BK61:CV61" si="11">+BJ61</f>
        <v>90.249209339190273</v>
      </c>
      <c r="BL61" s="45">
        <f t="shared" si="11"/>
        <v>90.249209339190273</v>
      </c>
      <c r="BM61" s="45">
        <f t="shared" si="11"/>
        <v>90.249209339190273</v>
      </c>
      <c r="BN61" s="45">
        <f t="shared" si="11"/>
        <v>90.249209339190273</v>
      </c>
      <c r="BO61" s="45">
        <f t="shared" si="11"/>
        <v>90.249209339190273</v>
      </c>
      <c r="BP61" s="45">
        <f t="shared" si="11"/>
        <v>90.249209339190273</v>
      </c>
      <c r="BQ61" s="45">
        <f t="shared" si="11"/>
        <v>90.249209339190273</v>
      </c>
      <c r="BR61" s="45">
        <f t="shared" si="11"/>
        <v>90.249209339190273</v>
      </c>
      <c r="BS61" s="45">
        <f t="shared" si="11"/>
        <v>90.249209339190273</v>
      </c>
      <c r="BT61" s="45">
        <f t="shared" si="11"/>
        <v>90.249209339190273</v>
      </c>
      <c r="BU61" s="45">
        <f t="shared" si="11"/>
        <v>90.249209339190273</v>
      </c>
      <c r="BV61" s="45">
        <f t="shared" si="11"/>
        <v>90.249209339190273</v>
      </c>
      <c r="BW61" s="45">
        <f t="shared" si="11"/>
        <v>90.249209339190273</v>
      </c>
      <c r="BX61" s="45">
        <f t="shared" si="11"/>
        <v>90.249209339190273</v>
      </c>
      <c r="BY61" s="45">
        <f t="shared" si="11"/>
        <v>90.249209339190273</v>
      </c>
      <c r="BZ61" s="45">
        <f t="shared" si="11"/>
        <v>90.249209339190273</v>
      </c>
      <c r="CA61" s="45">
        <f t="shared" si="11"/>
        <v>90.249209339190273</v>
      </c>
      <c r="CB61" s="45">
        <f t="shared" si="11"/>
        <v>90.249209339190273</v>
      </c>
      <c r="CC61" s="45">
        <f t="shared" si="11"/>
        <v>90.249209339190273</v>
      </c>
      <c r="CD61" s="45">
        <f t="shared" si="11"/>
        <v>90.249209339190273</v>
      </c>
      <c r="CE61" s="45">
        <f t="shared" si="11"/>
        <v>90.249209339190273</v>
      </c>
      <c r="CF61" s="45">
        <f t="shared" si="11"/>
        <v>90.249209339190273</v>
      </c>
      <c r="CG61" s="45">
        <f t="shared" si="11"/>
        <v>90.249209339190273</v>
      </c>
      <c r="CH61" s="45">
        <f t="shared" si="11"/>
        <v>90.249209339190273</v>
      </c>
      <c r="CI61" s="45">
        <f t="shared" si="11"/>
        <v>90.249209339190273</v>
      </c>
      <c r="CJ61" s="45">
        <f t="shared" si="11"/>
        <v>90.249209339190273</v>
      </c>
      <c r="CK61" s="45">
        <f t="shared" si="11"/>
        <v>90.249209339190273</v>
      </c>
      <c r="CL61" s="45">
        <f t="shared" si="11"/>
        <v>90.249209339190273</v>
      </c>
      <c r="CM61" s="45">
        <f t="shared" si="11"/>
        <v>90.249209339190273</v>
      </c>
      <c r="CN61" s="45">
        <f t="shared" si="11"/>
        <v>90.249209339190273</v>
      </c>
      <c r="CO61" s="45">
        <f t="shared" si="11"/>
        <v>90.249209339190273</v>
      </c>
      <c r="CP61" s="45">
        <f t="shared" si="11"/>
        <v>90.249209339190273</v>
      </c>
      <c r="CQ61" s="45">
        <f t="shared" si="11"/>
        <v>90.249209339190273</v>
      </c>
      <c r="CR61" s="45">
        <f t="shared" si="11"/>
        <v>90.249209339190273</v>
      </c>
      <c r="CS61" s="45">
        <f t="shared" si="11"/>
        <v>90.249209339190273</v>
      </c>
      <c r="CT61" s="45">
        <f t="shared" si="11"/>
        <v>90.249209339190273</v>
      </c>
      <c r="CU61" s="45">
        <f t="shared" si="11"/>
        <v>90.249209339190273</v>
      </c>
      <c r="CV61" s="45">
        <f t="shared" si="11"/>
        <v>90.249209339190273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2.4537418799682911E-3</v>
      </c>
      <c r="E62" s="64">
        <f>($B24*E81+$B25*E81^$B$26+$B$29*(E81/$B$27)^$B$28)*Parameters!$B$116*0.01</f>
        <v>3.7597923490866126E-3</v>
      </c>
      <c r="F62" s="64">
        <f>($B24*F81+$B25*F81^$B$26+$B$29*(F81/$B$27)^$B$28)*Parameters!$B$116*0.01</f>
        <v>5.4749597769502001E-3</v>
      </c>
      <c r="G62" s="64">
        <f>($B24*G81+$B25*G81^$B$26+$B$29*(G81/$B$27)^$B$28)*Parameters!$B$116*0.01</f>
        <v>7.5769816210798074E-3</v>
      </c>
      <c r="H62" s="64">
        <f>($B24*H81+$B25*H81^$B$26+$B$29*(H81/$B$27)^$B$28)*Parameters!$B$116*0.01</f>
        <v>1.0027367743191582E-2</v>
      </c>
      <c r="I62" s="64">
        <f>($B24*I81+$B25*I81^$B$26+$B$29*(I81/$B$27)^$B$28)*Parameters!$B$116*0.01</f>
        <v>1.2782544053403511E-2</v>
      </c>
      <c r="J62" s="64">
        <f>($B24*J81+$B25*J81^$B$26+$B$29*(J81/$B$27)^$B$28)*Parameters!$B$116*0.01</f>
        <v>1.5800652988382104E-2</v>
      </c>
      <c r="K62" s="64">
        <f>($B24*K81+$B25*K81^$B$26+$B$29*(K81/$B$27)^$B$28)*Parameters!$B$116*0.01</f>
        <v>1.904373010059884E-2</v>
      </c>
      <c r="L62" s="64">
        <f>($B24*L81+$B25*L81^$B$26+$B$29*(L81/$B$27)^$B$28)*Parameters!$B$116*0.01</f>
        <v>2.2479461017493933E-2</v>
      </c>
      <c r="M62" s="64">
        <f>($B24*M81+$B25*M81^$B$26+$B$29*(M81/$B$27)^$B$28)*Parameters!$B$116*0.01</f>
        <v>2.5985575688433821E-2</v>
      </c>
      <c r="N62" s="64">
        <f>($B24*N81+$B25*N81^$B$26+$B$29*(N81/$B$27)^$B$28)*Parameters!$B$116*0.01</f>
        <v>2.9557232021104395E-2</v>
      </c>
      <c r="O62" s="64">
        <f>($B24*O81+$B25*O81^$B$26+$B$29*(O81/$B$27)^$B$28)*Parameters!$B$116*0.01</f>
        <v>3.3190385909339794E-2</v>
      </c>
      <c r="P62" s="64">
        <f>($B24*P81+$B25*P81^$B$26+$B$29*(P81/$B$27)^$B$28)*Parameters!$B$116*0.01</f>
        <v>3.6877590255113411E-2</v>
      </c>
      <c r="Q62" s="64">
        <f>($B24*Q81+$B25*Q81^$B$26+$B$29*(Q81/$B$27)^$B$28)*Parameters!$B$116*0.01</f>
        <v>4.0609766684687972E-2</v>
      </c>
      <c r="R62" s="64">
        <f>($B24*R81+$B25*R81^$B$26+$B$29*(R81/$B$27)^$B$28)*Parameters!$B$116*0.01</f>
        <v>4.4376851723697673E-2</v>
      </c>
      <c r="S62" s="64">
        <f>($B24*S81+$B25*S81^$B$26+$B$29*(S81/$B$27)^$B$28)*Parameters!$B$116*0.01</f>
        <v>4.8167787975994039E-2</v>
      </c>
      <c r="T62" s="64">
        <f>($B24*T81+$B25*T81^$B$26+$B$29*(T81/$B$27)^$B$28)*Parameters!$B$116*0.01</f>
        <v>5.1970024840552881E-2</v>
      </c>
      <c r="U62" s="64">
        <f>($B24*U81+$B25*U81^$B$26+$B$29*(U81/$B$27)^$B$28)*Parameters!$B$116*0.01</f>
        <v>5.5768562061710839E-2</v>
      </c>
      <c r="V62" s="64">
        <f>($B24*V81+$B25*V81^$B$26+$B$29*(V81/$B$27)^$B$28)*Parameters!$B$116*0.01</f>
        <v>5.9544520988118771E-2</v>
      </c>
      <c r="W62" s="64">
        <f>($B24*W81+$B25*W81^$B$26+$B$29*(W81/$B$27)^$B$28)*Parameters!$B$116*0.01</f>
        <v>6.3273228975684659E-2</v>
      </c>
      <c r="X62" s="64">
        <f>($B24*X81+$B25*X81^$B$26+$B$29*(X81/$B$27)^$B$28)*Parameters!$B$116*0.01</f>
        <v>6.692187539150958E-2</v>
      </c>
      <c r="Y62" s="64">
        <f>($B24*Y81+$B25*Y81^$B$26+$B$29*(Y81/$B$27)^$B$28)*Parameters!$B$116*0.01</f>
        <v>7.0446978839509733E-2</v>
      </c>
      <c r="Z62" s="64">
        <f>($B24*Z81+$B25*Z81^$B$26+$B$29*(Z81/$B$27)^$B$28)*Parameters!$B$116*0.01</f>
        <v>7.3792225932745092E-2</v>
      </c>
      <c r="AA62" s="64">
        <f>($B24*AA81+$B25*AA81^$B$26+$B$29*(AA81/$B$27)^$B$28)*Parameters!$B$116*0.01</f>
        <v>7.6767484302983066E-2</v>
      </c>
      <c r="AB62" s="64">
        <f>($B24*AB81+$B25*AB81^$B$26+$B$29*(AB81/$B$27)^$B$28)*Parameters!$B$116*0.01</f>
        <v>7.8467068483484045E-2</v>
      </c>
      <c r="AC62" s="64">
        <f>($B24*AC81+$B25*AC81^$B$26+$B$29*(AC81/$B$27)^$B$28)*Parameters!$B$116*0.01</f>
        <v>7.8499270735218216E-2</v>
      </c>
      <c r="AD62" s="64">
        <f>($B24*AD81+$B25*AD81^$B$26+$B$29*(AD81/$B$27)^$B$28)*Parameters!$B$116*0.01</f>
        <v>7.753863149229355E-2</v>
      </c>
      <c r="AE62" s="64">
        <f>($B24*AE81+$B25*AE81^$B$26+$B$29*(AE81/$B$27)^$B$28)*Parameters!$B$116*0.01</f>
        <v>7.6045342816369488E-2</v>
      </c>
      <c r="AF62" s="64">
        <f>($B24*AF81+$B25*AF81^$B$26+$B$29*(AF81/$B$27)^$B$28)*Parameters!$B$116*0.01</f>
        <v>7.4319172728809155E-2</v>
      </c>
      <c r="AG62" s="64">
        <f>($B24*AG81+$B25*AG81^$B$26+$B$29*(AG81/$B$27)^$B$28)*Parameters!$B$116*0.01</f>
        <v>7.2546899244545118E-2</v>
      </c>
      <c r="AH62" s="64">
        <f>($B24*AH81+$B25*AH81^$B$26+$B$29*(AH81/$B$27)^$B$28)*Parameters!$B$116*0.01</f>
        <v>7.0838778086972282E-2</v>
      </c>
      <c r="AI62" s="64">
        <f>($B24*AI81+$B25*AI81^$B$26+$B$29*(AI81/$B$27)^$B$28)*Parameters!$B$116*0.01</f>
        <v>6.9254774573605321E-2</v>
      </c>
      <c r="AJ62" s="64">
        <f>($B24*AJ81+$B25*AJ81^$B$26+$B$29*(AJ81/$B$27)^$B$28)*Parameters!$B$116*0.01</f>
        <v>6.7822709675475712E-2</v>
      </c>
      <c r="AK62" s="64">
        <f>($B24*AK81+$B25*AK81^$B$26+$B$29*(AK81/$B$27)^$B$28)*Parameters!$B$116*0.01</f>
        <v>6.6550489899090043E-2</v>
      </c>
      <c r="AL62" s="64">
        <f>($B24*AL81+$B25*AL81^$B$26+$B$29*(AL81/$B$27)^$B$28)*Parameters!$B$116*0.01</f>
        <v>6.5434188019388856E-2</v>
      </c>
      <c r="AM62" s="64">
        <f>($B24*AM81+$B25*AM81^$B$26+$B$29*(AM81/$B$27)^$B$28)*Parameters!$B$116*0.01</f>
        <v>6.4463288712750255E-2</v>
      </c>
      <c r="AN62" s="64">
        <f>($B24*AN81+$B25*AN81^$B$26+$B$29*(AN81/$B$27)^$B$28)*Parameters!$B$116*0.01</f>
        <v>6.3624030476048712E-2</v>
      </c>
      <c r="AO62" s="64">
        <f>($B24*AO81+$B25*AO81^$B$26+$B$29*(AO81/$B$27)^$B$28)*Parameters!$B$116*0.01</f>
        <v>6.2901485658821907E-2</v>
      </c>
      <c r="AP62" s="64">
        <f>($B24*AP81+$B25*AP81^$B$26+$B$29*(AP81/$B$27)^$B$28)*Parameters!$B$116*0.01</f>
        <v>6.2280813201261935E-2</v>
      </c>
      <c r="AQ62" s="64">
        <f>($B24*AQ81+$B25*AQ81^$B$26+$B$29*(AQ81/$B$27)^$B$28)*Parameters!$B$116*0.01</f>
        <v>6.1747974988963124E-2</v>
      </c>
      <c r="AR62" s="64">
        <f>($B24*AR81+$B25*AR81^$B$26+$B$29*(AR81/$B$27)^$B$28)*Parameters!$B$116*0.01</f>
        <v>6.1290109001361642E-2</v>
      </c>
      <c r="AS62" s="64">
        <f>($B24*AS81+$B25*AS81^$B$26+$B$29*(AS81/$B$27)^$B$28)*Parameters!$B$116*0.01</f>
        <v>6.0895686725117769E-2</v>
      </c>
      <c r="AT62" s="64">
        <f>($B24*AT81+$B25*AT81^$B$26+$B$29*(AT81/$B$27)^$B$28)*Parameters!$B$116*0.01</f>
        <v>6.0554538445476633E-2</v>
      </c>
      <c r="AU62" s="64">
        <f>($B24*AU81+$B25*AU81^$B$26+$B$29*(AU81/$B$27)^$B$28)*Parameters!$B$116*0.01</f>
        <v>6.0257800881033594E-2</v>
      </c>
      <c r="AV62" s="64">
        <f>($B24*AV81+$B25*AV81^$B$26+$B$29*(AV81/$B$27)^$B$28)*Parameters!$B$116*0.01</f>
        <v>5.9997822310811466E-2</v>
      </c>
      <c r="AW62" s="64">
        <f>($B24*AW81+$B25*AW81^$B$26+$B$29*(AW81/$B$27)^$B$28)*Parameters!$B$116*0.01</f>
        <v>5.9768047570610217E-2</v>
      </c>
      <c r="AX62" s="64">
        <f>($B24*AX81+$B25*AX81^$B$26+$B$29*(AX81/$B$27)^$B$28)*Parameters!$B$116*0.01</f>
        <v>5.9562896873703003E-2</v>
      </c>
      <c r="AY62" s="64">
        <f>($B24*AY81+$B25*AY81^$B$26+$B$29*(AY81/$B$27)^$B$28)*Parameters!$B$116*0.01</f>
        <v>5.937764688010784E-2</v>
      </c>
      <c r="AZ62" s="64">
        <f>($B24*AZ81+$B25*AZ81^$B$26+$B$29*(AZ81/$B$27)^$B$28)*Parameters!$B$116*0.01</f>
        <v>5.9208318830144144E-2</v>
      </c>
      <c r="BA62" s="64">
        <f>($B24*BA81+$B25*BA81^$B$26+$B$29*(BA81/$B$27)^$B$28)*Parameters!$B$116*0.01</f>
        <v>5.9051576228110005E-2</v>
      </c>
      <c r="BB62" s="64">
        <f>($B24*BB81+$B25*BB81^$B$26+$B$29*(BB81/$B$27)^$B$28)*Parameters!$B$116*0.01</f>
        <v>5.8904633082116291E-2</v>
      </c>
      <c r="BC62" s="64">
        <f>($B24*BC81+$B25*BC81^$B$26+$B$29*(BC81/$B$27)^$B$28)*Parameters!$B$116*0.01</f>
        <v>5.8765172790262332E-2</v>
      </c>
      <c r="BD62" s="64">
        <f>($B24*BD81+$B25*BD81^$B$26+$B$29*(BD81/$B$27)^$B$28)*Parameters!$B$116*0.01</f>
        <v>5.8631277219898713E-2</v>
      </c>
      <c r="BE62" s="64">
        <f>($B24*BE81+$B25*BE81^$B$26+$B$29*(BE81/$B$27)^$B$28)*Parameters!$B$116*0.01</f>
        <v>5.8501365227208758E-2</v>
      </c>
      <c r="BF62" s="64">
        <f>($B24*BF81+$B25*BF81^$B$26+$B$29*(BF81/$B$27)^$B$28)*Parameters!$B$116*0.01</f>
        <v>5.8374139722488984E-2</v>
      </c>
      <c r="BG62" s="64">
        <f>($B24*BG81+$B25*BG81^$B$26+$B$29*(BG81/$B$27)^$B$28)*Parameters!$B$116*0.01</f>
        <v>5.8248542344453334E-2</v>
      </c>
      <c r="BH62" s="64">
        <f>($B24*BH81+$B25*BH81^$B$26+$B$29*(BH81/$B$27)^$B$28)*Parameters!$B$116*0.01</f>
        <v>5.8123714825943397E-2</v>
      </c>
      <c r="BI62" s="64">
        <f>($B24*BI81+$B25*BI81^$B$26+$B$29*(BI81/$B$27)^$B$28)*Parameters!$B$116*0.01</f>
        <v>5.7998966187908396E-2</v>
      </c>
      <c r="BJ62" s="64">
        <f>($B24*BJ81+$B25*BJ81^$B$26+$B$29*(BJ81/$B$27)^$B$28)*Parameters!$B$116*0.01</f>
        <v>5.6672667846105383E-2</v>
      </c>
      <c r="BK62" s="64">
        <f>($B24*BK81+$B25*BK81^$B$26+$B$29*(BK81/$B$27)^$B$28)*Parameters!$B$116*0.01</f>
        <v>5.5729116487168467E-2</v>
      </c>
      <c r="BL62" s="64">
        <f>($B24*BL81+$B25*BL81^$B$26+$B$29*(BL81/$B$27)^$B$28)*Parameters!$B$116*0.01</f>
        <v>5.504057477320666E-2</v>
      </c>
      <c r="BM62" s="64">
        <f>($B24*BM81+$B25*BM81^$B$26+$B$29*(BM81/$B$27)^$B$28)*Parameters!$B$116*0.01</f>
        <v>5.4522610910521782E-2</v>
      </c>
      <c r="BN62" s="64">
        <f>($B24*BN81+$B25*BN81^$B$26+$B$29*(BN81/$B$27)^$B$28)*Parameters!$B$116*0.01</f>
        <v>5.4119020642133774E-2</v>
      </c>
      <c r="BO62" s="64">
        <f>($B24*BO81+$B25*BO81^$B$26+$B$29*(BO81/$B$27)^$B$28)*Parameters!$B$116*0.01</f>
        <v>5.3792203845709874E-2</v>
      </c>
      <c r="BP62" s="64">
        <f>($B24*BP81+$B25*BP81^$B$26+$B$29*(BP81/$B$27)^$B$28)*Parameters!$B$116*0.01</f>
        <v>5.3516919952565419E-2</v>
      </c>
      <c r="BQ62" s="64">
        <f>($B24*BQ81+$B25*BQ81^$B$26+$B$29*(BQ81/$B$27)^$B$28)*Parameters!$B$116*0.01</f>
        <v>5.3276185972202503E-2</v>
      </c>
      <c r="BR62" s="64">
        <f>($B24*BR81+$B25*BR81^$B$26+$B$29*(BR81/$B$27)^$B$28)*Parameters!$B$116*0.01</f>
        <v>5.3058558033219551E-2</v>
      </c>
      <c r="BS62" s="64">
        <f>($B24*BS81+$B25*BS81^$B$26+$B$29*(BS81/$B$27)^$B$28)*Parameters!$B$116*0.01</f>
        <v>5.2856318431457175E-2</v>
      </c>
      <c r="BT62" s="64">
        <f>($B24*BT81+$B25*BT81^$B$26+$B$29*(BT81/$B$27)^$B$28)*Parameters!$B$116*0.01</f>
        <v>5.2664261173368074E-2</v>
      </c>
      <c r="BU62" s="64">
        <f>($B24*BU81+$B25*BU81^$B$26+$B$29*(BU81/$B$27)^$B$28)*Parameters!$B$116*0.01</f>
        <v>5.2478875874026734E-2</v>
      </c>
      <c r="BV62" s="64">
        <f>($B24*BV81+$B25*BV81^$B$26+$B$29*(BV81/$B$27)^$B$28)*Parameters!$B$116*0.01</f>
        <v>5.2297798110939431E-2</v>
      </c>
      <c r="BW62" s="64">
        <f>($B24*BW81+$B25*BW81^$B$26+$B$29*(BW81/$B$27)^$B$28)*Parameters!$B$116*0.01</f>
        <v>5.2119438627992225E-2</v>
      </c>
      <c r="BX62" s="64">
        <f>($B24*BX81+$B25*BX81^$B$26+$B$29*(BX81/$B$27)^$B$28)*Parameters!$B$116*0.01</f>
        <v>5.1942732881574687E-2</v>
      </c>
      <c r="BY62" s="64">
        <f>($B24*BY81+$B25*BY81^$B$26+$B$29*(BY81/$B$27)^$B$28)*Parameters!$B$116*0.01</f>
        <v>5.1766971702851661E-2</v>
      </c>
      <c r="BZ62" s="64">
        <f>($B24*BZ81+$B25*BZ81^$B$26+$B$29*(BZ81/$B$27)^$B$28)*Parameters!$B$116*0.01</f>
        <v>5.1591686706371709E-2</v>
      </c>
      <c r="CA62" s="64">
        <f>($B24*CA81+$B25*CA81^$B$26+$B$29*(CA81/$B$27)^$B$28)*Parameters!$B$116*0.01</f>
        <v>5.1416572684098147E-2</v>
      </c>
      <c r="CB62" s="64">
        <f>($B24*CB81+$B25*CB81^$B$26+$B$29*(CB81/$B$27)^$B$28)*Parameters!$B$116*0.01</f>
        <v>5.1241435006067829E-2</v>
      </c>
      <c r="CC62" s="64">
        <f>($B24*CC81+$B25*CC81^$B$26+$B$29*(CC81/$B$27)^$B$28)*Parameters!$B$116*0.01</f>
        <v>5.1066153940556344E-2</v>
      </c>
      <c r="CD62" s="64">
        <f>($B24*CD81+$B25*CD81^$B$26+$B$29*(CD81/$B$27)^$B$28)*Parameters!$B$116*0.01</f>
        <v>5.0890660429788577E-2</v>
      </c>
      <c r="CE62" s="64">
        <f>($B24*CE81+$B25*CE81^$B$26+$B$29*(CE81/$B$27)^$B$28)*Parameters!$B$116*0.01</f>
        <v>5.0714919627214472E-2</v>
      </c>
      <c r="CF62" s="64">
        <f>($B24*CF81+$B25*CF81^$B$26+$B$29*(CF81/$B$27)^$B$28)*Parameters!$B$116*0.01</f>
        <v>5.0538919697587316E-2</v>
      </c>
      <c r="CG62" s="64">
        <f>($B24*CG81+$B25*CG81^$B$26+$B$29*(CG81/$B$27)^$B$28)*Parameters!$B$116*0.01</f>
        <v>5.036266418865689E-2</v>
      </c>
      <c r="CH62" s="64">
        <f>($B24*CH81+$B25*CH81^$B$26+$B$29*(CH81/$B$27)^$B$28)*Parameters!$B$116*0.01</f>
        <v>5.0186166829211835E-2</v>
      </c>
      <c r="CI62" s="64">
        <f>($B24*CI81+$B25*CI81^$B$26+$B$29*(CI81/$B$27)^$B$28)*Parameters!$B$116*0.01</f>
        <v>5.0009447977410429E-2</v>
      </c>
      <c r="CJ62" s="64">
        <f>($B24*CJ81+$B25*CJ81^$B$26+$B$29*(CJ81/$B$27)^$B$28)*Parameters!$B$116*0.01</f>
        <v>4.9832532193138289E-2</v>
      </c>
      <c r="CK62" s="64">
        <f>($B24*CK81+$B25*CK81^$B$26+$B$29*(CK81/$B$27)^$B$28)*Parameters!$B$116*0.01</f>
        <v>4.9655446577217217E-2</v>
      </c>
      <c r="CL62" s="64">
        <f>($B24*CL81+$B25*CL81^$B$26+$B$29*(CL81/$B$27)^$B$28)*Parameters!$B$116*0.01</f>
        <v>4.9478219634799148E-2</v>
      </c>
      <c r="CM62" s="64">
        <f>($B24*CM81+$B25*CM81^$B$26+$B$29*(CM81/$B$27)^$B$28)*Parameters!$B$116*0.01</f>
        <v>4.9300880497874185E-2</v>
      </c>
      <c r="CN62" s="64">
        <f>($B24*CN81+$B25*CN81^$B$26+$B$29*(CN81/$B$27)^$B$28)*Parameters!$B$116*0.01</f>
        <v>4.9123458394437505E-2</v>
      </c>
      <c r="CO62" s="64">
        <f>($B24*CO81+$B25*CO81^$B$26+$B$29*(CO81/$B$27)^$B$28)*Parameters!$B$116*0.01</f>
        <v>4.8945982287568461E-2</v>
      </c>
      <c r="CP62" s="64">
        <f>($B24*CP81+$B25*CP81^$B$26+$B$29*(CP81/$B$27)^$B$28)*Parameters!$B$116*0.01</f>
        <v>4.8768480631932905E-2</v>
      </c>
      <c r="CQ62" s="64">
        <f>($B24*CQ81+$B25*CQ81^$B$26+$B$29*(CQ81/$B$27)^$B$28)*Parameters!$B$116*0.01</f>
        <v>4.8590981211719599E-2</v>
      </c>
      <c r="CR62" s="64">
        <f>($B24*CR81+$B25*CR81^$B$26+$B$29*(CR81/$B$27)^$B$28)*Parameters!$B$116*0.01</f>
        <v>4.8413511035260308E-2</v>
      </c>
      <c r="CS62" s="64">
        <f>($B24*CS81+$B25*CS81^$B$26+$B$29*(CS81/$B$27)^$B$28)*Parameters!$B$116*0.01</f>
        <v>4.8236096269252834E-2</v>
      </c>
      <c r="CT62" s="64">
        <f>($B24*CT81+$B25*CT81^$B$26+$B$29*(CT81/$B$27)^$B$28)*Parameters!$B$116*0.01</f>
        <v>4.8058762200750532E-2</v>
      </c>
      <c r="CU62" s="64">
        <f>($B24*CU81+$B25*CU81^$B$26+$B$29*(CU81/$B$27)^$B$28)*Parameters!$B$116*0.01</f>
        <v>4.788153321867835E-2</v>
      </c>
      <c r="CV62" s="64">
        <f>($B24*CV81+$B25*CV81^$B$26+$B$29*(CV81/$B$27)^$B$28)*Parameters!$B$116*0.01</f>
        <v>4.7704432809108223E-2</v>
      </c>
    </row>
    <row r="63" spans="1:105" s="64" customFormat="1" ht="18" customHeight="1">
      <c r="A63" s="581" t="s">
        <v>1129</v>
      </c>
      <c r="B63" s="64">
        <f t="shared" ref="B63:BM63" si="12">+B62+B50/100</f>
        <v>1.1141127717951577E-3</v>
      </c>
      <c r="C63" s="64">
        <f t="shared" si="12"/>
        <v>1.6838628406868862E-3</v>
      </c>
      <c r="D63" s="64">
        <f t="shared" si="12"/>
        <v>2.6142415932654153E-3</v>
      </c>
      <c r="E63" s="64">
        <f t="shared" si="12"/>
        <v>3.9734405747770176E-3</v>
      </c>
      <c r="F63" s="64">
        <f t="shared" si="12"/>
        <v>5.7505016327687557E-3</v>
      </c>
      <c r="G63" s="64">
        <f t="shared" si="12"/>
        <v>7.9221312315908617E-3</v>
      </c>
      <c r="H63" s="64">
        <f t="shared" si="12"/>
        <v>1.0454259847768649E-2</v>
      </c>
      <c r="I63" s="64">
        <f t="shared" si="12"/>
        <v>1.3301485939531588E-2</v>
      </c>
      <c r="J63" s="64">
        <f t="shared" si="12"/>
        <v>1.6420237695670841E-2</v>
      </c>
      <c r="K63" s="64">
        <f t="shared" si="12"/>
        <v>1.9812885003451217E-2</v>
      </c>
      <c r="L63" s="64">
        <f t="shared" si="12"/>
        <v>2.3424400263820144E-2</v>
      </c>
      <c r="M63" s="64">
        <f t="shared" si="12"/>
        <v>2.7138187081498167E-2</v>
      </c>
      <c r="N63" s="64">
        <f t="shared" si="12"/>
        <v>3.0941810104051507E-2</v>
      </c>
      <c r="O63" s="64">
        <f t="shared" si="12"/>
        <v>3.4840232712944355E-2</v>
      </c>
      <c r="P63" s="64">
        <f t="shared" si="12"/>
        <v>3.8820498897777361E-2</v>
      </c>
      <c r="Q63" s="64">
        <f t="shared" si="12"/>
        <v>4.2874793774720837E-2</v>
      </c>
      <c r="R63" s="64">
        <f t="shared" si="12"/>
        <v>4.6994188879745401E-2</v>
      </c>
      <c r="S63" s="64">
        <f t="shared" si="12"/>
        <v>5.1168704089896724E-2</v>
      </c>
      <c r="T63" s="64">
        <f t="shared" si="12"/>
        <v>5.5386842472712042E-2</v>
      </c>
      <c r="U63" s="64">
        <f t="shared" si="12"/>
        <v>5.963464505696553E-2</v>
      </c>
      <c r="V63" s="64">
        <f t="shared" si="12"/>
        <v>6.3894255813685505E-2</v>
      </c>
      <c r="W63" s="64">
        <f t="shared" si="12"/>
        <v>6.8141983890977822E-2</v>
      </c>
      <c r="X63" s="64">
        <f t="shared" si="12"/>
        <v>7.2345921169765612E-2</v>
      </c>
      <c r="Y63" s="64">
        <f t="shared" si="12"/>
        <v>7.6463353347272167E-2</v>
      </c>
      <c r="Z63" s="64">
        <f t="shared" si="12"/>
        <v>8.0438523594594843E-2</v>
      </c>
      <c r="AA63" s="64">
        <f t="shared" si="12"/>
        <v>8.4081552153948663E-2</v>
      </c>
      <c r="AB63" s="64">
        <f t="shared" si="12"/>
        <v>8.6485910529660079E-2</v>
      </c>
      <c r="AC63" s="64">
        <f t="shared" si="12"/>
        <v>8.7253740568808205E-2</v>
      </c>
      <c r="AD63" s="64">
        <f t="shared" si="12"/>
        <v>8.7050533285481888E-2</v>
      </c>
      <c r="AE63" s="64">
        <f t="shared" si="12"/>
        <v>8.6331677507851215E-2</v>
      </c>
      <c r="AF63" s="64">
        <f t="shared" si="12"/>
        <v>8.5392867177455922E-2</v>
      </c>
      <c r="AG63" s="64">
        <f t="shared" si="12"/>
        <v>8.4418232771776222E-2</v>
      </c>
      <c r="AH63" s="64">
        <f t="shared" si="12"/>
        <v>8.3516425649762568E-2</v>
      </c>
      <c r="AI63" s="64">
        <f t="shared" si="12"/>
        <v>8.2746566247080947E-2</v>
      </c>
      <c r="AJ63" s="64">
        <f t="shared" si="12"/>
        <v>8.2136174762149877E-2</v>
      </c>
      <c r="AK63" s="64">
        <f t="shared" si="12"/>
        <v>8.1693236196498459E-2</v>
      </c>
      <c r="AL63" s="64">
        <f t="shared" si="12"/>
        <v>8.1414155659845791E-2</v>
      </c>
      <c r="AM63" s="64">
        <f t="shared" si="12"/>
        <v>8.1288909941887408E-2</v>
      </c>
      <c r="AN63" s="64">
        <f t="shared" si="12"/>
        <v>8.1304320301959943E-2</v>
      </c>
      <c r="AO63" s="64">
        <f t="shared" si="12"/>
        <v>8.1446082947705056E-2</v>
      </c>
      <c r="AP63" s="64">
        <f t="shared" si="12"/>
        <v>8.1699987329164697E-2</v>
      </c>
      <c r="AQ63" s="64">
        <f t="shared" si="12"/>
        <v>8.2052609491003362E-2</v>
      </c>
      <c r="AR63" s="64">
        <f t="shared" si="12"/>
        <v>8.2491670708695897E-2</v>
      </c>
      <c r="AS63" s="64">
        <f t="shared" si="12"/>
        <v>8.3006186555688297E-2</v>
      </c>
      <c r="AT63" s="64">
        <f t="shared" si="12"/>
        <v>8.358648822056533E-2</v>
      </c>
      <c r="AU63" s="64">
        <f t="shared" si="12"/>
        <v>8.422416918083174E-2</v>
      </c>
      <c r="AV63" s="64">
        <f t="shared" si="12"/>
        <v>8.4911991371418388E-2</v>
      </c>
      <c r="AW63" s="64">
        <f t="shared" si="12"/>
        <v>8.5643772486351827E-2</v>
      </c>
      <c r="AX63" s="64">
        <f t="shared" si="12"/>
        <v>8.6414267839173761E-2</v>
      </c>
      <c r="AY63" s="64">
        <f t="shared" si="12"/>
        <v>8.7219054834694457E-2</v>
      </c>
      <c r="AZ63" s="64">
        <f t="shared" si="12"/>
        <v>8.805442461352711E-2</v>
      </c>
      <c r="BA63" s="64">
        <f t="shared" si="12"/>
        <v>8.8917283187000332E-2</v>
      </c>
      <c r="BB63" s="64">
        <f t="shared" si="12"/>
        <v>8.9805062962346235E-2</v>
      </c>
      <c r="BC63" s="64">
        <f t="shared" si="12"/>
        <v>9.0715644686316488E-2</v>
      </c>
      <c r="BD63" s="64">
        <f t="shared" si="12"/>
        <v>9.1647289322673992E-2</v>
      </c>
      <c r="BE63" s="64">
        <f t="shared" si="12"/>
        <v>9.2598579100415593E-2</v>
      </c>
      <c r="BF63" s="64">
        <f t="shared" si="12"/>
        <v>9.3568366841530484E-2</v>
      </c>
      <c r="BG63" s="64">
        <f t="shared" si="12"/>
        <v>9.455573264374656E-2</v>
      </c>
      <c r="BH63" s="64">
        <f t="shared" si="12"/>
        <v>9.5559947017878788E-2</v>
      </c>
      <c r="BI63" s="64">
        <f t="shared" si="12"/>
        <v>9.6580439636482579E-2</v>
      </c>
      <c r="BJ63" s="64">
        <f t="shared" si="12"/>
        <v>9.6415695799016876E-2</v>
      </c>
      <c r="BK63" s="64">
        <f t="shared" si="12"/>
        <v>9.6297936245946653E-2</v>
      </c>
      <c r="BL63" s="64">
        <f t="shared" si="12"/>
        <v>9.6423742386778338E-2</v>
      </c>
      <c r="BM63" s="64">
        <f t="shared" si="12"/>
        <v>9.6712001837048436E-2</v>
      </c>
      <c r="BN63" s="64">
        <f t="shared" ref="BN63:CV63" si="13">+BN62+BN50/100</f>
        <v>9.7108753301009765E-2</v>
      </c>
      <c r="BO63" s="64">
        <f t="shared" si="13"/>
        <v>9.7577904193690918E-2</v>
      </c>
      <c r="BP63" s="64">
        <f t="shared" si="13"/>
        <v>9.8095219566404213E-2</v>
      </c>
      <c r="BQ63" s="64">
        <f t="shared" si="13"/>
        <v>9.864437986292876E-2</v>
      </c>
      <c r="BR63" s="64">
        <f t="shared" si="13"/>
        <v>9.9214371652017019E-2</v>
      </c>
      <c r="BS63" s="64">
        <f t="shared" si="13"/>
        <v>9.9797749282338144E-2</v>
      </c>
      <c r="BT63" s="64">
        <f t="shared" si="13"/>
        <v>0.1003894713838353</v>
      </c>
      <c r="BU63" s="64">
        <f t="shared" si="13"/>
        <v>0.10098611956105003</v>
      </c>
      <c r="BV63" s="64">
        <f t="shared" si="13"/>
        <v>0.10158537249962363</v>
      </c>
      <c r="BW63" s="64">
        <f t="shared" si="13"/>
        <v>0.10218565137996413</v>
      </c>
      <c r="BX63" s="64">
        <f t="shared" si="13"/>
        <v>0.10278588048118455</v>
      </c>
      <c r="BY63" s="64">
        <f t="shared" si="13"/>
        <v>0.10338532538247244</v>
      </c>
      <c r="BZ63" s="64">
        <f t="shared" si="13"/>
        <v>0.10398348350740969</v>
      </c>
      <c r="CA63" s="64">
        <f t="shared" si="13"/>
        <v>0.10458001001193673</v>
      </c>
      <c r="CB63" s="64">
        <f t="shared" si="13"/>
        <v>0.10517466755723054</v>
      </c>
      <c r="CC63" s="64">
        <f t="shared" si="13"/>
        <v>0.10576729223552161</v>
      </c>
      <c r="CD63" s="64">
        <f t="shared" si="13"/>
        <v>0.1063577704274522</v>
      </c>
      <c r="CE63" s="64">
        <f t="shared" si="13"/>
        <v>0.10694602306270193</v>
      </c>
      <c r="CF63" s="64">
        <f t="shared" si="13"/>
        <v>0.10753199489835705</v>
      </c>
      <c r="CG63" s="64">
        <f t="shared" si="13"/>
        <v>0.10811564720125383</v>
      </c>
      <c r="CH63" s="64">
        <f t="shared" si="13"/>
        <v>0.10869695274198884</v>
      </c>
      <c r="CI63" s="64">
        <f t="shared" si="13"/>
        <v>0.10927589236078691</v>
      </c>
      <c r="CJ63" s="64">
        <f t="shared" si="13"/>
        <v>0.10985245260380316</v>
      </c>
      <c r="CK63" s="64">
        <f t="shared" si="13"/>
        <v>0.11042662408971773</v>
      </c>
      <c r="CL63" s="64">
        <f t="shared" si="13"/>
        <v>0.11099840037565592</v>
      </c>
      <c r="CM63" s="64">
        <f t="shared" si="13"/>
        <v>0.11156777716540797</v>
      </c>
      <c r="CN63" s="64">
        <f t="shared" si="13"/>
        <v>0.11213475175303504</v>
      </c>
      <c r="CO63" s="64">
        <f t="shared" si="13"/>
        <v>0.11269932262894089</v>
      </c>
      <c r="CP63" s="64">
        <f t="shared" si="13"/>
        <v>0.11326148919856491</v>
      </c>
      <c r="CQ63" s="64">
        <f t="shared" si="13"/>
        <v>0.1138212515795417</v>
      </c>
      <c r="CR63" s="64">
        <f t="shared" si="13"/>
        <v>0.11437861045384978</v>
      </c>
      <c r="CS63" s="64">
        <f t="shared" si="13"/>
        <v>0.11493356695875487</v>
      </c>
      <c r="CT63" s="64">
        <f t="shared" si="13"/>
        <v>0.11548612260532821</v>
      </c>
      <c r="CU63" s="64">
        <f t="shared" si="13"/>
        <v>0.1160362792167301</v>
      </c>
      <c r="CV63" s="64">
        <f t="shared" si="13"/>
        <v>0.11658403888078978</v>
      </c>
    </row>
    <row r="64" spans="1:105" s="147" customFormat="1" ht="18" customHeight="1">
      <c r="A64" s="577" t="s">
        <v>1133</v>
      </c>
      <c r="B64" s="147">
        <f>+B61-B65</f>
        <v>4.3694200308905806E-3</v>
      </c>
      <c r="C64" s="147">
        <f>+C63*C61/(1+C63^Parameters!$B$125)</f>
        <v>7.4939360499194814E-3</v>
      </c>
      <c r="D64" s="147">
        <f>+D63*D61/(1+D63^Parameters!$B$125)</f>
        <v>1.3811732048110549E-2</v>
      </c>
      <c r="E64" s="147">
        <f>+E63*E61/(1+E63^Parameters!$B$125)</f>
        <v>2.3778427973206211E-2</v>
      </c>
      <c r="F64" s="147">
        <f>+F63*F61/(1+F63^Parameters!$B$125)</f>
        <v>3.7147515933412367E-2</v>
      </c>
      <c r="G64" s="147">
        <f>+G63*G61/(1+G63^Parameters!$B$125)</f>
        <v>5.5962829327209938E-2</v>
      </c>
      <c r="H64" s="147">
        <f>+H63*H61/(1+H63^Parameters!$B$125)</f>
        <v>8.0001925877382293E-2</v>
      </c>
      <c r="I64" s="147">
        <f>+I63*I61/(1+I63^Parameters!$B$125)</f>
        <v>0.10847323305386733</v>
      </c>
      <c r="J64" s="147">
        <f>+J63*J61/(1+J63^Parameters!$B$125)</f>
        <v>0.14251356227658799</v>
      </c>
      <c r="K64" s="147">
        <f>+K63*K61/(1+K63^Parameters!$B$125)</f>
        <v>0.18321521017672457</v>
      </c>
      <c r="L64" s="147">
        <f>+L63*L61/(1+L63^Parameters!$B$125)</f>
        <v>0.23476464611265166</v>
      </c>
      <c r="M64" s="147">
        <f>+M63*M61/(1+M63^Parameters!$B$125)</f>
        <v>0.29814210911788452</v>
      </c>
      <c r="N64" s="147">
        <f>+N63*N61/(1+N63^Parameters!$B$125)</f>
        <v>0.37445665675041373</v>
      </c>
      <c r="O64" s="147">
        <f>+O63*O61/(1+O63^Parameters!$B$125)</f>
        <v>0.45893768393336193</v>
      </c>
      <c r="P64" s="147">
        <f>+P63*P61/(1+P63^Parameters!$B$125)</f>
        <v>0.55215489079982172</v>
      </c>
      <c r="Q64" s="147">
        <f>+Q63*Q61/(1+Q63^Parameters!$B$125)</f>
        <v>0.65460217364331719</v>
      </c>
      <c r="R64" s="147">
        <f>+R63*R61/(1+R63^Parameters!$B$125)</f>
        <v>0.76664748805092042</v>
      </c>
      <c r="S64" s="147">
        <f>+S63*S61/(1+S63^Parameters!$B$125)</f>
        <v>0.88855234950676376</v>
      </c>
      <c r="T64" s="147">
        <f>+T63*T61/(1+T63^Parameters!$B$125)</f>
        <v>1.0204783638136821</v>
      </c>
      <c r="U64" s="147">
        <f>+U63*U61/(1+U63^Parameters!$B$125)</f>
        <v>1.1624772348369425</v>
      </c>
      <c r="V64" s="147">
        <f>+V63*V61/(1+V63^Parameters!$B$125)</f>
        <v>1.3144607957230232</v>
      </c>
      <c r="W64" s="147">
        <f>+W63*W61/(1+W63^Parameters!$B$125)</f>
        <v>1.476147677412136</v>
      </c>
      <c r="X64" s="147">
        <f>+X63*X61/(1+X63^Parameters!$B$125)</f>
        <v>1.6469845968571932</v>
      </c>
      <c r="Y64" s="147">
        <f>+Y63*Y61/(1+Y63^Parameters!$B$125)</f>
        <v>1.8260446855022732</v>
      </c>
      <c r="Z64" s="147">
        <f>+Z63*Z61/(1+Z63^Parameters!$B$125)</f>
        <v>2.0119148245412362</v>
      </c>
      <c r="AA64" s="147">
        <f>+AA63*AA61/(1+AA63^Parameters!$B$125)</f>
        <v>2.1994555308234482</v>
      </c>
      <c r="AB64" s="147">
        <f>+AB63*AB61/(1+AB63^Parameters!$B$125)</f>
        <v>2.3631564039716948</v>
      </c>
      <c r="AC64" s="147">
        <f>+AC63*AC61/(1+AC63^Parameters!$B$125)</f>
        <v>2.4878097794340923</v>
      </c>
      <c r="AD64" s="147">
        <f>+AD63*AD61/(1+AD63^Parameters!$B$125)</f>
        <v>2.588932478536162</v>
      </c>
      <c r="AE64" s="147">
        <f>+AE63*AE61/(1+AE63^Parameters!$B$125)</f>
        <v>2.6769807438330089</v>
      </c>
      <c r="AF64" s="147">
        <f>+AF63*AF61/(1+AF63^Parameters!$B$125)</f>
        <v>2.7593336962403772</v>
      </c>
      <c r="AG64" s="147">
        <f>+AG63*AG61/(1+AG63^Parameters!$B$125)</f>
        <v>2.8410899015426252</v>
      </c>
      <c r="AH64" s="147">
        <f>+AH63*AH61/(1+AH63^Parameters!$B$125)</f>
        <v>2.9257094443955345</v>
      </c>
      <c r="AI64" s="147">
        <f>+AI63*AI61/(1+AI63^Parameters!$B$125)</f>
        <v>3.0155041149000961</v>
      </c>
      <c r="AJ64" s="147">
        <f>+AJ63*AJ61/(1+AJ63^Parameters!$B$125)</f>
        <v>3.1119947113554089</v>
      </c>
      <c r="AK64" s="147">
        <f>+AK63*AK61/(1+AK63^Parameters!$B$125)</f>
        <v>3.2161654639401807</v>
      </c>
      <c r="AL64" s="147">
        <f>+AL63*AL61/(1+AL63^Parameters!$B$125)</f>
        <v>3.3286429744833899</v>
      </c>
      <c r="AM64" s="147">
        <f>+AM63*AM61/(1+AM63^Parameters!$B$125)</f>
        <v>3.4498211806199199</v>
      </c>
      <c r="AN64" s="147">
        <f>+AN63*AN61/(1+AN63^Parameters!$B$125)</f>
        <v>3.5799482035893249</v>
      </c>
      <c r="AO64" s="147">
        <f>+AO63*AO61/(1+AO63^Parameters!$B$125)</f>
        <v>3.7191864363384326</v>
      </c>
      <c r="AP64" s="147">
        <f>+AP63*AP61/(1+AP63^Parameters!$B$125)</f>
        <v>3.8676538934192002</v>
      </c>
      <c r="AQ64" s="147">
        <f>+AQ63*AQ61/(1+AQ63^Parameters!$B$125)</f>
        <v>4.0254524558031539</v>
      </c>
      <c r="AR64" s="147">
        <f>+AR63*AR61/(1+AR63^Parameters!$B$125)</f>
        <v>4.1926869605878325</v>
      </c>
      <c r="AS64" s="147">
        <f>+AS63*AS61/(1+AS63^Parameters!$B$125)</f>
        <v>4.3694779076452477</v>
      </c>
      <c r="AT64" s="147">
        <f>+AT63*AT61/(1+AT63^Parameters!$B$125)</f>
        <v>4.5559697324593404</v>
      </c>
      <c r="AU64" s="147">
        <f>+AU63*AU61/(1+AU63^Parameters!$B$125)</f>
        <v>4.7523360189908672</v>
      </c>
      <c r="AV64" s="147">
        <f>+AV63*AV61/(1+AV63^Parameters!$B$125)</f>
        <v>4.9587826227950975</v>
      </c>
      <c r="AW64" s="147">
        <f>+AW63*AW61/(1+AW63^Parameters!$B$125)</f>
        <v>5.1755493903572019</v>
      </c>
      <c r="AX64" s="147">
        <f>+AX63*AX61/(1+AX63^Parameters!$B$125)</f>
        <v>5.4029109595159985</v>
      </c>
      <c r="AY64" s="147">
        <f>+AY63*AY61/(1+AY63^Parameters!$B$125)</f>
        <v>5.6411769829775533</v>
      </c>
      <c r="AZ64" s="147">
        <f>+AZ63*AZ61/(1+AZ63^Parameters!$B$125)</f>
        <v>5.8906920150536113</v>
      </c>
      <c r="BA64" s="147">
        <f>+BA63*BA61/(1+BA63^Parameters!$B$125)</f>
        <v>6.151835228951736</v>
      </c>
      <c r="BB64" s="147">
        <f>+BB63*BB61/(1+BB63^Parameters!$B$125)</f>
        <v>6.4250200798587116</v>
      </c>
      <c r="BC64" s="147">
        <f>+BC63*BC61/(1+BC63^Parameters!$B$125)</f>
        <v>6.7106939918370703</v>
      </c>
      <c r="BD64" s="147">
        <f>+BD63*BD61/(1+BD63^Parameters!$B$125)</f>
        <v>7.0093381200437834</v>
      </c>
      <c r="BE64" s="147">
        <f>+BE63*BE61/(1+BE63^Parameters!$B$125)</f>
        <v>7.321467221013557</v>
      </c>
      <c r="BF64" s="147">
        <f>+BF63*BF61/(1+BF63^Parameters!$B$125)</f>
        <v>7.6476296505917247</v>
      </c>
      <c r="BG64" s="147">
        <f>+BG63*BG61/(1+BG63^Parameters!$B$125)</f>
        <v>7.988407500006991</v>
      </c>
      <c r="BH64" s="147">
        <f>+BH63*BH61/(1+BH63^Parameters!$B$125)</f>
        <v>8.3444168744160905</v>
      </c>
      <c r="BI64" s="147">
        <f>+BI63*BI61/(1+BI63^Parameters!$B$125)</f>
        <v>8.716308314208451</v>
      </c>
      <c r="BJ64" s="147">
        <f>+BJ63*BJ61/(1+BJ63^Parameters!$B$125)</f>
        <v>8.7014403131451168</v>
      </c>
      <c r="BK64" s="147">
        <f>+BK63*BK61/(1+BK63^Parameters!$B$125)</f>
        <v>8.6908126065964595</v>
      </c>
      <c r="BL64" s="147">
        <f>+BL63*BL61/(1+BL63^Parameters!$B$125)</f>
        <v>8.7021665113279134</v>
      </c>
      <c r="BM64" s="147">
        <f>+BM63*BM61/(1+BM63^Parameters!$B$125)</f>
        <v>8.7281816987791565</v>
      </c>
      <c r="BN64" s="147">
        <f>+BN63*BN61/(1+BN63^Parameters!$B$125)</f>
        <v>8.7639882046770534</v>
      </c>
      <c r="BO64" s="147">
        <f>+BO63*BO61/(1+BO63^Parameters!$B$125)</f>
        <v>8.8063287017667218</v>
      </c>
      <c r="BP64" s="147">
        <f>+BP63*BP61/(1+BP63^Parameters!$B$125)</f>
        <v>8.853016005091833</v>
      </c>
      <c r="BQ64" s="147">
        <f>+BQ63*BQ61/(1+BQ63^Parameters!$B$125)</f>
        <v>8.9025772876073876</v>
      </c>
      <c r="BR64" s="147">
        <f>+BR63*BR61/(1+BR63^Parameters!$B$125)</f>
        <v>8.9540185958516183</v>
      </c>
      <c r="BS64" s="147">
        <f>+BS63*BS61/(1+BS63^Parameters!$B$125)</f>
        <v>9.006667965679144</v>
      </c>
      <c r="BT64" s="147">
        <f>+BT63*BT61/(1+BT63^Parameters!$B$125)</f>
        <v>9.0600704174284861</v>
      </c>
      <c r="BU64" s="147">
        <f>+BU63*BU61/(1+BU63^Parameters!$B$125)</f>
        <v>9.1139174436123422</v>
      </c>
      <c r="BV64" s="147">
        <f>+BV63*BV61/(1+BV63^Parameters!$B$125)</f>
        <v>9.1679995474451879</v>
      </c>
      <c r="BW64" s="147">
        <f>+BW63*BW61/(1+BW63^Parameters!$B$125)</f>
        <v>9.2221742417070924</v>
      </c>
      <c r="BX64" s="147">
        <f>+BX63*BX61/(1+BX63^Parameters!$B$125)</f>
        <v>9.2763444434384272</v>
      </c>
      <c r="BY64" s="147">
        <f>+BY63*BY61/(1+BY63^Parameters!$B$125)</f>
        <v>9.3304438717414158</v>
      </c>
      <c r="BZ64" s="147">
        <f>+BZ63*BZ61/(1+BZ63^Parameters!$B$125)</f>
        <v>9.3844271694915342</v>
      </c>
      <c r="CA64" s="147">
        <f>+CA63*CA61/(1+CA63^Parameters!$B$125)</f>
        <v>9.4382632147848984</v>
      </c>
      <c r="CB64" s="147">
        <f>+CB63*CB61/(1+CB63^Parameters!$B$125)</f>
        <v>9.4919305879801925</v>
      </c>
      <c r="CC64" s="147">
        <f>+CC63*CC61/(1+CC63^Parameters!$B$125)</f>
        <v>9.5454144965306256</v>
      </c>
      <c r="CD64" s="147">
        <f>+CD63*CD61/(1+CD63^Parameters!$B$125)</f>
        <v>9.5987046863787846</v>
      </c>
      <c r="CE64" s="147">
        <f>+CE63*CE61/(1+CE63^Parameters!$B$125)</f>
        <v>9.6517940214905611</v>
      </c>
      <c r="CF64" s="147">
        <f>+CF63*CF61/(1+CF63^Parameters!$B$125)</f>
        <v>9.7046775162364405</v>
      </c>
      <c r="CG64" s="147">
        <f>+CG63*CG61/(1+CG63^Parameters!$B$125)</f>
        <v>9.7573516749787927</v>
      </c>
      <c r="CH64" s="147">
        <f>+CH63*CH61/(1+CH63^Parameters!$B$125)</f>
        <v>9.8098140402852483</v>
      </c>
      <c r="CI64" s="147">
        <f>+CI63*CI61/(1+CI63^Parameters!$B$125)</f>
        <v>9.8620628830010002</v>
      </c>
      <c r="CJ64" s="147">
        <f>+CJ63*CJ61/(1+CJ63^Parameters!$B$125)</f>
        <v>9.9140969889269321</v>
      </c>
      <c r="CK64" s="147">
        <f>+CK63*CK61/(1+CK63^Parameters!$B$125)</f>
        <v>9.9659155114060844</v>
      </c>
      <c r="CL64" s="147">
        <f>+CL63*CL61/(1+CL63^Parameters!$B$125)</f>
        <v>10.017517868973842</v>
      </c>
      <c r="CM64" s="147">
        <f>+CM63*CM61/(1+CM63^Parameters!$B$125)</f>
        <v>10.068903673900397</v>
      </c>
      <c r="CN64" s="147">
        <f>+CN63*CN61/(1+CN63^Parameters!$B$125)</f>
        <v>10.12007268197663</v>
      </c>
      <c r="CO64" s="147">
        <f>+CO63*CO61/(1+CO63^Parameters!$B$125)</f>
        <v>10.171024756962384</v>
      </c>
      <c r="CP64" s="147">
        <f>+CP63*CP61/(1+CP63^Parameters!$B$125)</f>
        <v>10.22175984519874</v>
      </c>
      <c r="CQ64" s="147">
        <f>+CQ63*CQ61/(1+CQ63^Parameters!$B$125)</f>
        <v>10.272277957301833</v>
      </c>
      <c r="CR64" s="147">
        <f>+CR63*CR61/(1+CR63^Parameters!$B$125)</f>
        <v>10.322579154819369</v>
      </c>
      <c r="CS64" s="147">
        <f>+CS63*CS61/(1+CS63^Parameters!$B$125)</f>
        <v>10.372663540388368</v>
      </c>
      <c r="CT64" s="147">
        <f>+CT63*CT61/(1+CT63^Parameters!$B$125)</f>
        <v>10.422531250381498</v>
      </c>
      <c r="CU64" s="147">
        <f>+CU63*CU61/(1+CU63^Parameters!$B$125)</f>
        <v>10.472182449337204</v>
      </c>
      <c r="CV64" s="147">
        <f>+CV63*CV61/(1+CV63^Parameters!$B$125)</f>
        <v>10.521617325680092</v>
      </c>
    </row>
    <row r="65" spans="1:237" s="45" customFormat="1" ht="18" customHeight="1">
      <c r="A65" s="573" t="s">
        <v>21</v>
      </c>
      <c r="B65" s="45">
        <f>+B61/(1+B63)</f>
        <v>3.921883081773168</v>
      </c>
      <c r="C65" s="45">
        <f t="shared" ref="C65:BN65" si="14">+C61-C64</f>
        <v>4.4429493357206802</v>
      </c>
      <c r="D65" s="45">
        <f t="shared" si="14"/>
        <v>5.2694536263224192</v>
      </c>
      <c r="E65" s="45">
        <f t="shared" si="14"/>
        <v>5.9605637373907783</v>
      </c>
      <c r="F65" s="45">
        <f t="shared" si="14"/>
        <v>6.4227264751859598</v>
      </c>
      <c r="G65" s="45">
        <f t="shared" si="14"/>
        <v>7.0081500578777538</v>
      </c>
      <c r="H65" s="45">
        <f t="shared" si="14"/>
        <v>7.5725652613116621</v>
      </c>
      <c r="I65" s="45">
        <f t="shared" si="14"/>
        <v>8.0464978391244948</v>
      </c>
      <c r="J65" s="45">
        <f t="shared" si="14"/>
        <v>8.5366276851221254</v>
      </c>
      <c r="K65" s="45">
        <f t="shared" si="14"/>
        <v>9.06406049675895</v>
      </c>
      <c r="L65" s="45">
        <f t="shared" si="14"/>
        <v>9.7874618983702977</v>
      </c>
      <c r="M65" s="45">
        <f t="shared" si="14"/>
        <v>10.687931066018676</v>
      </c>
      <c r="N65" s="45">
        <f t="shared" si="14"/>
        <v>11.72750685124044</v>
      </c>
      <c r="O65" s="45">
        <f t="shared" si="14"/>
        <v>12.713697749206322</v>
      </c>
      <c r="P65" s="45">
        <f t="shared" si="14"/>
        <v>13.671126789679541</v>
      </c>
      <c r="Q65" s="45">
        <f t="shared" si="14"/>
        <v>14.613160444244473</v>
      </c>
      <c r="R65" s="45">
        <f t="shared" si="14"/>
        <v>15.547018229486071</v>
      </c>
      <c r="S65" s="45">
        <f t="shared" si="14"/>
        <v>16.476600145772437</v>
      </c>
      <c r="T65" s="45">
        <f t="shared" si="14"/>
        <v>17.404084551408069</v>
      </c>
      <c r="U65" s="45">
        <f t="shared" si="14"/>
        <v>18.330843027690932</v>
      </c>
      <c r="V65" s="45">
        <f t="shared" si="14"/>
        <v>19.257980012687952</v>
      </c>
      <c r="W65" s="45">
        <f t="shared" si="14"/>
        <v>20.186674464324305</v>
      </c>
      <c r="X65" s="45">
        <f t="shared" si="14"/>
        <v>21.118425950599633</v>
      </c>
      <c r="Y65" s="45">
        <f t="shared" si="14"/>
        <v>22.055260614063073</v>
      </c>
      <c r="Z65" s="45">
        <f t="shared" si="14"/>
        <v>22.999917002506933</v>
      </c>
      <c r="AA65" s="45">
        <f t="shared" si="14"/>
        <v>23.959142574444765</v>
      </c>
      <c r="AB65" s="45">
        <f t="shared" si="14"/>
        <v>24.961021482975401</v>
      </c>
      <c r="AC65" s="45">
        <f t="shared" si="14"/>
        <v>26.02454697776232</v>
      </c>
      <c r="AD65" s="45">
        <f t="shared" si="14"/>
        <v>27.151637520161696</v>
      </c>
      <c r="AE65" s="45">
        <f t="shared" si="14"/>
        <v>28.33111293824707</v>
      </c>
      <c r="AF65" s="45">
        <f t="shared" si="14"/>
        <v>29.554064219806428</v>
      </c>
      <c r="AG65" s="45">
        <f t="shared" si="14"/>
        <v>30.813842312872502</v>
      </c>
      <c r="AH65" s="45">
        <f t="shared" si="14"/>
        <v>32.105835807710839</v>
      </c>
      <c r="AI65" s="45">
        <f t="shared" si="14"/>
        <v>33.427145431924494</v>
      </c>
      <c r="AJ65" s="45">
        <f t="shared" si="14"/>
        <v>34.776240532258264</v>
      </c>
      <c r="AK65" s="45">
        <f t="shared" si="14"/>
        <v>36.152644167335161</v>
      </c>
      <c r="AL65" s="45">
        <f t="shared" si="14"/>
        <v>37.55666680423969</v>
      </c>
      <c r="AM65" s="45">
        <f t="shared" si="14"/>
        <v>38.989192740585608</v>
      </c>
      <c r="AN65" s="45">
        <f t="shared" si="14"/>
        <v>40.451515196372362</v>
      </c>
      <c r="AO65" s="45">
        <f t="shared" si="14"/>
        <v>41.945212657896938</v>
      </c>
      <c r="AP65" s="45">
        <f t="shared" si="14"/>
        <v>43.472058386925283</v>
      </c>
      <c r="AQ65" s="45">
        <f t="shared" si="14"/>
        <v>45.033955658453195</v>
      </c>
      <c r="AR65" s="45">
        <f t="shared" si="14"/>
        <v>46.632892454026155</v>
      </c>
      <c r="AS65" s="45">
        <f t="shared" si="14"/>
        <v>48.270910586550201</v>
      </c>
      <c r="AT65" s="45">
        <f t="shared" si="14"/>
        <v>49.950085367176406</v>
      </c>
      <c r="AU65" s="45">
        <f t="shared" si="14"/>
        <v>51.672512872932629</v>
      </c>
      <c r="AV65" s="45">
        <f t="shared" si="14"/>
        <v>53.440302627734759</v>
      </c>
      <c r="AW65" s="45">
        <f t="shared" si="14"/>
        <v>55.255574090242092</v>
      </c>
      <c r="AX65" s="45">
        <f t="shared" si="14"/>
        <v>57.120455780069754</v>
      </c>
      <c r="AY65" s="45">
        <f t="shared" si="14"/>
        <v>59.037086199453597</v>
      </c>
      <c r="AZ65" s="45">
        <f t="shared" si="14"/>
        <v>61.007615947017207</v>
      </c>
      <c r="BA65" s="45">
        <f t="shared" si="14"/>
        <v>63.034210595277628</v>
      </c>
      <c r="BB65" s="45">
        <f t="shared" si="14"/>
        <v>65.119054030660394</v>
      </c>
      <c r="BC65" s="45">
        <f t="shared" si="14"/>
        <v>67.264352046749721</v>
      </c>
      <c r="BD65" s="45">
        <f t="shared" si="14"/>
        <v>69.472336047733734</v>
      </c>
      <c r="BE65" s="45">
        <f t="shared" si="14"/>
        <v>71.745266766484988</v>
      </c>
      <c r="BF65" s="45">
        <f t="shared" si="14"/>
        <v>74.085437935564926</v>
      </c>
      <c r="BG65" s="45">
        <f t="shared" si="14"/>
        <v>76.495179873388466</v>
      </c>
      <c r="BH65" s="45">
        <f t="shared" si="14"/>
        <v>78.976862964560212</v>
      </c>
      <c r="BI65" s="45">
        <f t="shared" si="14"/>
        <v>81.532901024981825</v>
      </c>
      <c r="BJ65" s="45">
        <f t="shared" si="14"/>
        <v>81.54776902604516</v>
      </c>
      <c r="BK65" s="45">
        <f t="shared" si="14"/>
        <v>81.55839673259382</v>
      </c>
      <c r="BL65" s="45">
        <f t="shared" si="14"/>
        <v>81.547042827862356</v>
      </c>
      <c r="BM65" s="45">
        <f t="shared" si="14"/>
        <v>81.52102764041112</v>
      </c>
      <c r="BN65" s="45">
        <f t="shared" si="14"/>
        <v>81.485221134513225</v>
      </c>
      <c r="BO65" s="45">
        <f t="shared" ref="BO65:CV65" si="15">+BO61-BO64</f>
        <v>81.442880637423556</v>
      </c>
      <c r="BP65" s="45">
        <f t="shared" si="15"/>
        <v>81.396193334098442</v>
      </c>
      <c r="BQ65" s="45">
        <f t="shared" si="15"/>
        <v>81.346632051582887</v>
      </c>
      <c r="BR65" s="45">
        <f t="shared" si="15"/>
        <v>81.295190743338651</v>
      </c>
      <c r="BS65" s="45">
        <f t="shared" si="15"/>
        <v>81.242541373511131</v>
      </c>
      <c r="BT65" s="45">
        <f t="shared" si="15"/>
        <v>81.189138921761781</v>
      </c>
      <c r="BU65" s="45">
        <f t="shared" si="15"/>
        <v>81.135291895577936</v>
      </c>
      <c r="BV65" s="45">
        <f t="shared" si="15"/>
        <v>81.081209791745081</v>
      </c>
      <c r="BW65" s="45">
        <f t="shared" si="15"/>
        <v>81.027035097483179</v>
      </c>
      <c r="BX65" s="45">
        <f t="shared" si="15"/>
        <v>80.97286489575184</v>
      </c>
      <c r="BY65" s="45">
        <f t="shared" si="15"/>
        <v>80.91876546744885</v>
      </c>
      <c r="BZ65" s="45">
        <f t="shared" si="15"/>
        <v>80.864782169698742</v>
      </c>
      <c r="CA65" s="45">
        <f t="shared" si="15"/>
        <v>80.810946124405376</v>
      </c>
      <c r="CB65" s="45">
        <f t="shared" si="15"/>
        <v>80.75727875121008</v>
      </c>
      <c r="CC65" s="45">
        <f t="shared" si="15"/>
        <v>80.703794842659647</v>
      </c>
      <c r="CD65" s="45">
        <f t="shared" si="15"/>
        <v>80.650504652811492</v>
      </c>
      <c r="CE65" s="45">
        <f t="shared" si="15"/>
        <v>80.597415317699713</v>
      </c>
      <c r="CF65" s="45">
        <f t="shared" si="15"/>
        <v>80.544531822953829</v>
      </c>
      <c r="CG65" s="45">
        <f t="shared" si="15"/>
        <v>80.49185766421148</v>
      </c>
      <c r="CH65" s="45">
        <f t="shared" si="15"/>
        <v>80.439395298905026</v>
      </c>
      <c r="CI65" s="45">
        <f t="shared" si="15"/>
        <v>80.387146456189271</v>
      </c>
      <c r="CJ65" s="45">
        <f t="shared" si="15"/>
        <v>80.335112350263344</v>
      </c>
      <c r="CK65" s="45">
        <f t="shared" si="15"/>
        <v>80.283293827784192</v>
      </c>
      <c r="CL65" s="45">
        <f t="shared" si="15"/>
        <v>80.231691470216433</v>
      </c>
      <c r="CM65" s="45">
        <f t="shared" si="15"/>
        <v>80.180305665289879</v>
      </c>
      <c r="CN65" s="45">
        <f t="shared" si="15"/>
        <v>80.12913665721365</v>
      </c>
      <c r="CO65" s="45">
        <f t="shared" si="15"/>
        <v>80.078184582227891</v>
      </c>
      <c r="CP65" s="45">
        <f t="shared" si="15"/>
        <v>80.027449493991526</v>
      </c>
      <c r="CQ65" s="45">
        <f t="shared" si="15"/>
        <v>79.976931381888434</v>
      </c>
      <c r="CR65" s="45">
        <f t="shared" si="15"/>
        <v>79.926630184370907</v>
      </c>
      <c r="CS65" s="45">
        <f t="shared" si="15"/>
        <v>79.876545798801899</v>
      </c>
      <c r="CT65" s="45">
        <f t="shared" si="15"/>
        <v>79.826678088808777</v>
      </c>
      <c r="CU65" s="45">
        <f t="shared" si="15"/>
        <v>79.777026889853062</v>
      </c>
      <c r="CV65" s="45">
        <f t="shared" si="15"/>
        <v>79.727592013510176</v>
      </c>
    </row>
    <row r="66" spans="1:237" s="33" customFormat="1" ht="18" customHeight="1">
      <c r="A66" s="23" t="s">
        <v>159</v>
      </c>
      <c r="B66" s="33">
        <f t="shared" ref="B66:AG66" si="16">(B31*(B103)^$B38)</f>
        <v>1.1560693727968164E-11</v>
      </c>
      <c r="C66" s="33">
        <f t="shared" si="16"/>
        <v>1.0712339646990157E-11</v>
      </c>
      <c r="D66" s="33">
        <f t="shared" si="16"/>
        <v>9.3645941720031511E-12</v>
      </c>
      <c r="E66" s="33">
        <f t="shared" si="16"/>
        <v>8.2964136749532916E-12</v>
      </c>
      <c r="F66" s="33">
        <f t="shared" si="16"/>
        <v>7.4387550013541795E-12</v>
      </c>
      <c r="G66" s="33">
        <f t="shared" si="16"/>
        <v>6.7419993005951312E-12</v>
      </c>
      <c r="H66" s="33">
        <f t="shared" si="16"/>
        <v>6.1699161501306015E-12</v>
      </c>
      <c r="I66" s="33">
        <f t="shared" si="16"/>
        <v>5.6957397909226638E-12</v>
      </c>
      <c r="J66" s="33">
        <f t="shared" si="16"/>
        <v>5.300034839877998E-12</v>
      </c>
      <c r="K66" s="33">
        <f t="shared" si="16"/>
        <v>4.9719047323167229E-12</v>
      </c>
      <c r="L66" s="33">
        <f t="shared" si="16"/>
        <v>4.7213974139005624E-12</v>
      </c>
      <c r="M66" s="33">
        <f t="shared" si="16"/>
        <v>4.6323181354215612E-12</v>
      </c>
      <c r="N66" s="33">
        <f t="shared" si="16"/>
        <v>5.0623912659372756E-12</v>
      </c>
      <c r="O66" s="33">
        <f t="shared" si="16"/>
        <v>7.4743193507365688E-12</v>
      </c>
      <c r="P66" s="33">
        <f t="shared" si="16"/>
        <v>1.8593502430880387E-11</v>
      </c>
      <c r="Q66" s="33">
        <f t="shared" si="16"/>
        <v>7.2689039314809449E-11</v>
      </c>
      <c r="R66" s="33">
        <f t="shared" si="16"/>
        <v>3.4054426410171682E-10</v>
      </c>
      <c r="S66" s="33">
        <f t="shared" si="16"/>
        <v>1.6067504988318307E-9</v>
      </c>
      <c r="T66" s="33">
        <f t="shared" si="16"/>
        <v>7.1655850852904808E-9</v>
      </c>
      <c r="U66" s="33">
        <f t="shared" si="16"/>
        <v>2.9682379890976969E-8</v>
      </c>
      <c r="V66" s="33">
        <f t="shared" si="16"/>
        <v>1.1381806968586754E-7</v>
      </c>
      <c r="W66" s="33">
        <f t="shared" si="16"/>
        <v>4.0386441428228462E-7</v>
      </c>
      <c r="X66" s="33">
        <f t="shared" si="16"/>
        <v>1.324812312265551E-6</v>
      </c>
      <c r="Y66" s="33">
        <f t="shared" si="16"/>
        <v>4.0060822033444108E-6</v>
      </c>
      <c r="Z66" s="33">
        <f t="shared" si="16"/>
        <v>1.110879238949298E-5</v>
      </c>
      <c r="AA66" s="33">
        <f t="shared" si="16"/>
        <v>4.0374443881315523E-5</v>
      </c>
      <c r="AB66" s="33">
        <f t="shared" si="16"/>
        <v>7.5490928412425603E-4</v>
      </c>
      <c r="AC66" s="33">
        <f t="shared" si="16"/>
        <v>3.6458719157736458E-4</v>
      </c>
      <c r="AD66" s="33">
        <f t="shared" si="16"/>
        <v>1.7624980621648925E-4</v>
      </c>
      <c r="AE66" s="33">
        <f t="shared" si="16"/>
        <v>8.5277493941023435E-5</v>
      </c>
      <c r="AF66" s="33">
        <f t="shared" si="16"/>
        <v>4.1293424080682205E-5</v>
      </c>
      <c r="AG66" s="33">
        <f t="shared" si="16"/>
        <v>2.0009396081275347E-5</v>
      </c>
      <c r="AH66" s="33">
        <f t="shared" ref="AH66:BI66" si="17">(AH31*(AH103)^$B38)</f>
        <v>9.7020391216948122E-6</v>
      </c>
      <c r="AI66" s="33">
        <f t="shared" si="17"/>
        <v>4.7069590730062292E-6</v>
      </c>
      <c r="AJ66" s="33">
        <f t="shared" si="17"/>
        <v>2.2847639987400817E-6</v>
      </c>
      <c r="AK66" s="33">
        <f t="shared" si="17"/>
        <v>1.1095412260036075E-6</v>
      </c>
      <c r="AL66" s="33">
        <f t="shared" si="17"/>
        <v>5.3904695186378917E-7</v>
      </c>
      <c r="AM66" s="33">
        <f t="shared" si="17"/>
        <v>2.6198274895057699E-7</v>
      </c>
      <c r="AN66" s="33">
        <f t="shared" si="17"/>
        <v>1.2736950155725853E-7</v>
      </c>
      <c r="AO66" s="33">
        <f t="shared" si="17"/>
        <v>6.1942708662492778E-8</v>
      </c>
      <c r="AP66" s="33">
        <f t="shared" si="17"/>
        <v>3.0132400115897205E-8</v>
      </c>
      <c r="AQ66" s="33">
        <f t="shared" si="17"/>
        <v>1.4661694622407436E-8</v>
      </c>
      <c r="AR66" s="33">
        <f t="shared" si="17"/>
        <v>7.1356055322928831E-9</v>
      </c>
      <c r="AS66" s="33">
        <f t="shared" si="17"/>
        <v>3.4734743427309239E-9</v>
      </c>
      <c r="AT66" s="33">
        <f t="shared" si="17"/>
        <v>1.6911233849109556E-9</v>
      </c>
      <c r="AU66" s="33">
        <f t="shared" si="17"/>
        <v>8.2348679423762745E-10</v>
      </c>
      <c r="AV66" s="33">
        <f t="shared" si="17"/>
        <v>4.0105239379259806E-10</v>
      </c>
      <c r="AW66" s="33">
        <f t="shared" si="17"/>
        <v>1.9534504676546617E-10</v>
      </c>
      <c r="AX66" s="33">
        <f t="shared" si="17"/>
        <v>9.5160086784732284E-11</v>
      </c>
      <c r="AY66" s="33">
        <f t="shared" si="17"/>
        <v>4.6361051439829498E-11</v>
      </c>
      <c r="AZ66" s="33">
        <f t="shared" si="17"/>
        <v>2.2588799151765775E-11</v>
      </c>
      <c r="BA66" s="33">
        <f t="shared" si="17"/>
        <v>1.1007033503987071E-11</v>
      </c>
      <c r="BB66" s="33">
        <f t="shared" si="17"/>
        <v>5.3639038295184583E-12</v>
      </c>
      <c r="BC66" s="33">
        <f t="shared" si="17"/>
        <v>2.6140980418624411E-12</v>
      </c>
      <c r="BD66" s="33">
        <f t="shared" si="17"/>
        <v>1.2740601620600239E-12</v>
      </c>
      <c r="BE66" s="33">
        <f t="shared" si="17"/>
        <v>6.2098692823787159E-13</v>
      </c>
      <c r="BF66" s="33">
        <f t="shared" si="17"/>
        <v>3.0268924673234014E-13</v>
      </c>
      <c r="BG66" s="33">
        <f t="shared" si="17"/>
        <v>1.4754732410044503E-13</v>
      </c>
      <c r="BH66" s="33">
        <f t="shared" si="17"/>
        <v>7.1925603129353415E-14</v>
      </c>
      <c r="BI66" s="33">
        <f t="shared" si="17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4.539020267202549E-11</v>
      </c>
      <c r="C67" s="23">
        <f>+C61*C66</f>
        <v>4.7674659906868785E-11</v>
      </c>
      <c r="D67" s="23">
        <f t="shared" ref="D67:BI67" si="18">+D61*D66</f>
        <v>4.94756359841428E-11</v>
      </c>
      <c r="E67" s="23">
        <f t="shared" si="18"/>
        <v>4.9648578176325352E-11</v>
      </c>
      <c r="F67" s="23">
        <f t="shared" si="18"/>
        <v>4.8053419959557015E-11</v>
      </c>
      <c r="G67" s="23">
        <f t="shared" si="18"/>
        <v>4.7626244144860914E-11</v>
      </c>
      <c r="H67" s="23">
        <f t="shared" si="18"/>
        <v>4.7215697878197194E-11</v>
      </c>
      <c r="I67" s="23">
        <f t="shared" si="18"/>
        <v>4.6448593229629559E-11</v>
      </c>
      <c r="J67" s="23">
        <f t="shared" si="18"/>
        <v>4.5999750991435367E-11</v>
      </c>
      <c r="K67" s="23">
        <f t="shared" si="18"/>
        <v>4.5976573848350948E-11</v>
      </c>
      <c r="L67" s="23">
        <f t="shared" si="18"/>
        <v>4.7318914488647367E-11</v>
      </c>
      <c r="M67" s="23">
        <f t="shared" si="18"/>
        <v>5.0890986006253426E-11</v>
      </c>
      <c r="N67" s="23">
        <f t="shared" si="18"/>
        <v>6.1264874363544535E-11</v>
      </c>
      <c r="O67" s="23">
        <f t="shared" si="18"/>
        <v>9.8456483918114122E-11</v>
      </c>
      <c r="P67" s="23">
        <f t="shared" si="18"/>
        <v>2.6446062250108947E-10</v>
      </c>
      <c r="Q67" s="23">
        <f t="shared" si="18"/>
        <v>1.1097989971808236E-9</v>
      </c>
      <c r="R67" s="23">
        <f t="shared" si="18"/>
        <v>5.5555252865800413E-9</v>
      </c>
      <c r="S67" s="23">
        <f t="shared" si="18"/>
        <v>2.7901467434080665E-8</v>
      </c>
      <c r="T67" s="23">
        <f t="shared" si="18"/>
        <v>1.3202277322830909E-7</v>
      </c>
      <c r="U67" s="23">
        <f t="shared" si="18"/>
        <v>5.7860813736883122E-7</v>
      </c>
      <c r="V67" s="23">
        <f t="shared" si="18"/>
        <v>2.3415155015401056E-6</v>
      </c>
      <c r="W67" s="23">
        <f t="shared" si="18"/>
        <v>8.7488429759736946E-6</v>
      </c>
      <c r="X67" s="23">
        <f t="shared" si="18"/>
        <v>3.0159896187050843E-5</v>
      </c>
      <c r="Y67" s="23">
        <f t="shared" si="18"/>
        <v>9.5670472153223308E-5</v>
      </c>
      <c r="Z67" s="23">
        <f t="shared" si="18"/>
        <v>2.7785124704759101E-4</v>
      </c>
      <c r="AA67" s="23">
        <f t="shared" si="18"/>
        <v>1.0561388512150382E-3</v>
      </c>
      <c r="AB67" s="23">
        <f t="shared" si="18"/>
        <v>2.0627275567919056E-2</v>
      </c>
      <c r="AC67" s="23">
        <f t="shared" si="18"/>
        <v>1.0395240075358133E-2</v>
      </c>
      <c r="AD67" s="23">
        <f t="shared" si="18"/>
        <v>5.2417696990384316E-3</v>
      </c>
      <c r="AE67" s="23">
        <f t="shared" si="18"/>
        <v>2.6442925210962711E-3</v>
      </c>
      <c r="AF67" s="23">
        <f t="shared" si="18"/>
        <v>1.3343308436351532E-3</v>
      </c>
      <c r="AG67" s="23">
        <f t="shared" si="18"/>
        <v>6.7341486876670549E-4</v>
      </c>
      <c r="AH67" s="23">
        <f t="shared" si="18"/>
        <v>3.3987742252935822E-4</v>
      </c>
      <c r="AI67" s="23">
        <f t="shared" si="18"/>
        <v>1.7153405992881236E-4</v>
      </c>
      <c r="AJ67" s="23">
        <f t="shared" si="18"/>
        <v>8.6565675860403662E-5</v>
      </c>
      <c r="AK67" s="23">
        <f t="shared" si="18"/>
        <v>4.3681317304587869E-5</v>
      </c>
      <c r="AL67" s="23">
        <f t="shared" si="18"/>
        <v>2.2039101612227445E-5</v>
      </c>
      <c r="AM67" s="23">
        <f t="shared" si="18"/>
        <v>1.111828952982923E-5</v>
      </c>
      <c r="AN67" s="23">
        <f t="shared" si="18"/>
        <v>5.6082655460897917E-6</v>
      </c>
      <c r="AO67" s="23">
        <f t="shared" si="18"/>
        <v>2.8285765693420208E-6</v>
      </c>
      <c r="AP67" s="23">
        <f t="shared" si="18"/>
        <v>1.4264591518027926E-6</v>
      </c>
      <c r="AQ67" s="23">
        <f t="shared" si="18"/>
        <v>7.1929406012728405E-7</v>
      </c>
      <c r="AR67" s="23">
        <f t="shared" si="18"/>
        <v>3.6267128565291084E-7</v>
      </c>
      <c r="AS67" s="23">
        <f t="shared" si="18"/>
        <v>1.8284503882597603E-7</v>
      </c>
      <c r="AT67" s="23">
        <f t="shared" si="18"/>
        <v>9.2176464398239058E-8</v>
      </c>
      <c r="AU67" s="23">
        <f t="shared" si="18"/>
        <v>4.6465117929352625E-8</v>
      </c>
      <c r="AV67" s="23">
        <f t="shared" si="18"/>
        <v>2.3421092935023006E-8</v>
      </c>
      <c r="AW67" s="23">
        <f t="shared" si="18"/>
        <v>1.180492064240733E-8</v>
      </c>
      <c r="AX67" s="23">
        <f t="shared" si="18"/>
        <v>5.9497290050126243E-9</v>
      </c>
      <c r="AY67" s="23">
        <f t="shared" si="18"/>
        <v>2.9985522864395208E-9</v>
      </c>
      <c r="AZ67" s="23">
        <f t="shared" si="18"/>
        <v>1.5111524421481907E-9</v>
      </c>
      <c r="BA67" s="23">
        <f t="shared" si="18"/>
        <v>7.6153312439567748E-10</v>
      </c>
      <c r="BB67" s="23">
        <f t="shared" si="18"/>
        <v>3.837555331007658E-10</v>
      </c>
      <c r="BC67" s="23">
        <f t="shared" si="18"/>
        <v>1.9337802299615367E-10</v>
      </c>
      <c r="BD67" s="23">
        <f t="shared" si="18"/>
        <v>9.7442254184820568E-11</v>
      </c>
      <c r="BE67" s="23">
        <f t="shared" si="18"/>
        <v>4.9099408264697645E-11</v>
      </c>
      <c r="BF67" s="23">
        <f t="shared" si="18"/>
        <v>2.4739720660777202E-11</v>
      </c>
      <c r="BG67" s="23">
        <f t="shared" si="18"/>
        <v>1.2465327247350644E-11</v>
      </c>
      <c r="BH67" s="23">
        <f t="shared" si="18"/>
        <v>6.2806357184454194E-12</v>
      </c>
      <c r="BI67" s="23">
        <f t="shared" si="18"/>
        <v>3.1644274242303179E-12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3.9218830817277777</v>
      </c>
      <c r="C68" s="23">
        <f>+C65-C67</f>
        <v>4.4429493356730054</v>
      </c>
      <c r="D68" s="23">
        <f>+D65-D67</f>
        <v>5.2694536262729432</v>
      </c>
      <c r="E68" s="23">
        <f>+E65-E67</f>
        <v>5.96056373734113</v>
      </c>
      <c r="F68" s="23">
        <f>+F65-F67</f>
        <v>6.4227264751379067</v>
      </c>
      <c r="G68" s="23">
        <f t="shared" ref="G68:BI68" si="19">+G65-G67</f>
        <v>7.0081500578301279</v>
      </c>
      <c r="H68" s="23">
        <f t="shared" si="19"/>
        <v>7.5725652612644465</v>
      </c>
      <c r="I68" s="23">
        <f t="shared" si="19"/>
        <v>8.0464978390780466</v>
      </c>
      <c r="J68" s="23">
        <f t="shared" si="19"/>
        <v>8.5366276850761249</v>
      </c>
      <c r="K68" s="23">
        <f t="shared" si="19"/>
        <v>9.0640604967129725</v>
      </c>
      <c r="L68" s="23">
        <f t="shared" si="19"/>
        <v>9.7874618983229791</v>
      </c>
      <c r="M68" s="23">
        <f t="shared" si="19"/>
        <v>10.687931065967785</v>
      </c>
      <c r="N68" s="23">
        <f t="shared" si="19"/>
        <v>11.727506851179175</v>
      </c>
      <c r="O68" s="23">
        <f t="shared" si="19"/>
        <v>12.713697749107865</v>
      </c>
      <c r="P68" s="23">
        <f t="shared" si="19"/>
        <v>13.67112678941508</v>
      </c>
      <c r="Q68" s="23">
        <f t="shared" si="19"/>
        <v>14.613160443134674</v>
      </c>
      <c r="R68" s="23">
        <f t="shared" si="19"/>
        <v>15.547018223930545</v>
      </c>
      <c r="S68" s="23">
        <f t="shared" si="19"/>
        <v>16.476600117870969</v>
      </c>
      <c r="T68" s="23">
        <f t="shared" si="19"/>
        <v>17.404084419385295</v>
      </c>
      <c r="U68" s="23">
        <f t="shared" si="19"/>
        <v>18.330842449082795</v>
      </c>
      <c r="V68" s="23">
        <f t="shared" si="19"/>
        <v>19.257977671172451</v>
      </c>
      <c r="W68" s="23">
        <f t="shared" si="19"/>
        <v>20.186665715481329</v>
      </c>
      <c r="X68" s="23">
        <f t="shared" si="19"/>
        <v>21.118395790703445</v>
      </c>
      <c r="Y68" s="23">
        <f t="shared" si="19"/>
        <v>22.055164943590921</v>
      </c>
      <c r="Z68" s="23">
        <f t="shared" si="19"/>
        <v>22.999639151259885</v>
      </c>
      <c r="AA68" s="23">
        <f t="shared" si="19"/>
        <v>23.95808643559355</v>
      </c>
      <c r="AB68" s="23">
        <f t="shared" si="19"/>
        <v>24.940394207407483</v>
      </c>
      <c r="AC68" s="23">
        <f t="shared" si="19"/>
        <v>26.014151737686962</v>
      </c>
      <c r="AD68" s="23">
        <f t="shared" si="19"/>
        <v>27.146395750462659</v>
      </c>
      <c r="AE68" s="23">
        <f t="shared" si="19"/>
        <v>28.328468645725973</v>
      </c>
      <c r="AF68" s="23">
        <f t="shared" si="19"/>
        <v>29.552729888962791</v>
      </c>
      <c r="AG68" s="23">
        <f t="shared" si="19"/>
        <v>30.813168898003735</v>
      </c>
      <c r="AH68" s="23">
        <f t="shared" si="19"/>
        <v>32.105495930288313</v>
      </c>
      <c r="AI68" s="23">
        <f t="shared" si="19"/>
        <v>33.426973897864563</v>
      </c>
      <c r="AJ68" s="23">
        <f t="shared" si="19"/>
        <v>34.776153966582406</v>
      </c>
      <c r="AK68" s="23">
        <f t="shared" si="19"/>
        <v>36.15260048601786</v>
      </c>
      <c r="AL68" s="23">
        <f t="shared" si="19"/>
        <v>37.556644765138074</v>
      </c>
      <c r="AM68" s="23">
        <f t="shared" si="19"/>
        <v>38.98918162229608</v>
      </c>
      <c r="AN68" s="23">
        <f t="shared" si="19"/>
        <v>40.451509588106816</v>
      </c>
      <c r="AO68" s="23">
        <f t="shared" si="19"/>
        <v>41.945209829320369</v>
      </c>
      <c r="AP68" s="23">
        <f t="shared" si="19"/>
        <v>43.472056960466134</v>
      </c>
      <c r="AQ68" s="23">
        <f t="shared" si="19"/>
        <v>45.033954939159138</v>
      </c>
      <c r="AR68" s="23">
        <f t="shared" si="19"/>
        <v>46.632892091354869</v>
      </c>
      <c r="AS68" s="23">
        <f t="shared" si="19"/>
        <v>48.270910403705159</v>
      </c>
      <c r="AT68" s="23">
        <f t="shared" si="19"/>
        <v>49.950085274999942</v>
      </c>
      <c r="AU68" s="23">
        <f t="shared" si="19"/>
        <v>51.672512826467511</v>
      </c>
      <c r="AV68" s="23">
        <f t="shared" si="19"/>
        <v>53.440302604313665</v>
      </c>
      <c r="AW68" s="23">
        <f t="shared" si="19"/>
        <v>55.255574078437171</v>
      </c>
      <c r="AX68" s="23">
        <f t="shared" si="19"/>
        <v>57.120455774120025</v>
      </c>
      <c r="AY68" s="23">
        <f t="shared" si="19"/>
        <v>59.037086196455043</v>
      </c>
      <c r="AZ68" s="23">
        <f t="shared" si="19"/>
        <v>61.007615945506053</v>
      </c>
      <c r="BA68" s="23">
        <f t="shared" si="19"/>
        <v>63.034210594516097</v>
      </c>
      <c r="BB68" s="23">
        <f t="shared" si="19"/>
        <v>65.119054030276644</v>
      </c>
      <c r="BC68" s="23">
        <f t="shared" si="19"/>
        <v>67.26435204655634</v>
      </c>
      <c r="BD68" s="23">
        <f t="shared" si="19"/>
        <v>69.47233604763629</v>
      </c>
      <c r="BE68" s="23">
        <f t="shared" si="19"/>
        <v>71.74526676643589</v>
      </c>
      <c r="BF68" s="23">
        <f t="shared" si="19"/>
        <v>74.085437935540185</v>
      </c>
      <c r="BG68" s="23">
        <f t="shared" si="19"/>
        <v>76.495179873376003</v>
      </c>
      <c r="BH68" s="23">
        <f t="shared" si="19"/>
        <v>78.976862964553931</v>
      </c>
      <c r="BI68" s="23">
        <f t="shared" si="19"/>
        <v>81.532901024978656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0.37518896229750287</v>
      </c>
      <c r="C70" s="45">
        <f t="shared" si="20"/>
        <v>0.38411607752897664</v>
      </c>
      <c r="D70" s="45">
        <f t="shared" si="20"/>
        <v>0.38860882241003009</v>
      </c>
      <c r="E70" s="45">
        <f t="shared" si="20"/>
        <v>0.38022122838003247</v>
      </c>
      <c r="F70" s="45">
        <f t="shared" si="20"/>
        <v>0.35886121247898917</v>
      </c>
      <c r="G70" s="45">
        <f t="shared" si="20"/>
        <v>0.34688711113549509</v>
      </c>
      <c r="H70" s="45">
        <f t="shared" si="20"/>
        <v>0.3354568865794369</v>
      </c>
      <c r="I70" s="45">
        <f t="shared" si="20"/>
        <v>0.32195477962234514</v>
      </c>
      <c r="J70" s="45">
        <f t="shared" si="20"/>
        <v>0.3110652948233667</v>
      </c>
      <c r="K70" s="45">
        <f t="shared" si="20"/>
        <v>0.30304310421478536</v>
      </c>
      <c r="L70" s="45">
        <f t="shared" si="20"/>
        <v>0.30225421404875757</v>
      </c>
      <c r="M70" s="45">
        <f t="shared" si="20"/>
        <v>0.30668194708462793</v>
      </c>
      <c r="N70" s="45">
        <f t="shared" si="20"/>
        <v>0.31434106601303541</v>
      </c>
      <c r="O70" s="45">
        <f t="shared" si="20"/>
        <v>0.3198408498721636</v>
      </c>
      <c r="P70" s="45">
        <f t="shared" si="20"/>
        <v>0.32415024941115417</v>
      </c>
      <c r="Q70" s="45">
        <f t="shared" si="20"/>
        <v>0.32773515662712999</v>
      </c>
      <c r="R70" s="45">
        <f t="shared" si="20"/>
        <v>0.33078844594761569</v>
      </c>
      <c r="S70" s="45">
        <f t="shared" si="20"/>
        <v>0.33333083573732786</v>
      </c>
      <c r="T70" s="45">
        <f t="shared" si="20"/>
        <v>0.33524668701560961</v>
      </c>
      <c r="U70" s="45">
        <f t="shared" si="20"/>
        <v>0.33628706561207033</v>
      </c>
      <c r="V70" s="45">
        <f t="shared" si="20"/>
        <v>0.33605441260074598</v>
      </c>
      <c r="W70" s="45">
        <f t="shared" si="20"/>
        <v>0.3339813625468987</v>
      </c>
      <c r="X70" s="45">
        <f t="shared" si="20"/>
        <v>0.32932102574362238</v>
      </c>
      <c r="Y70" s="45">
        <f t="shared" si="20"/>
        <v>0.32117533915287394</v>
      </c>
      <c r="Z70" s="45">
        <f t="shared" si="20"/>
        <v>0.30859798672538136</v>
      </c>
      <c r="AA70" s="45">
        <f t="shared" si="20"/>
        <v>0.26116767660577977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0.37518896229750287</v>
      </c>
      <c r="C71" s="46">
        <f t="shared" si="22"/>
        <v>0.38411607752897664</v>
      </c>
      <c r="D71" s="46">
        <f t="shared" si="22"/>
        <v>0.38860882241003009</v>
      </c>
      <c r="E71" s="46">
        <f t="shared" si="22"/>
        <v>0.38022122838003247</v>
      </c>
      <c r="F71" s="46">
        <f t="shared" si="22"/>
        <v>0.35886121247898917</v>
      </c>
      <c r="G71" s="46">
        <f t="shared" si="22"/>
        <v>0.34688711113549509</v>
      </c>
      <c r="H71" s="46">
        <f t="shared" si="22"/>
        <v>0.3354568865794369</v>
      </c>
      <c r="I71" s="46">
        <f t="shared" si="22"/>
        <v>0.32195477962234514</v>
      </c>
      <c r="J71" s="46">
        <f t="shared" si="22"/>
        <v>0.3110652948233667</v>
      </c>
      <c r="K71" s="46">
        <f t="shared" si="22"/>
        <v>0.30304310421478536</v>
      </c>
      <c r="L71" s="46">
        <f t="shared" si="22"/>
        <v>0.30225421404875757</v>
      </c>
      <c r="M71" s="46">
        <f t="shared" si="22"/>
        <v>0.30668194708462793</v>
      </c>
      <c r="N71" s="46">
        <f t="shared" si="22"/>
        <v>0.31434106601303541</v>
      </c>
      <c r="O71" s="46">
        <f t="shared" si="22"/>
        <v>0.3198408498721636</v>
      </c>
      <c r="P71" s="46">
        <f t="shared" si="22"/>
        <v>0.32415024941115417</v>
      </c>
      <c r="Q71" s="46">
        <f t="shared" si="22"/>
        <v>0.32773515662712999</v>
      </c>
      <c r="R71" s="46">
        <f t="shared" si="22"/>
        <v>0.33078844594761569</v>
      </c>
      <c r="S71" s="46">
        <f t="shared" si="22"/>
        <v>0.33333083573732786</v>
      </c>
      <c r="T71" s="46">
        <f t="shared" si="22"/>
        <v>0.33524668701560961</v>
      </c>
      <c r="U71" s="46">
        <f t="shared" si="22"/>
        <v>0.33628706561207033</v>
      </c>
      <c r="V71" s="46">
        <f t="shared" si="22"/>
        <v>0.33605441260074598</v>
      </c>
      <c r="W71" s="46">
        <f t="shared" si="22"/>
        <v>0.3339813625468987</v>
      </c>
      <c r="X71" s="46">
        <f t="shared" si="22"/>
        <v>0.32932102574362238</v>
      </c>
      <c r="Y71" s="46">
        <f t="shared" si="22"/>
        <v>0.32117533915287394</v>
      </c>
      <c r="Z71" s="46">
        <f t="shared" si="22"/>
        <v>0.30859798672538136</v>
      </c>
      <c r="AA71" s="46">
        <f t="shared" si="22"/>
        <v>0.26116767660577977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0.59340118055480406</v>
      </c>
      <c r="C73" s="45">
        <f>(C97)*C68</f>
        <v>0.80101399843230514</v>
      </c>
      <c r="D73" s="45">
        <f>(D97)*D68</f>
        <v>0.92537145372800844</v>
      </c>
      <c r="E73" s="45">
        <f>(E97)*E68</f>
        <v>1.0034573098907316</v>
      </c>
      <c r="F73" s="45">
        <f>(F97)*F68</f>
        <v>1.1519972160954544</v>
      </c>
      <c r="G73" s="45">
        <f t="shared" ref="G73:BI73" si="24">(G97)*G68</f>
        <v>1.3115789918336951</v>
      </c>
      <c r="H73" s="45">
        <f t="shared" si="24"/>
        <v>1.4302116416277972</v>
      </c>
      <c r="I73" s="45">
        <f t="shared" si="24"/>
        <v>1.5351875627142342</v>
      </c>
      <c r="J73" s="45">
        <f t="shared" si="24"/>
        <v>1.647530196563026</v>
      </c>
      <c r="K73" s="45">
        <f t="shared" si="24"/>
        <v>1.8310742266319435</v>
      </c>
      <c r="L73" s="45">
        <f t="shared" si="24"/>
        <v>2.049215451004661</v>
      </c>
      <c r="M73" s="45">
        <f t="shared" si="24"/>
        <v>2.3755997505482798</v>
      </c>
      <c r="N73" s="45">
        <f t="shared" si="24"/>
        <v>2.6066656098601806</v>
      </c>
      <c r="O73" s="45">
        <f t="shared" si="24"/>
        <v>2.8258656436789096</v>
      </c>
      <c r="P73" s="45">
        <f t="shared" si="24"/>
        <v>3.038672797400531</v>
      </c>
      <c r="Q73" s="45">
        <f t="shared" si="24"/>
        <v>3.2480580281782814</v>
      </c>
      <c r="R73" s="45">
        <f t="shared" si="24"/>
        <v>3.4556260127969542</v>
      </c>
      <c r="S73" s="45">
        <f t="shared" si="24"/>
        <v>3.6622435987197082</v>
      </c>
      <c r="T73" s="45">
        <f t="shared" si="24"/>
        <v>3.8683949540863858</v>
      </c>
      <c r="U73" s="45">
        <f t="shared" si="24"/>
        <v>4.0743848814707686</v>
      </c>
      <c r="V73" s="45">
        <f t="shared" si="24"/>
        <v>4.2804586471721455</v>
      </c>
      <c r="W73" s="45">
        <f t="shared" si="24"/>
        <v>4.4868775576965811</v>
      </c>
      <c r="X73" s="45">
        <f t="shared" si="24"/>
        <v>4.693972618528691</v>
      </c>
      <c r="Y73" s="45">
        <f t="shared" si="24"/>
        <v>4.9021877120005071</v>
      </c>
      <c r="Z73" s="45">
        <f t="shared" si="24"/>
        <v>5.1121154031775182</v>
      </c>
      <c r="AA73" s="45">
        <f t="shared" si="24"/>
        <v>5.3251488813617796</v>
      </c>
      <c r="AB73" s="45">
        <f t="shared" si="24"/>
        <v>5.5434858151686699</v>
      </c>
      <c r="AC73" s="45">
        <f t="shared" si="24"/>
        <v>5.7821492295691899</v>
      </c>
      <c r="AD73" s="45">
        <f t="shared" si="24"/>
        <v>6.0338123978389016</v>
      </c>
      <c r="AE73" s="45">
        <f t="shared" si="24"/>
        <v>6.2965510006409904</v>
      </c>
      <c r="AF73" s="45">
        <f t="shared" si="24"/>
        <v>6.5686667811497186</v>
      </c>
      <c r="AG73" s="45">
        <f t="shared" si="24"/>
        <v>6.8488237710271473</v>
      </c>
      <c r="AH73" s="45">
        <f t="shared" si="24"/>
        <v>7.1360684918784649</v>
      </c>
      <c r="AI73" s="45">
        <f t="shared" si="24"/>
        <v>7.4297925728771972</v>
      </c>
      <c r="AJ73" s="45">
        <f t="shared" si="24"/>
        <v>7.7296739825633471</v>
      </c>
      <c r="AK73" s="45">
        <f t="shared" si="24"/>
        <v>8.0356158891897653</v>
      </c>
      <c r="AL73" s="45">
        <f t="shared" si="24"/>
        <v>8.3476919325932784</v>
      </c>
      <c r="AM73" s="45">
        <f t="shared" si="24"/>
        <v>8.6661010034893238</v>
      </c>
      <c r="AN73" s="45">
        <f t="shared" si="24"/>
        <v>8.9911317254651859</v>
      </c>
      <c r="AO73" s="45">
        <f t="shared" si="24"/>
        <v>9.3231355434650656</v>
      </c>
      <c r="AP73" s="45">
        <f t="shared" si="24"/>
        <v>9.6625068999500243</v>
      </c>
      <c r="AQ73" s="45">
        <f t="shared" si="24"/>
        <v>10.009668986387844</v>
      </c>
      <c r="AR73" s="45">
        <f t="shared" si="24"/>
        <v>10.365063746744545</v>
      </c>
      <c r="AS73" s="45">
        <f t="shared" si="24"/>
        <v>10.72914505211555</v>
      </c>
      <c r="AT73" s="45">
        <f t="shared" si="24"/>
        <v>11.10237420009131</v>
      </c>
      <c r="AU73" s="45">
        <f t="shared" si="24"/>
        <v>11.485217094225689</v>
      </c>
      <c r="AV73" s="45">
        <f t="shared" si="24"/>
        <v>11.878142622033897</v>
      </c>
      <c r="AW73" s="45">
        <f t="shared" si="24"/>
        <v>12.281621876764168</v>
      </c>
      <c r="AX73" s="45">
        <f t="shared" si="24"/>
        <v>12.696127964399109</v>
      </c>
      <c r="AY73" s="45">
        <f t="shared" si="24"/>
        <v>13.122136209127625</v>
      </c>
      <c r="AZ73" s="45">
        <f t="shared" si="24"/>
        <v>13.560124623480263</v>
      </c>
      <c r="BA73" s="45">
        <f t="shared" si="24"/>
        <v>14.010574548066749</v>
      </c>
      <c r="BB73" s="45">
        <f t="shared" si="24"/>
        <v>14.473971394037752</v>
      </c>
      <c r="BC73" s="45">
        <f t="shared" si="24"/>
        <v>14.950805441794056</v>
      </c>
      <c r="BD73" s="45">
        <f t="shared" si="24"/>
        <v>15.441572664169021</v>
      </c>
      <c r="BE73" s="45">
        <f t="shared" si="24"/>
        <v>15.946775552854094</v>
      </c>
      <c r="BF73" s="45">
        <f t="shared" si="24"/>
        <v>16.466923934355751</v>
      </c>
      <c r="BG73" s="45">
        <f t="shared" si="24"/>
        <v>17.002535767092638</v>
      </c>
      <c r="BH73" s="45">
        <f t="shared" si="24"/>
        <v>17.554137914968987</v>
      </c>
      <c r="BI73" s="45">
        <f t="shared" si="24"/>
        <v>18.122266895335596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5">+B74*(1-$B$8)^10+10*B73</f>
        <v>8.4213043877377025</v>
      </c>
      <c r="D74" s="45">
        <f t="shared" si="25"/>
        <v>10.94646726184672</v>
      </c>
      <c r="E74" s="45">
        <f t="shared" si="25"/>
        <v>13.070511666746519</v>
      </c>
      <c r="F74" s="45">
        <f t="shared" si="25"/>
        <v>14.591978718177344</v>
      </c>
      <c r="G74" s="45">
        <f t="shared" si="25"/>
        <v>16.607880538381018</v>
      </c>
      <c r="H74" s="45">
        <f t="shared" si="25"/>
        <v>18.906599797826793</v>
      </c>
      <c r="I74" s="45">
        <f t="shared" si="25"/>
        <v>20.894440141379196</v>
      </c>
      <c r="J74" s="45">
        <f t="shared" si="25"/>
        <v>22.637316422401266</v>
      </c>
      <c r="K74" s="45">
        <f t="shared" si="25"/>
        <v>24.368446143843247</v>
      </c>
      <c r="L74" s="45">
        <f t="shared" si="25"/>
        <v>26.807494055415564</v>
      </c>
      <c r="M74" s="45">
        <f t="shared" si="25"/>
        <v>29.839349720278936</v>
      </c>
      <c r="N74" s="45">
        <f t="shared" si="25"/>
        <v>34.160335419548034</v>
      </c>
      <c r="O74" s="45">
        <f t="shared" si="25"/>
        <v>37.977628565982599</v>
      </c>
      <c r="P74" s="45">
        <f t="shared" si="25"/>
        <v>41.500636723873114</v>
      </c>
      <c r="Q74" s="45">
        <f t="shared" si="25"/>
        <v>44.857105250042167</v>
      </c>
      <c r="R74" s="45">
        <f t="shared" si="25"/>
        <v>48.121285767769045</v>
      </c>
      <c r="S74" s="45">
        <f t="shared" si="25"/>
        <v>51.335114985081589</v>
      </c>
      <c r="T74" s="45">
        <f t="shared" si="25"/>
        <v>54.521883802549468</v>
      </c>
      <c r="U74" s="45">
        <f t="shared" si="25"/>
        <v>57.694554936450274</v>
      </c>
      <c r="V74" s="45">
        <f t="shared" si="25"/>
        <v>60.860696232212931</v>
      </c>
      <c r="W74" s="45">
        <f t="shared" si="25"/>
        <v>64.025399097369416</v>
      </c>
      <c r="X74" s="45">
        <f t="shared" si="25"/>
        <v>67.193051861016528</v>
      </c>
      <c r="Y74" s="45">
        <f t="shared" si="25"/>
        <v>70.368494693744566</v>
      </c>
      <c r="Z74" s="45">
        <f t="shared" si="25"/>
        <v>73.557854082005065</v>
      </c>
      <c r="AA74" s="45">
        <f t="shared" si="25"/>
        <v>76.769191850192144</v>
      </c>
      <c r="AB74" s="45">
        <f t="shared" si="25"/>
        <v>80.019250875680441</v>
      </c>
      <c r="AC74" s="45">
        <f t="shared" si="25"/>
        <v>83.335845724989525</v>
      </c>
      <c r="AD74" s="45">
        <f t="shared" si="25"/>
        <v>86.878904987495503</v>
      </c>
      <c r="AE74" s="45">
        <f t="shared" si="25"/>
        <v>90.630925047025073</v>
      </c>
      <c r="AF74" s="45">
        <f t="shared" si="25"/>
        <v>94.566559576626631</v>
      </c>
      <c r="AG74" s="45">
        <f t="shared" si="25"/>
        <v>98.659988290299083</v>
      </c>
      <c r="AH74" s="45">
        <f t="shared" si="25"/>
        <v>102.88884852761724</v>
      </c>
      <c r="AI74" s="45">
        <f t="shared" si="25"/>
        <v>107.23580812707942</v>
      </c>
      <c r="AJ74" s="45">
        <f t="shared" si="25"/>
        <v>111.68874002938495</v>
      </c>
      <c r="AK74" s="45">
        <f t="shared" si="25"/>
        <v>116.24019547581386</v>
      </c>
      <c r="AL74" s="45">
        <f t="shared" si="25"/>
        <v>120.88660892732352</v>
      </c>
      <c r="AM74" s="45">
        <f t="shared" si="25"/>
        <v>125.6274735556907</v>
      </c>
      <c r="AN74" s="45">
        <f t="shared" si="25"/>
        <v>130.4646015479955</v>
      </c>
      <c r="AO74" s="45">
        <f t="shared" si="25"/>
        <v>135.40151101067499</v>
      </c>
      <c r="AP74" s="45">
        <f t="shared" si="25"/>
        <v>140.44294308103582</v>
      </c>
      <c r="AQ74" s="45">
        <f t="shared" si="25"/>
        <v>145.59449531604892</v>
      </c>
      <c r="AR74" s="45">
        <f t="shared" si="25"/>
        <v>150.86235137782515</v>
      </c>
      <c r="AS74" s="45">
        <f t="shared" si="25"/>
        <v>156.25308681568362</v>
      </c>
      <c r="AT74" s="45">
        <f t="shared" si="25"/>
        <v>161.77353309285797</v>
      </c>
      <c r="AU74" s="45">
        <f t="shared" si="25"/>
        <v>167.43068516919658</v>
      </c>
      <c r="AV74" s="45">
        <f t="shared" si="25"/>
        <v>173.23164107192659</v>
      </c>
      <c r="AW74" s="45">
        <f t="shared" si="25"/>
        <v>179.18356460526144</v>
      </c>
      <c r="AX74" s="45">
        <f t="shared" si="25"/>
        <v>185.29366456576184</v>
      </c>
      <c r="AY74" s="45">
        <f t="shared" si="25"/>
        <v>191.56918556519361</v>
      </c>
      <c r="AZ74" s="45">
        <f t="shared" si="25"/>
        <v>198.01740688537544</v>
      </c>
      <c r="BA74" s="45">
        <f t="shared" si="25"/>
        <v>204.64564678024237</v>
      </c>
      <c r="BB74" s="45">
        <f t="shared" si="25"/>
        <v>211.46127037325803</v>
      </c>
      <c r="BC74" s="45">
        <f t="shared" si="25"/>
        <v>218.47169983568952</v>
      </c>
      <c r="BD74" s="45">
        <f t="shared" si="25"/>
        <v>225.68442592264427</v>
      </c>
      <c r="BE74" s="45">
        <f t="shared" si="25"/>
        <v>233.10702022726184</v>
      </c>
      <c r="BF74" s="45">
        <f t="shared" si="25"/>
        <v>240.7471477177418</v>
      </c>
      <c r="BG74" s="45">
        <f t="shared" si="25"/>
        <v>248.61257926830405</v>
      </c>
      <c r="BH74" s="45">
        <f t="shared" si="25"/>
        <v>256.71120399943629</v>
      </c>
      <c r="BI74" s="45">
        <f t="shared" si="25"/>
        <v>265.05104131640621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0.16511924743842296</v>
      </c>
      <c r="C77" s="23">
        <f t="shared" si="27"/>
        <v>0.15854230176922149</v>
      </c>
      <c r="D77" s="23">
        <f t="shared" si="27"/>
        <v>0.14479371011646047</v>
      </c>
      <c r="E77" s="23">
        <f t="shared" si="27"/>
        <v>0.1373551927715832</v>
      </c>
      <c r="F77" s="23">
        <f t="shared" si="27"/>
        <v>0.1328101030548843</v>
      </c>
      <c r="G77" s="23">
        <f t="shared" si="27"/>
        <v>0.1276041130753508</v>
      </c>
      <c r="H77" s="23">
        <f t="shared" si="27"/>
        <v>0.12142691867950782</v>
      </c>
      <c r="I77" s="23">
        <f t="shared" si="27"/>
        <v>0.11708814905303422</v>
      </c>
      <c r="J77" s="23">
        <f t="shared" si="27"/>
        <v>0.11501992222200957</v>
      </c>
      <c r="K77" s="23">
        <f t="shared" si="27"/>
        <v>0.11384323381577642</v>
      </c>
      <c r="L77" s="23">
        <f t="shared" si="27"/>
        <v>0.1121577405605164</v>
      </c>
      <c r="M77" s="23">
        <f t="shared" si="27"/>
        <v>0.11045220433544216</v>
      </c>
      <c r="N77" s="23">
        <f t="shared" si="27"/>
        <v>0.10628083734563316</v>
      </c>
      <c r="O77" s="23">
        <f t="shared" si="27"/>
        <v>0.10405575016554906</v>
      </c>
      <c r="P77" s="23">
        <f t="shared" si="27"/>
        <v>0.10281732621440091</v>
      </c>
      <c r="Q77" s="23">
        <f t="shared" si="27"/>
        <v>0.10210932604399459</v>
      </c>
      <c r="R77" s="23">
        <f t="shared" si="27"/>
        <v>0.1017034278526925</v>
      </c>
      <c r="S77" s="23">
        <f t="shared" si="27"/>
        <v>0.10148113528327923</v>
      </c>
      <c r="T77" s="23">
        <f t="shared" si="27"/>
        <v>0.10137890492896109</v>
      </c>
      <c r="U77" s="23">
        <f t="shared" si="27"/>
        <v>0.10136131711562461</v>
      </c>
      <c r="V77" s="23">
        <f t="shared" si="27"/>
        <v>0.10140751954225358</v>
      </c>
      <c r="W77" s="23">
        <f t="shared" si="27"/>
        <v>0.10150419574327882</v>
      </c>
      <c r="X77" s="23">
        <f t="shared" si="27"/>
        <v>0.10164180633383908</v>
      </c>
      <c r="Y77" s="23">
        <f t="shared" si="27"/>
        <v>0.10181248897038699</v>
      </c>
      <c r="Z77" s="23">
        <f t="shared" si="27"/>
        <v>0.10200881526191902</v>
      </c>
      <c r="AA77" s="23">
        <f t="shared" si="27"/>
        <v>0.10222303039081455</v>
      </c>
      <c r="AB77" s="23">
        <f t="shared" si="27"/>
        <v>0.10244101608523616</v>
      </c>
      <c r="AC77" s="23">
        <f t="shared" si="27"/>
        <v>0.10264138982145067</v>
      </c>
      <c r="AD77" s="23">
        <f t="shared" si="27"/>
        <v>0.10269663275444743</v>
      </c>
      <c r="AE77" s="23">
        <f t="shared" si="27"/>
        <v>0.10264077189764238</v>
      </c>
      <c r="AF77" s="23">
        <f t="shared" si="27"/>
        <v>0.10251001430330182</v>
      </c>
      <c r="AG77" s="23">
        <f t="shared" si="27"/>
        <v>0.10233611253445984</v>
      </c>
      <c r="AH77" s="23">
        <f t="shared" si="27"/>
        <v>0.10214385451899562</v>
      </c>
      <c r="AI77" s="23">
        <f t="shared" si="27"/>
        <v>0.10195097192806629</v>
      </c>
      <c r="AJ77" s="23">
        <f t="shared" si="27"/>
        <v>0.10176917180813051</v>
      </c>
      <c r="AK77" s="23">
        <f t="shared" si="27"/>
        <v>0.10160549748765732</v>
      </c>
      <c r="AL77" s="23">
        <f t="shared" si="27"/>
        <v>0.10146361985379986</v>
      </c>
      <c r="AM77" s="23">
        <f t="shared" si="27"/>
        <v>0.10134490343561427</v>
      </c>
      <c r="AN77" s="23">
        <f t="shared" si="27"/>
        <v>0.10124921904681554</v>
      </c>
      <c r="AO77" s="23">
        <f t="shared" si="27"/>
        <v>0.10117553065704386</v>
      </c>
      <c r="AP77" s="23">
        <f t="shared" si="27"/>
        <v>0.10112230185826294</v>
      </c>
      <c r="AQ77" s="23">
        <f t="shared" si="27"/>
        <v>0.10108776710498721</v>
      </c>
      <c r="AR77" s="23">
        <f t="shared" si="27"/>
        <v>0.10107010586224636</v>
      </c>
      <c r="AS77" s="23">
        <f t="shared" si="27"/>
        <v>0.10106754925671989</v>
      </c>
      <c r="AT77" s="23">
        <f t="shared" si="27"/>
        <v>0.10107844106059539</v>
      </c>
      <c r="AU77" s="23">
        <f t="shared" si="27"/>
        <v>0.10110126856657763</v>
      </c>
      <c r="AV77" s="23">
        <f t="shared" si="27"/>
        <v>0.1011346741666246</v>
      </c>
      <c r="AW77" s="23">
        <f t="shared" si="27"/>
        <v>0.10117745499771941</v>
      </c>
      <c r="AX77" s="23">
        <f t="shared" si="27"/>
        <v>0.10122855557869734</v>
      </c>
      <c r="AY77" s="23">
        <f t="shared" si="27"/>
        <v>0.10128705667084478</v>
      </c>
      <c r="AZ77" s="23">
        <f t="shared" si="27"/>
        <v>0.10135216244013685</v>
      </c>
      <c r="BA77" s="23">
        <f t="shared" si="27"/>
        <v>0.10142318722057807</v>
      </c>
      <c r="BB77" s="23">
        <f t="shared" si="27"/>
        <v>0.10149954265984598</v>
      </c>
      <c r="BC77" s="23">
        <f t="shared" si="27"/>
        <v>0.10158072568788917</v>
      </c>
      <c r="BD77" s="23">
        <f t="shared" si="27"/>
        <v>0.10166630752889314</v>
      </c>
      <c r="BE77" s="23">
        <f t="shared" si="27"/>
        <v>0.10175592383757609</v>
      </c>
      <c r="BF77" s="23">
        <f t="shared" si="27"/>
        <v>0.10184926595514555</v>
      </c>
      <c r="BG77" s="23">
        <f t="shared" si="27"/>
        <v>0.10194607323013247</v>
      </c>
      <c r="BH77" s="23">
        <f t="shared" si="27"/>
        <v>0.10204612632236501</v>
      </c>
      <c r="BI77" s="23">
        <f t="shared" si="27"/>
        <v>0.10214924139625027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0.1075457258111077</v>
      </c>
      <c r="C78" s="23">
        <f t="shared" si="28"/>
        <v>0.10326201929846583</v>
      </c>
      <c r="D78" s="23">
        <f t="shared" si="28"/>
        <v>9.4307265136761423E-2</v>
      </c>
      <c r="E78" s="23">
        <f t="shared" si="28"/>
        <v>8.9462398416352756E-2</v>
      </c>
      <c r="F78" s="23">
        <f t="shared" si="28"/>
        <v>8.6502083492186979E-2</v>
      </c>
      <c r="G78" s="23">
        <f t="shared" si="28"/>
        <v>8.3111309977893455E-2</v>
      </c>
      <c r="H78" s="23">
        <f t="shared" si="28"/>
        <v>7.9087970088187465E-2</v>
      </c>
      <c r="I78" s="23">
        <f t="shared" si="28"/>
        <v>7.6262035887025931E-2</v>
      </c>
      <c r="J78" s="23">
        <f t="shared" si="28"/>
        <v>7.4914955161215935E-2</v>
      </c>
      <c r="K78" s="23">
        <f t="shared" si="28"/>
        <v>7.4148552632951906E-2</v>
      </c>
      <c r="L78" s="23">
        <f t="shared" si="28"/>
        <v>7.3050754536735013E-2</v>
      </c>
      <c r="M78" s="23">
        <f t="shared" si="28"/>
        <v>7.1939902022153696E-2</v>
      </c>
      <c r="N78" s="23">
        <f t="shared" si="28"/>
        <v>6.9223000767435955E-2</v>
      </c>
      <c r="O78" s="23">
        <f t="shared" si="28"/>
        <v>6.7773753514390078E-2</v>
      </c>
      <c r="P78" s="23">
        <f t="shared" si="28"/>
        <v>6.6967141294710736E-2</v>
      </c>
      <c r="Q78" s="23">
        <f t="shared" si="28"/>
        <v>6.6506005519312239E-2</v>
      </c>
      <c r="R78" s="23">
        <f t="shared" si="28"/>
        <v>6.624163527619277E-2</v>
      </c>
      <c r="S78" s="23">
        <f t="shared" si="28"/>
        <v>6.6096851333128342E-2</v>
      </c>
      <c r="T78" s="23">
        <f t="shared" si="28"/>
        <v>6.6030266499284729E-2</v>
      </c>
      <c r="U78" s="23">
        <f t="shared" si="28"/>
        <v>6.601881117726717E-2</v>
      </c>
      <c r="V78" s="23">
        <f t="shared" si="28"/>
        <v>6.6048903813850313E-2</v>
      </c>
      <c r="W78" s="23">
        <f t="shared" si="28"/>
        <v>6.6111871107907283E-2</v>
      </c>
      <c r="X78" s="23">
        <f t="shared" si="28"/>
        <v>6.6201499852409751E-2</v>
      </c>
      <c r="Y78" s="23">
        <f t="shared" si="28"/>
        <v>6.6312669133493984E-2</v>
      </c>
      <c r="Z78" s="23">
        <f t="shared" si="28"/>
        <v>6.644054067994401E-2</v>
      </c>
      <c r="AA78" s="23">
        <f t="shared" si="28"/>
        <v>6.6580063611850426E-2</v>
      </c>
      <c r="AB78" s="23">
        <f t="shared" si="28"/>
        <v>6.6722042394376985E-2</v>
      </c>
      <c r="AC78" s="23">
        <f t="shared" si="28"/>
        <v>6.6852550128811222E-2</v>
      </c>
      <c r="AD78" s="23">
        <f t="shared" si="28"/>
        <v>6.6888531042104099E-2</v>
      </c>
      <c r="AE78" s="23">
        <f t="shared" si="28"/>
        <v>6.6852147661712505E-2</v>
      </c>
      <c r="AF78" s="23">
        <f t="shared" si="28"/>
        <v>6.6766982421397836E-2</v>
      </c>
      <c r="AG78" s="23">
        <f t="shared" si="28"/>
        <v>6.6653716450046308E-2</v>
      </c>
      <c r="AH78" s="23">
        <f t="shared" si="28"/>
        <v>6.6528494659510856E-2</v>
      </c>
      <c r="AI78" s="23">
        <f t="shared" si="28"/>
        <v>6.6402866069509237E-2</v>
      </c>
      <c r="AJ78" s="23">
        <f t="shared" si="28"/>
        <v>6.6284455731802652E-2</v>
      </c>
      <c r="AK78" s="23">
        <f t="shared" si="28"/>
        <v>6.6177851118076475E-2</v>
      </c>
      <c r="AL78" s="23">
        <f t="shared" si="28"/>
        <v>6.6085443156277512E-2</v>
      </c>
      <c r="AM78" s="23">
        <f t="shared" si="28"/>
        <v>6.6008120593599132E-2</v>
      </c>
      <c r="AN78" s="23">
        <f t="shared" si="28"/>
        <v>6.5945799288228663E-2</v>
      </c>
      <c r="AO78" s="23">
        <f t="shared" si="28"/>
        <v>6.5897804451256065E-2</v>
      </c>
      <c r="AP78" s="23">
        <f t="shared" si="28"/>
        <v>6.5863135387002475E-2</v>
      </c>
      <c r="AQ78" s="23">
        <f t="shared" si="28"/>
        <v>6.5840642157628165E-2</v>
      </c>
      <c r="AR78" s="23">
        <f t="shared" si="28"/>
        <v>6.5829139009456417E-2</v>
      </c>
      <c r="AS78" s="23">
        <f t="shared" si="28"/>
        <v>6.5827473837156869E-2</v>
      </c>
      <c r="AT78" s="23">
        <f t="shared" si="28"/>
        <v>6.5834567903847188E-2</v>
      </c>
      <c r="AU78" s="23">
        <f t="shared" si="28"/>
        <v>6.5849435950652152E-2</v>
      </c>
      <c r="AV78" s="23">
        <f t="shared" si="28"/>
        <v>6.5871193738184147E-2</v>
      </c>
      <c r="AW78" s="23">
        <f t="shared" si="28"/>
        <v>6.5899057815826639E-2</v>
      </c>
      <c r="AX78" s="23">
        <f t="shared" si="28"/>
        <v>6.593234072594098E-2</v>
      </c>
      <c r="AY78" s="23">
        <f t="shared" si="28"/>
        <v>6.5970443748534308E-2</v>
      </c>
      <c r="AZ78" s="23">
        <f t="shared" si="28"/>
        <v>6.6012848539748106E-2</v>
      </c>
      <c r="BA78" s="23">
        <f t="shared" si="28"/>
        <v>6.6059108510536618E-2</v>
      </c>
      <c r="BB78" s="23">
        <f t="shared" si="28"/>
        <v>6.6108840454347464E-2</v>
      </c>
      <c r="BC78" s="23">
        <f t="shared" si="28"/>
        <v>6.6161716710809962E-2</v>
      </c>
      <c r="BD78" s="23">
        <f t="shared" si="28"/>
        <v>6.6217458008991772E-2</v>
      </c>
      <c r="BE78" s="23">
        <f t="shared" si="28"/>
        <v>6.6275827042955621E-2</v>
      </c>
      <c r="BF78" s="23">
        <f t="shared" si="28"/>
        <v>6.6336622776575344E-2</v>
      </c>
      <c r="BG78" s="23">
        <f t="shared" si="28"/>
        <v>6.6399675441929498E-2</v>
      </c>
      <c r="BH78" s="23">
        <f t="shared" si="28"/>
        <v>6.6464842178035194E-2</v>
      </c>
      <c r="BI78" s="23">
        <f t="shared" si="28"/>
        <v>6.653200324880737E-2</v>
      </c>
    </row>
    <row r="79" spans="1:237" s="37" customFormat="1" ht="18" customHeight="1">
      <c r="A79" s="35" t="s">
        <v>70</v>
      </c>
      <c r="B79" s="29">
        <f>+C134</f>
        <v>3.3426425317281794E-2</v>
      </c>
      <c r="C79" s="23">
        <f t="shared" ref="C79:BI79" si="29">+D134</f>
        <v>4.6891149032337376E-2</v>
      </c>
      <c r="D79" s="23">
        <f t="shared" si="29"/>
        <v>4.2805104780488046E-2</v>
      </c>
      <c r="E79" s="23">
        <f t="shared" si="29"/>
        <v>3.3258308352331678E-2</v>
      </c>
      <c r="F79" s="23">
        <f t="shared" si="29"/>
        <v>3.5632855271554797E-2</v>
      </c>
      <c r="G79" s="23">
        <f t="shared" si="29"/>
        <v>3.5941700439737767E-2</v>
      </c>
      <c r="H79" s="23">
        <f t="shared" si="29"/>
        <v>3.3680923407738428E-2</v>
      </c>
      <c r="I79" s="23">
        <f t="shared" si="29"/>
        <v>3.1186218897677032E-2</v>
      </c>
      <c r="J79" s="23">
        <f t="shared" si="29"/>
        <v>2.8279317116933544E-2</v>
      </c>
      <c r="K79" s="23">
        <f t="shared" si="29"/>
        <v>2.7907512478916763E-2</v>
      </c>
      <c r="L79" s="23">
        <f t="shared" si="29"/>
        <v>2.5954464020051304E-2</v>
      </c>
      <c r="M79" s="23">
        <f t="shared" si="29"/>
        <v>2.923097971035471E-2</v>
      </c>
      <c r="N79" s="23">
        <f t="shared" si="29"/>
        <v>2.7367848434448838E-2</v>
      </c>
      <c r="O79" s="23">
        <f t="shared" si="29"/>
        <v>2.6114693467794048E-2</v>
      </c>
      <c r="P79" s="23">
        <f t="shared" si="29"/>
        <v>2.5196272519688589E-2</v>
      </c>
      <c r="Q79" s="23">
        <f t="shared" si="29"/>
        <v>2.4475284525219188E-2</v>
      </c>
      <c r="R79" s="23">
        <f t="shared" si="29"/>
        <v>2.388013338240369E-2</v>
      </c>
      <c r="S79" s="23">
        <f t="shared" si="29"/>
        <v>2.3372115255003711E-2</v>
      </c>
      <c r="T79" s="23">
        <f t="shared" si="29"/>
        <v>2.2929560025463314E-2</v>
      </c>
      <c r="U79" s="23">
        <f t="shared" si="29"/>
        <v>2.2539939962295197E-2</v>
      </c>
      <c r="V79" s="23">
        <f t="shared" si="29"/>
        <v>2.2195886919700314E-2</v>
      </c>
      <c r="W79" s="23">
        <f t="shared" si="29"/>
        <v>2.1893160157531844E-2</v>
      </c>
      <c r="X79" s="23">
        <f t="shared" si="29"/>
        <v>2.1629559133060416E-2</v>
      </c>
      <c r="Y79" s="23">
        <f t="shared" si="29"/>
        <v>2.1404222917268845E-2</v>
      </c>
      <c r="Z79" s="23">
        <f t="shared" si="29"/>
        <v>2.1235040897785051E-2</v>
      </c>
      <c r="AA79" s="23">
        <f t="shared" si="29"/>
        <v>2.1136312088151588E-2</v>
      </c>
      <c r="AB79" s="23">
        <f t="shared" si="29"/>
        <v>2.1437964551074717E-2</v>
      </c>
      <c r="AC79" s="23">
        <f t="shared" si="29"/>
        <v>2.1507167625228307E-2</v>
      </c>
      <c r="AD79" s="23">
        <f t="shared" si="29"/>
        <v>2.1510136698788651E-2</v>
      </c>
      <c r="AE79" s="23">
        <f t="shared" si="29"/>
        <v>2.1462007777885539E-2</v>
      </c>
      <c r="AF79" s="23">
        <f t="shared" si="29"/>
        <v>2.1378839930421778E-2</v>
      </c>
      <c r="AG79" s="23">
        <f t="shared" si="29"/>
        <v>2.1274515918618064E-2</v>
      </c>
      <c r="AH79" s="23">
        <f t="shared" si="29"/>
        <v>2.1159763711565693E-2</v>
      </c>
      <c r="AI79" s="23">
        <f t="shared" si="29"/>
        <v>2.1042255064261273E-2</v>
      </c>
      <c r="AJ79" s="23">
        <f t="shared" si="29"/>
        <v>2.0927121021393713E-2</v>
      </c>
      <c r="AK79" s="23">
        <f t="shared" si="29"/>
        <v>2.0817552435903552E-2</v>
      </c>
      <c r="AL79" s="23">
        <f t="shared" si="29"/>
        <v>2.0715341253122688E-2</v>
      </c>
      <c r="AM79" s="23">
        <f t="shared" si="29"/>
        <v>2.0621315701686571E-2</v>
      </c>
      <c r="AN79" s="23">
        <f t="shared" si="29"/>
        <v>2.053566775401916E-2</v>
      </c>
      <c r="AO79" s="23">
        <f t="shared" si="29"/>
        <v>2.0458188782014775E-2</v>
      </c>
      <c r="AP79" s="23">
        <f t="shared" si="29"/>
        <v>2.0388433505021064E-2</v>
      </c>
      <c r="AQ79" s="23">
        <f t="shared" si="29"/>
        <v>2.0325830783246346E-2</v>
      </c>
      <c r="AR79" s="23">
        <f t="shared" si="29"/>
        <v>2.0269756373332948E-2</v>
      </c>
      <c r="AS79" s="23">
        <f t="shared" si="29"/>
        <v>2.0219579162360724E-2</v>
      </c>
      <c r="AT79" s="23">
        <f t="shared" si="29"/>
        <v>2.0174689296353243E-2</v>
      </c>
      <c r="AU79" s="23">
        <f t="shared" si="29"/>
        <v>2.0134514183780317E-2</v>
      </c>
      <c r="AV79" s="23">
        <f t="shared" si="29"/>
        <v>2.0098526538687267E-2</v>
      </c>
      <c r="AW79" s="23">
        <f t="shared" si="29"/>
        <v>2.0066247318422548E-2</v>
      </c>
      <c r="AX79" s="23">
        <f t="shared" si="29"/>
        <v>2.0037245487146249E-2</v>
      </c>
      <c r="AY79" s="23">
        <f t="shared" si="29"/>
        <v>2.0011135894912435E-2</v>
      </c>
      <c r="AZ79" s="23">
        <f t="shared" si="29"/>
        <v>1.9987576121910156E-2</v>
      </c>
      <c r="BA79" s="23">
        <f t="shared" si="29"/>
        <v>1.9966262838143622E-2</v>
      </c>
      <c r="BB79" s="23">
        <f t="shared" si="29"/>
        <v>1.9946928026961963E-2</v>
      </c>
      <c r="BC79" s="23">
        <f t="shared" si="29"/>
        <v>1.9929335285825189E-2</v>
      </c>
      <c r="BD79" s="23">
        <f t="shared" si="29"/>
        <v>1.991327632823392E-2</v>
      </c>
      <c r="BE79" s="23">
        <f t="shared" si="29"/>
        <v>1.9898567752202778E-2</v>
      </c>
      <c r="BF79" s="23">
        <f t="shared" si="29"/>
        <v>1.9885048102962877E-2</v>
      </c>
      <c r="BG79" s="23">
        <f t="shared" si="29"/>
        <v>1.9872575233948586E-2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3.3284819011729736</v>
      </c>
      <c r="C84" s="397">
        <f t="shared" ref="C84:BH84" si="30">C68-C73</f>
        <v>3.6419353372407004</v>
      </c>
      <c r="D84" s="397">
        <f>D68-D73</f>
        <v>4.344082172544935</v>
      </c>
      <c r="E84" s="397">
        <f>E68-E73</f>
        <v>4.9571064274503982</v>
      </c>
      <c r="F84" s="397">
        <f t="shared" si="30"/>
        <v>5.2707292590424526</v>
      </c>
      <c r="G84" s="397">
        <f t="shared" si="30"/>
        <v>5.6965710659964328</v>
      </c>
      <c r="H84" s="397">
        <f t="shared" si="30"/>
        <v>6.1423536196366495</v>
      </c>
      <c r="I84" s="397">
        <f t="shared" si="30"/>
        <v>6.5113102763638127</v>
      </c>
      <c r="J84" s="397">
        <f>J68-J73</f>
        <v>6.8890974885130989</v>
      </c>
      <c r="K84" s="397">
        <f t="shared" si="30"/>
        <v>7.232986270081029</v>
      </c>
      <c r="L84" s="397">
        <f>L68-L73</f>
        <v>7.7382464473183177</v>
      </c>
      <c r="M84" s="397">
        <f t="shared" si="30"/>
        <v>8.312331315419506</v>
      </c>
      <c r="N84" s="397">
        <f t="shared" si="30"/>
        <v>9.1208412413189954</v>
      </c>
      <c r="O84" s="397">
        <f t="shared" si="30"/>
        <v>9.8878321054289557</v>
      </c>
      <c r="P84" s="397">
        <f t="shared" si="30"/>
        <v>10.632453992014549</v>
      </c>
      <c r="Q84" s="397">
        <f t="shared" si="30"/>
        <v>11.365102414956393</v>
      </c>
      <c r="R84" s="397">
        <f t="shared" si="30"/>
        <v>12.091392211133591</v>
      </c>
      <c r="S84" s="397">
        <f t="shared" si="30"/>
        <v>12.814356519151261</v>
      </c>
      <c r="T84" s="397">
        <f t="shared" si="30"/>
        <v>13.53568946529891</v>
      </c>
      <c r="U84" s="397">
        <f t="shared" si="30"/>
        <v>14.256457567612026</v>
      </c>
      <c r="V84" s="397">
        <f t="shared" si="30"/>
        <v>14.977519024000305</v>
      </c>
      <c r="W84" s="397">
        <f t="shared" si="30"/>
        <v>15.699788157784749</v>
      </c>
      <c r="X84" s="397">
        <f t="shared" si="30"/>
        <v>16.424423172174755</v>
      </c>
      <c r="Y84" s="397">
        <f t="shared" si="30"/>
        <v>17.152977231590413</v>
      </c>
      <c r="Z84" s="397">
        <f t="shared" si="30"/>
        <v>17.887523748082366</v>
      </c>
      <c r="AA84" s="397">
        <f t="shared" si="30"/>
        <v>18.63293755423177</v>
      </c>
      <c r="AB84" s="397">
        <f t="shared" si="30"/>
        <v>19.396908392238814</v>
      </c>
      <c r="AC84" s="397">
        <f t="shared" si="30"/>
        <v>20.232002508117773</v>
      </c>
      <c r="AD84" s="397">
        <f t="shared" si="30"/>
        <v>21.112583352623759</v>
      </c>
      <c r="AE84" s="397">
        <f t="shared" si="30"/>
        <v>22.031917645084981</v>
      </c>
      <c r="AF84" s="397">
        <f t="shared" si="30"/>
        <v>22.984063107813071</v>
      </c>
      <c r="AG84" s="397">
        <f t="shared" si="30"/>
        <v>23.964345126976589</v>
      </c>
      <c r="AH84" s="397">
        <f t="shared" si="30"/>
        <v>24.969427438409848</v>
      </c>
      <c r="AI84" s="397">
        <f t="shared" si="30"/>
        <v>25.997181324987366</v>
      </c>
      <c r="AJ84" s="397">
        <f t="shared" si="30"/>
        <v>27.046479984019058</v>
      </c>
      <c r="AK84" s="397">
        <f t="shared" si="30"/>
        <v>28.116984596828097</v>
      </c>
      <c r="AL84" s="397">
        <f t="shared" si="30"/>
        <v>29.208952832544796</v>
      </c>
      <c r="AM84" s="397">
        <f t="shared" si="30"/>
        <v>30.323080618806756</v>
      </c>
      <c r="AN84" s="397">
        <f t="shared" si="30"/>
        <v>31.460377862641629</v>
      </c>
      <c r="AO84" s="397">
        <f t="shared" si="30"/>
        <v>32.622074285855305</v>
      </c>
      <c r="AP84" s="397">
        <f t="shared" si="30"/>
        <v>33.809550060516109</v>
      </c>
      <c r="AQ84" s="397">
        <f t="shared" si="30"/>
        <v>35.024285952771294</v>
      </c>
      <c r="AR84" s="397">
        <f t="shared" si="30"/>
        <v>36.267828344610322</v>
      </c>
      <c r="AS84" s="397">
        <f t="shared" si="30"/>
        <v>37.541765351589611</v>
      </c>
      <c r="AT84" s="397">
        <f t="shared" si="30"/>
        <v>38.847711074908631</v>
      </c>
      <c r="AU84" s="397">
        <f t="shared" si="30"/>
        <v>40.187295732241822</v>
      </c>
      <c r="AV84" s="397">
        <f t="shared" si="30"/>
        <v>41.562159982279766</v>
      </c>
      <c r="AW84" s="397">
        <f t="shared" si="30"/>
        <v>42.973952201673001</v>
      </c>
      <c r="AX84" s="397">
        <f t="shared" si="30"/>
        <v>44.424327809720914</v>
      </c>
      <c r="AY84" s="397">
        <f t="shared" si="30"/>
        <v>45.914949987327418</v>
      </c>
      <c r="AZ84" s="397">
        <f t="shared" si="30"/>
        <v>47.44749132202579</v>
      </c>
      <c r="BA84" s="397">
        <f t="shared" si="30"/>
        <v>49.023636046449347</v>
      </c>
      <c r="BB84" s="397">
        <f t="shared" si="30"/>
        <v>50.64508263623889</v>
      </c>
      <c r="BC84" s="397">
        <f t="shared" si="30"/>
        <v>52.31354660476228</v>
      </c>
      <c r="BD84" s="397">
        <f t="shared" si="30"/>
        <v>54.030763383467267</v>
      </c>
      <c r="BE84" s="397">
        <f t="shared" si="30"/>
        <v>55.798491213581798</v>
      </c>
      <c r="BF84" s="397">
        <f t="shared" si="30"/>
        <v>57.618514001184437</v>
      </c>
      <c r="BG84" s="397">
        <f t="shared" si="30"/>
        <v>59.492644106283365</v>
      </c>
      <c r="BH84" s="397">
        <f t="shared" si="30"/>
        <v>61.42272504958494</v>
      </c>
      <c r="BI84" s="397">
        <f>+BH84</f>
        <v>61.42272504958494</v>
      </c>
    </row>
    <row r="85" spans="1:103" s="397" customFormat="1" ht="18" customHeight="1">
      <c r="A85" s="427" t="s">
        <v>970</v>
      </c>
      <c r="B85" s="399">
        <f>+C85/C84*B84</f>
        <v>0.11769791609712453</v>
      </c>
      <c r="C85" s="399">
        <f>+(C74-B74)/10</f>
        <v>0.12878189291119507</v>
      </c>
      <c r="D85" s="399">
        <f t="shared" ref="D85:BI85" si="31">+(D74-C74)/10</f>
        <v>0.25251628741090182</v>
      </c>
      <c r="E85" s="399">
        <f t="shared" si="31"/>
        <v>0.21240444048997986</v>
      </c>
      <c r="F85" s="399">
        <f t="shared" si="31"/>
        <v>0.15214670514308254</v>
      </c>
      <c r="G85" s="399">
        <f t="shared" si="31"/>
        <v>0.20159018202036733</v>
      </c>
      <c r="H85" s="399">
        <f t="shared" si="31"/>
        <v>0.22987192594457753</v>
      </c>
      <c r="I85" s="399">
        <f t="shared" si="31"/>
        <v>0.19878403435524028</v>
      </c>
      <c r="J85" s="399">
        <f t="shared" si="31"/>
        <v>0.17428762810220705</v>
      </c>
      <c r="K85" s="399">
        <f t="shared" si="31"/>
        <v>0.1731129721441981</v>
      </c>
      <c r="L85" s="399">
        <f t="shared" si="31"/>
        <v>0.24390479115723168</v>
      </c>
      <c r="M85" s="399">
        <f t="shared" si="31"/>
        <v>0.30318556648633715</v>
      </c>
      <c r="N85" s="399">
        <f t="shared" si="31"/>
        <v>0.43209856992690981</v>
      </c>
      <c r="O85" s="399">
        <f t="shared" si="31"/>
        <v>0.3817293146434565</v>
      </c>
      <c r="P85" s="399">
        <f t="shared" si="31"/>
        <v>0.35230081578905159</v>
      </c>
      <c r="Q85" s="399">
        <f t="shared" si="31"/>
        <v>0.3356468526169053</v>
      </c>
      <c r="R85" s="399">
        <f t="shared" si="31"/>
        <v>0.32641805177268779</v>
      </c>
      <c r="S85" s="399">
        <f t="shared" si="31"/>
        <v>0.32138292173125438</v>
      </c>
      <c r="T85" s="399">
        <f t="shared" si="31"/>
        <v>0.31867688174678788</v>
      </c>
      <c r="U85" s="399">
        <f t="shared" si="31"/>
        <v>0.31726711339008062</v>
      </c>
      <c r="V85" s="399">
        <f t="shared" si="31"/>
        <v>0.31661412957626567</v>
      </c>
      <c r="W85" s="399">
        <f t="shared" si="31"/>
        <v>0.31647028651564851</v>
      </c>
      <c r="X85" s="399">
        <f t="shared" si="31"/>
        <v>0.31676527636471119</v>
      </c>
      <c r="Y85" s="399">
        <f t="shared" si="31"/>
        <v>0.31754428327280382</v>
      </c>
      <c r="Z85" s="399">
        <f t="shared" si="31"/>
        <v>0.31893593882604987</v>
      </c>
      <c r="AA85" s="399">
        <f t="shared" si="31"/>
        <v>0.32113377681870786</v>
      </c>
      <c r="AB85" s="399">
        <f t="shared" si="31"/>
        <v>0.32500590254882977</v>
      </c>
      <c r="AC85" s="399">
        <f t="shared" si="31"/>
        <v>0.33165948493090835</v>
      </c>
      <c r="AD85" s="399">
        <f t="shared" si="31"/>
        <v>0.35430592625059776</v>
      </c>
      <c r="AE85" s="399">
        <f t="shared" si="31"/>
        <v>0.37520200595295705</v>
      </c>
      <c r="AF85" s="399">
        <f t="shared" si="31"/>
        <v>0.39356345296015577</v>
      </c>
      <c r="AG85" s="399">
        <f t="shared" si="31"/>
        <v>0.40934287136724523</v>
      </c>
      <c r="AH85" s="399">
        <f t="shared" si="31"/>
        <v>0.42288602373181589</v>
      </c>
      <c r="AI85" s="399">
        <f t="shared" si="31"/>
        <v>0.43469595994621812</v>
      </c>
      <c r="AJ85" s="399">
        <f t="shared" si="31"/>
        <v>0.44529319023055225</v>
      </c>
      <c r="AK85" s="399">
        <f t="shared" si="31"/>
        <v>0.45514554464289175</v>
      </c>
      <c r="AL85" s="399">
        <f t="shared" si="31"/>
        <v>0.46464134515096589</v>
      </c>
      <c r="AM85" s="399">
        <f t="shared" si="31"/>
        <v>0.47408646283671774</v>
      </c>
      <c r="AN85" s="399">
        <f t="shared" si="31"/>
        <v>0.48371279923048005</v>
      </c>
      <c r="AO85" s="399">
        <f t="shared" si="31"/>
        <v>0.49369094626794946</v>
      </c>
      <c r="AP85" s="399">
        <f t="shared" si="31"/>
        <v>0.50414320703608273</v>
      </c>
      <c r="AQ85" s="399">
        <f t="shared" si="31"/>
        <v>0.51515522350130993</v>
      </c>
      <c r="AR85" s="399">
        <f t="shared" si="31"/>
        <v>0.52678560617762282</v>
      </c>
      <c r="AS85" s="399">
        <f t="shared" si="31"/>
        <v>0.53907354378584671</v>
      </c>
      <c r="AT85" s="399">
        <f t="shared" si="31"/>
        <v>0.55204462771743579</v>
      </c>
      <c r="AU85" s="399">
        <f t="shared" si="31"/>
        <v>0.56571520763386052</v>
      </c>
      <c r="AV85" s="399">
        <f t="shared" si="31"/>
        <v>0.58009559027300095</v>
      </c>
      <c r="AW85" s="399">
        <f t="shared" si="31"/>
        <v>0.59519235333348486</v>
      </c>
      <c r="AX85" s="399">
        <f t="shared" si="31"/>
        <v>0.61100999605004058</v>
      </c>
      <c r="AY85" s="399">
        <f t="shared" si="31"/>
        <v>0.62755209994317629</v>
      </c>
      <c r="AZ85" s="399">
        <f t="shared" si="31"/>
        <v>0.64482213201818295</v>
      </c>
      <c r="BA85" s="399">
        <f t="shared" si="31"/>
        <v>0.66282398948669363</v>
      </c>
      <c r="BB85" s="399">
        <f t="shared" si="31"/>
        <v>0.68156235930156583</v>
      </c>
      <c r="BC85" s="399">
        <f t="shared" si="31"/>
        <v>0.70104294624314889</v>
      </c>
      <c r="BD85" s="399">
        <f t="shared" si="31"/>
        <v>0.7212726086954746</v>
      </c>
      <c r="BE85" s="399">
        <f t="shared" si="31"/>
        <v>0.74225943046175757</v>
      </c>
      <c r="BF85" s="399">
        <f t="shared" si="31"/>
        <v>0.76401274904799554</v>
      </c>
      <c r="BG85" s="399">
        <f t="shared" si="31"/>
        <v>0.78654315505622496</v>
      </c>
      <c r="BH85" s="399">
        <f t="shared" si="31"/>
        <v>0.80986247311322468</v>
      </c>
      <c r="BI85" s="399">
        <f t="shared" si="31"/>
        <v>0.83398373169699203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3.4461798172700981</v>
      </c>
      <c r="C87" s="399">
        <f>+SUM(C84:C86)</f>
        <v>3.7707172301518956</v>
      </c>
      <c r="D87" s="399">
        <f t="shared" ref="D87:BI87" si="34">+SUM(D84:D86)</f>
        <v>4.5965984599558372</v>
      </c>
      <c r="E87" s="399">
        <f t="shared" si="34"/>
        <v>5.1695108679403781</v>
      </c>
      <c r="F87" s="399">
        <f t="shared" si="34"/>
        <v>5.4228759641855353</v>
      </c>
      <c r="G87" s="399">
        <f t="shared" si="34"/>
        <v>5.8981612480168</v>
      </c>
      <c r="H87" s="399">
        <f t="shared" si="34"/>
        <v>6.3722255455812267</v>
      </c>
      <c r="I87" s="399">
        <f t="shared" si="34"/>
        <v>6.7100943107190529</v>
      </c>
      <c r="J87" s="399">
        <f t="shared" si="34"/>
        <v>7.0633851166153061</v>
      </c>
      <c r="K87" s="399">
        <f t="shared" si="34"/>
        <v>7.4060992422252268</v>
      </c>
      <c r="L87" s="399">
        <f t="shared" si="34"/>
        <v>7.9821512384755495</v>
      </c>
      <c r="M87" s="399">
        <f t="shared" si="34"/>
        <v>8.6155168819058439</v>
      </c>
      <c r="N87" s="399">
        <f t="shared" si="34"/>
        <v>9.5529398112459045</v>
      </c>
      <c r="O87" s="399">
        <f t="shared" si="34"/>
        <v>10.269561420072412</v>
      </c>
      <c r="P87" s="399">
        <f t="shared" si="34"/>
        <v>10.984754807803601</v>
      </c>
      <c r="Q87" s="399">
        <f t="shared" si="34"/>
        <v>11.700749267573299</v>
      </c>
      <c r="R87" s="399">
        <f t="shared" si="34"/>
        <v>12.417810262906279</v>
      </c>
      <c r="S87" s="399">
        <f t="shared" si="34"/>
        <v>13.135739440882515</v>
      </c>
      <c r="T87" s="399">
        <f t="shared" si="34"/>
        <v>13.854366347045698</v>
      </c>
      <c r="U87" s="399">
        <f t="shared" si="34"/>
        <v>14.573724681002107</v>
      </c>
      <c r="V87" s="399">
        <f t="shared" si="34"/>
        <v>15.294133153576571</v>
      </c>
      <c r="W87" s="399">
        <f t="shared" si="34"/>
        <v>16.016258444300398</v>
      </c>
      <c r="X87" s="399">
        <f t="shared" si="34"/>
        <v>16.741188448539468</v>
      </c>
      <c r="Y87" s="399">
        <f t="shared" si="34"/>
        <v>17.470521514863215</v>
      </c>
      <c r="Z87" s="399">
        <f t="shared" si="34"/>
        <v>18.206459686908417</v>
      </c>
      <c r="AA87" s="399">
        <f t="shared" si="34"/>
        <v>18.954071331050478</v>
      </c>
      <c r="AB87" s="399">
        <f t="shared" si="34"/>
        <v>19.721914294787645</v>
      </c>
      <c r="AC87" s="399">
        <f t="shared" si="34"/>
        <v>20.563661993048683</v>
      </c>
      <c r="AD87" s="399">
        <f t="shared" si="34"/>
        <v>21.466889278874355</v>
      </c>
      <c r="AE87" s="399">
        <f t="shared" si="34"/>
        <v>22.407119651037938</v>
      </c>
      <c r="AF87" s="399">
        <f t="shared" si="34"/>
        <v>23.377626560773226</v>
      </c>
      <c r="AG87" s="399">
        <f t="shared" si="34"/>
        <v>24.373687998343833</v>
      </c>
      <c r="AH87" s="399">
        <f t="shared" si="34"/>
        <v>25.392313462141665</v>
      </c>
      <c r="AI87" s="399">
        <f t="shared" si="34"/>
        <v>26.431877284933584</v>
      </c>
      <c r="AJ87" s="399">
        <f t="shared" si="34"/>
        <v>27.491773174249609</v>
      </c>
      <c r="AK87" s="399">
        <f t="shared" si="34"/>
        <v>28.572130141470989</v>
      </c>
      <c r="AL87" s="399">
        <f t="shared" si="34"/>
        <v>29.673594177695762</v>
      </c>
      <c r="AM87" s="399">
        <f t="shared" si="34"/>
        <v>30.797167081643472</v>
      </c>
      <c r="AN87" s="399">
        <f t="shared" si="34"/>
        <v>31.94409066187211</v>
      </c>
      <c r="AO87" s="399">
        <f t="shared" si="34"/>
        <v>33.115765232123252</v>
      </c>
      <c r="AP87" s="399">
        <f t="shared" si="34"/>
        <v>34.313693267552189</v>
      </c>
      <c r="AQ87" s="399">
        <f t="shared" si="34"/>
        <v>35.539441176272604</v>
      </c>
      <c r="AR87" s="399">
        <f t="shared" si="34"/>
        <v>36.794613950787948</v>
      </c>
      <c r="AS87" s="399">
        <f t="shared" si="34"/>
        <v>38.080838895375457</v>
      </c>
      <c r="AT87" s="399">
        <f t="shared" si="34"/>
        <v>39.399755702626067</v>
      </c>
      <c r="AU87" s="399">
        <f t="shared" si="34"/>
        <v>40.753010939875679</v>
      </c>
      <c r="AV87" s="399">
        <f t="shared" si="34"/>
        <v>42.14225557255277</v>
      </c>
      <c r="AW87" s="399">
        <f t="shared" si="34"/>
        <v>43.569144555006488</v>
      </c>
      <c r="AX87" s="399">
        <f t="shared" si="34"/>
        <v>45.035337805770958</v>
      </c>
      <c r="AY87" s="399">
        <f t="shared" si="34"/>
        <v>46.542502087270591</v>
      </c>
      <c r="AZ87" s="399">
        <f t="shared" si="34"/>
        <v>48.092313454043975</v>
      </c>
      <c r="BA87" s="399">
        <f t="shared" si="34"/>
        <v>49.686460035936044</v>
      </c>
      <c r="BB87" s="399">
        <f t="shared" si="34"/>
        <v>51.326644995540455</v>
      </c>
      <c r="BC87" s="399">
        <f t="shared" si="34"/>
        <v>53.014589551005429</v>
      </c>
      <c r="BD87" s="399">
        <f t="shared" si="34"/>
        <v>54.752035992162739</v>
      </c>
      <c r="BE87" s="399">
        <f t="shared" si="34"/>
        <v>56.540750644043555</v>
      </c>
      <c r="BF87" s="399">
        <f t="shared" si="34"/>
        <v>58.382526750232429</v>
      </c>
      <c r="BG87" s="399">
        <f t="shared" si="34"/>
        <v>60.279187261339587</v>
      </c>
      <c r="BH87" s="399">
        <f t="shared" si="34"/>
        <v>62.232587522698168</v>
      </c>
      <c r="BI87" s="399">
        <f t="shared" si="34"/>
        <v>62.25670878128193</v>
      </c>
    </row>
    <row r="88" spans="1:103" ht="18" customHeight="1">
      <c r="A88" s="21" t="s">
        <v>153</v>
      </c>
      <c r="B88" s="29">
        <f t="shared" ref="B88:AG88" si="35">(B84/B56)*1000</f>
        <v>25.521098948866733</v>
      </c>
      <c r="C88" s="23">
        <f t="shared" si="35"/>
        <v>28.773288910658152</v>
      </c>
      <c r="D88" s="23">
        <f t="shared" si="35"/>
        <v>35.363839586413519</v>
      </c>
      <c r="E88" s="23">
        <f t="shared" si="35"/>
        <v>42.34545334746776</v>
      </c>
      <c r="F88" s="23">
        <f t="shared" si="35"/>
        <v>47.689841504360288</v>
      </c>
      <c r="G88" s="23">
        <f t="shared" si="35"/>
        <v>54.536977275088717</v>
      </c>
      <c r="H88" s="23">
        <f t="shared" si="35"/>
        <v>62.491298772140574</v>
      </c>
      <c r="I88" s="23">
        <f t="shared" si="35"/>
        <v>70.570405363318628</v>
      </c>
      <c r="J88" s="23">
        <f t="shared" si="35"/>
        <v>78.420510650804871</v>
      </c>
      <c r="K88" s="23">
        <f t="shared" si="35"/>
        <v>85.519152313364032</v>
      </c>
      <c r="L88" s="23">
        <f t="shared" si="35"/>
        <v>93.035787884850492</v>
      </c>
      <c r="M88" s="23">
        <f t="shared" si="35"/>
        <v>99.937925000821238</v>
      </c>
      <c r="N88" s="23">
        <f t="shared" si="35"/>
        <v>109.6585197739237</v>
      </c>
      <c r="O88" s="23">
        <f t="shared" si="35"/>
        <v>118.87993703282754</v>
      </c>
      <c r="P88" s="23">
        <f t="shared" si="35"/>
        <v>127.83241539681167</v>
      </c>
      <c r="Q88" s="23">
        <f t="shared" si="35"/>
        <v>136.6409385854999</v>
      </c>
      <c r="R88" s="23">
        <f t="shared" si="35"/>
        <v>145.37301294887067</v>
      </c>
      <c r="S88" s="23">
        <f t="shared" si="35"/>
        <v>154.06510546194369</v>
      </c>
      <c r="T88" s="23">
        <f t="shared" si="35"/>
        <v>162.7375843535153</v>
      </c>
      <c r="U88" s="23">
        <f t="shared" si="35"/>
        <v>171.40327221154519</v>
      </c>
      <c r="V88" s="23">
        <f t="shared" si="35"/>
        <v>180.07248702205686</v>
      </c>
      <c r="W88" s="23">
        <f t="shared" si="35"/>
        <v>188.75622155855913</v>
      </c>
      <c r="X88" s="23">
        <f t="shared" si="35"/>
        <v>197.46840072624221</v>
      </c>
      <c r="Y88" s="23">
        <f t="shared" si="35"/>
        <v>206.22769799027955</v>
      </c>
      <c r="Z88" s="23">
        <f t="shared" si="35"/>
        <v>215.05904167584853</v>
      </c>
      <c r="AA88" s="23">
        <f t="shared" si="35"/>
        <v>224.02104117114609</v>
      </c>
      <c r="AB88" s="23">
        <f t="shared" si="35"/>
        <v>233.20614910469689</v>
      </c>
      <c r="AC88" s="23">
        <f t="shared" si="35"/>
        <v>243.24636164609589</v>
      </c>
      <c r="AD88" s="23">
        <f t="shared" si="35"/>
        <v>253.83345437087112</v>
      </c>
      <c r="AE88" s="23">
        <f t="shared" si="35"/>
        <v>264.88647404541666</v>
      </c>
      <c r="AF88" s="23">
        <f t="shared" si="35"/>
        <v>276.33397754753008</v>
      </c>
      <c r="AG88" s="23">
        <f t="shared" si="35"/>
        <v>288.11976268930925</v>
      </c>
      <c r="AH88" s="23">
        <f t="shared" ref="AH88:BI88" si="36">(AH84/AH56)*1000</f>
        <v>300.20371806213478</v>
      </c>
      <c r="AI88" s="23">
        <f t="shared" si="36"/>
        <v>312.56025041612736</v>
      </c>
      <c r="AJ88" s="23">
        <f t="shared" si="36"/>
        <v>325.17581236987741</v>
      </c>
      <c r="AK88" s="23">
        <f t="shared" si="36"/>
        <v>338.04633035674902</v>
      </c>
      <c r="AL88" s="23">
        <f t="shared" si="36"/>
        <v>351.17490229443132</v>
      </c>
      <c r="AM88" s="23">
        <f t="shared" si="36"/>
        <v>364.56989521756407</v>
      </c>
      <c r="AN88" s="23">
        <f t="shared" si="36"/>
        <v>378.24345108836661</v>
      </c>
      <c r="AO88" s="23">
        <f t="shared" si="36"/>
        <v>392.21035466949405</v>
      </c>
      <c r="AP88" s="23">
        <f t="shared" si="36"/>
        <v>406.48719956476447</v>
      </c>
      <c r="AQ88" s="23">
        <f t="shared" si="36"/>
        <v>421.09178880566839</v>
      </c>
      <c r="AR88" s="23">
        <f t="shared" si="36"/>
        <v>436.04271431322297</v>
      </c>
      <c r="AS88" s="23">
        <f t="shared" si="36"/>
        <v>451.35906976492356</v>
      </c>
      <c r="AT88" s="23">
        <f t="shared" si="36"/>
        <v>467.06026125979275</v>
      </c>
      <c r="AU88" s="23">
        <f t="shared" si="36"/>
        <v>483.16588866283843</v>
      </c>
      <c r="AV88" s="23">
        <f t="shared" si="36"/>
        <v>499.69567736985516</v>
      </c>
      <c r="AW88" s="23">
        <f t="shared" si="36"/>
        <v>516.66944556852366</v>
      </c>
      <c r="AX88" s="23">
        <f t="shared" si="36"/>
        <v>534.10709611924608</v>
      </c>
      <c r="AY88" s="23">
        <f t="shared" si="36"/>
        <v>552.0286251990434</v>
      </c>
      <c r="AZ88" s="23">
        <f t="shared" si="36"/>
        <v>570.45414207944384</v>
      </c>
      <c r="BA88" s="23">
        <f t="shared" si="36"/>
        <v>589.40389603928497</v>
      </c>
      <c r="BB88" s="23">
        <f t="shared" si="36"/>
        <v>608.89830759896745</v>
      </c>
      <c r="BC88" s="23">
        <f t="shared" si="36"/>
        <v>628.95800212095469</v>
      </c>
      <c r="BD88" s="23">
        <f t="shared" si="36"/>
        <v>649.60384443982628</v>
      </c>
      <c r="BE88" s="23">
        <f t="shared" si="36"/>
        <v>670.85697362876249</v>
      </c>
      <c r="BF88" s="23">
        <f t="shared" si="36"/>
        <v>692.7388373256307</v>
      </c>
      <c r="BG88" s="23">
        <f t="shared" si="36"/>
        <v>715.27122526566859</v>
      </c>
      <c r="BH88" s="23">
        <f t="shared" si="36"/>
        <v>738.47630182456078</v>
      </c>
      <c r="BI88" s="23">
        <f t="shared" si="36"/>
        <v>738.47630182456078</v>
      </c>
    </row>
    <row r="89" spans="1:103" ht="18" customHeight="1">
      <c r="A89" s="21" t="s">
        <v>166</v>
      </c>
      <c r="C89" s="23">
        <f>+LN(C88/B88)/10</f>
        <v>1.1994196858795181E-2</v>
      </c>
      <c r="D89" s="23">
        <f>+LN(D88/C88)/10</f>
        <v>2.0624232906601533E-2</v>
      </c>
      <c r="E89" s="23">
        <f>+LN(E88/D88)/10</f>
        <v>1.8017123889799768E-2</v>
      </c>
      <c r="F89" s="23">
        <f>+LN(F88/E88)/10</f>
        <v>1.1885735248705679E-2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0.60410473274818743</v>
      </c>
      <c r="C90" s="33">
        <f t="shared" si="37"/>
        <v>0.62714905991206904</v>
      </c>
      <c r="D90" s="33">
        <f t="shared" si="37"/>
        <v>0.66368186215766711</v>
      </c>
      <c r="E90" s="33">
        <f t="shared" si="37"/>
        <v>0.69265468151692411</v>
      </c>
      <c r="F90" s="33">
        <f t="shared" si="37"/>
        <v>0.71038766433925538</v>
      </c>
      <c r="G90" s="33">
        <f t="shared" si="37"/>
        <v>0.72917767388198329</v>
      </c>
      <c r="H90" s="33">
        <f t="shared" si="37"/>
        <v>0.7470001753005433</v>
      </c>
      <c r="I90" s="33">
        <f t="shared" si="37"/>
        <v>0.76192231571343216</v>
      </c>
      <c r="J90" s="33">
        <f t="shared" si="37"/>
        <v>0.77415256493023477</v>
      </c>
      <c r="K90" s="33">
        <f t="shared" si="37"/>
        <v>0.78372899321839018</v>
      </c>
      <c r="L90" s="33">
        <f t="shared" si="37"/>
        <v>0.79264955309778684</v>
      </c>
      <c r="M90" s="33">
        <f t="shared" si="37"/>
        <v>0.79993789608607202</v>
      </c>
      <c r="N90" s="33">
        <f t="shared" si="37"/>
        <v>0.80901080156310101</v>
      </c>
      <c r="O90" s="33">
        <f t="shared" si="37"/>
        <v>0.81656774185894609</v>
      </c>
      <c r="P90" s="33">
        <f t="shared" si="37"/>
        <v>0.82310746808553603</v>
      </c>
      <c r="Q90" s="33">
        <f t="shared" si="37"/>
        <v>0.82890410992387986</v>
      </c>
      <c r="R90" s="33">
        <f t="shared" si="37"/>
        <v>0.83412226374610676</v>
      </c>
      <c r="S90" s="33">
        <f t="shared" si="37"/>
        <v>0.83886946358938741</v>
      </c>
      <c r="T90" s="33">
        <f t="shared" si="37"/>
        <v>0.84322165950762273</v>
      </c>
      <c r="U90" s="33">
        <f t="shared" si="37"/>
        <v>0.84723620407263978</v>
      </c>
      <c r="V90" s="33">
        <f t="shared" si="37"/>
        <v>0.85095880834641058</v>
      </c>
      <c r="W90" s="33">
        <f t="shared" si="37"/>
        <v>0.85442749410402785</v>
      </c>
      <c r="X90" s="33">
        <f t="shared" si="37"/>
        <v>0.85767500041329059</v>
      </c>
      <c r="Y90" s="33">
        <f t="shared" si="37"/>
        <v>0.86073034535141801</v>
      </c>
      <c r="Z90" s="33">
        <f t="shared" si="37"/>
        <v>0.86361985666285512</v>
      </c>
      <c r="AA90" s="33">
        <f t="shared" si="37"/>
        <v>0.8663756548176561</v>
      </c>
      <c r="AB90" s="33">
        <f t="shared" si="37"/>
        <v>0.86903356771176621</v>
      </c>
      <c r="AC90" s="33">
        <f t="shared" si="37"/>
        <v>0.87176492824615104</v>
      </c>
      <c r="AD90" s="33">
        <f t="shared" si="37"/>
        <v>0.87446767698821803</v>
      </c>
      <c r="AE90" s="33">
        <f t="shared" si="37"/>
        <v>0.8771146517824594</v>
      </c>
      <c r="AF90" s="33">
        <f t="shared" si="37"/>
        <v>0.8796869181455873</v>
      </c>
      <c r="AG90" s="33">
        <f t="shared" si="37"/>
        <v>0.88217336592699969</v>
      </c>
      <c r="AH90" s="33">
        <f t="shared" si="37"/>
        <v>0.88456913176550322</v>
      </c>
      <c r="AI90" s="33">
        <f t="shared" si="37"/>
        <v>0.88687381992363645</v>
      </c>
      <c r="AJ90" s="33">
        <f t="shared" si="37"/>
        <v>0.88908995571086813</v>
      </c>
      <c r="AK90" s="33">
        <f t="shared" si="37"/>
        <v>0.89122179632676324</v>
      </c>
      <c r="AL90" s="33">
        <f t="shared" si="37"/>
        <v>0.89327448466087611</v>
      </c>
      <c r="AM90" s="33">
        <f t="shared" si="37"/>
        <v>0.89525348225179413</v>
      </c>
      <c r="AN90" s="33">
        <f t="shared" si="37"/>
        <v>0.89716421041570293</v>
      </c>
      <c r="AO90" s="33">
        <f t="shared" si="37"/>
        <v>0.89901183799670659</v>
      </c>
      <c r="AP90" s="33">
        <f t="shared" si="37"/>
        <v>0.90080116800388121</v>
      </c>
      <c r="AQ90" s="33">
        <f t="shared" si="37"/>
        <v>0.90253658841787265</v>
      </c>
      <c r="AR90" s="33">
        <f t="shared" si="37"/>
        <v>0.9042220629785811</v>
      </c>
      <c r="AS90" s="33">
        <f t="shared" si="37"/>
        <v>0.9058611456369613</v>
      </c>
      <c r="AT90" s="33">
        <f t="shared" si="37"/>
        <v>0.90745700796305628</v>
      </c>
      <c r="AU90" s="33">
        <f t="shared" si="37"/>
        <v>0.90901247267092455</v>
      </c>
      <c r="AV90" s="33">
        <f t="shared" si="37"/>
        <v>0.91053004902494017</v>
      </c>
      <c r="AW90" s="33">
        <f t="shared" si="37"/>
        <v>0.91201196760955372</v>
      </c>
      <c r="AX90" s="33">
        <f t="shared" si="37"/>
        <v>0.91346021305652547</v>
      </c>
      <c r="AY90" s="33">
        <f t="shared" si="37"/>
        <v>0.91487655402919321</v>
      </c>
      <c r="AZ90" s="33">
        <f t="shared" si="37"/>
        <v>0.91626257020022517</v>
      </c>
      <c r="BA90" s="33">
        <f t="shared" si="37"/>
        <v>0.91761967622092366</v>
      </c>
      <c r="BB90" s="33">
        <f t="shared" si="37"/>
        <v>0.91894914282889728</v>
      </c>
      <c r="BC90" s="33">
        <f t="shared" si="37"/>
        <v>0.92025211531812467</v>
      </c>
      <c r="BD90" s="33">
        <f t="shared" si="37"/>
        <v>0.92152962962815366</v>
      </c>
      <c r="BE90" s="33">
        <f t="shared" si="37"/>
        <v>0.92278262631501407</v>
      </c>
      <c r="BF90" s="33">
        <f t="shared" si="37"/>
        <v>0.92401196265669527</v>
      </c>
      <c r="BG90" s="33">
        <f t="shared" si="37"/>
        <v>0.92521842312794833</v>
      </c>
      <c r="BH90" s="33">
        <f t="shared" si="37"/>
        <v>0.92640272845724125</v>
      </c>
      <c r="BI90" s="33">
        <f t="shared" si="37"/>
        <v>0.92640272845724125</v>
      </c>
    </row>
    <row r="91" spans="1:103" ht="18" customHeight="1">
      <c r="A91" s="28" t="s">
        <v>115</v>
      </c>
      <c r="B91" s="29">
        <f t="shared" ref="B91:BH91" si="38">B$17*B$56*B90</f>
        <v>78.787816833199713</v>
      </c>
      <c r="C91" s="29">
        <f t="shared" si="38"/>
        <v>68.399523659349072</v>
      </c>
      <c r="D91" s="29">
        <f t="shared" si="38"/>
        <v>60.530982588222955</v>
      </c>
      <c r="E91" s="29">
        <f t="shared" si="38"/>
        <v>51.87486300593249</v>
      </c>
      <c r="F91" s="29">
        <f t="shared" si="38"/>
        <v>43.281126000465733</v>
      </c>
      <c r="G91" s="29">
        <f t="shared" si="38"/>
        <v>36.178762417183734</v>
      </c>
      <c r="H91" s="29">
        <f t="shared" si="38"/>
        <v>30.052003685914045</v>
      </c>
      <c r="I91" s="29">
        <f t="shared" si="38"/>
        <v>24.79325316142873</v>
      </c>
      <c r="J91" s="29">
        <f t="shared" si="38"/>
        <v>20.666923965326951</v>
      </c>
      <c r="K91" s="29">
        <f t="shared" si="38"/>
        <v>17.357067972057131</v>
      </c>
      <c r="L91" s="29">
        <f t="shared" si="38"/>
        <v>14.87542940754612</v>
      </c>
      <c r="M91" s="36">
        <f t="shared" si="38"/>
        <v>12.935527428322429</v>
      </c>
      <c r="N91" s="29">
        <f t="shared" si="38"/>
        <v>11.272539541698235</v>
      </c>
      <c r="O91" s="29">
        <f t="shared" si="38"/>
        <v>9.8039083811209693</v>
      </c>
      <c r="P91" s="29">
        <f t="shared" si="38"/>
        <v>8.5153625718313144</v>
      </c>
      <c r="Q91" s="29">
        <f t="shared" si="38"/>
        <v>7.3890817718981872</v>
      </c>
      <c r="R91" s="29">
        <f t="shared" si="38"/>
        <v>6.4070110124639923</v>
      </c>
      <c r="S91" s="29">
        <f t="shared" si="38"/>
        <v>5.5521312017141167</v>
      </c>
      <c r="T91" s="29">
        <f t="shared" si="38"/>
        <v>4.8089101841140813</v>
      </c>
      <c r="U91" s="29">
        <f t="shared" si="38"/>
        <v>4.1634082220979787</v>
      </c>
      <c r="V91" s="29">
        <f t="shared" si="38"/>
        <v>3.6032351492010779</v>
      </c>
      <c r="W91" s="29">
        <f t="shared" si="38"/>
        <v>3.1174454270824654</v>
      </c>
      <c r="X91" s="29">
        <f t="shared" si="38"/>
        <v>2.6964102769531135</v>
      </c>
      <c r="Y91" s="29">
        <f t="shared" si="38"/>
        <v>2.3316851901065676</v>
      </c>
      <c r="Z91" s="29">
        <f t="shared" si="38"/>
        <v>2.0158814872859443</v>
      </c>
      <c r="AA91" s="29">
        <f t="shared" si="38"/>
        <v>1.7425618225638582</v>
      </c>
      <c r="AB91" s="29">
        <f t="shared" si="38"/>
        <v>1.5061148284230359</v>
      </c>
      <c r="AC91" s="29">
        <f t="shared" si="38"/>
        <v>1.3018486674544789</v>
      </c>
      <c r="AD91" s="29">
        <f t="shared" si="38"/>
        <v>1.1252381514854792</v>
      </c>
      <c r="AE91" s="29">
        <f t="shared" si="38"/>
        <v>0.97251572113937845</v>
      </c>
      <c r="AF91" s="29">
        <f t="shared" si="38"/>
        <v>0.84044244199768481</v>
      </c>
      <c r="AG91" s="29">
        <f t="shared" si="38"/>
        <v>0.72622862248909359</v>
      </c>
      <c r="AH91" s="29">
        <f t="shared" si="38"/>
        <v>0.62746683706933437</v>
      </c>
      <c r="AI91" s="29">
        <f t="shared" si="38"/>
        <v>0.54207628729413504</v>
      </c>
      <c r="AJ91" s="29">
        <f t="shared" si="38"/>
        <v>0.46825654493837277</v>
      </c>
      <c r="AK91" s="29">
        <f t="shared" si="38"/>
        <v>0.40444877957439829</v>
      </c>
      <c r="AL91" s="29">
        <f t="shared" si="38"/>
        <v>0.34930293635018994</v>
      </c>
      <c r="AM91" s="29">
        <f t="shared" si="38"/>
        <v>0.30164970426828158</v>
      </c>
      <c r="AN91" s="29">
        <f t="shared" si="38"/>
        <v>0.26047641314428932</v>
      </c>
      <c r="AO91" s="29">
        <f t="shared" si="38"/>
        <v>0.22490621169846139</v>
      </c>
      <c r="AP91" s="29">
        <f t="shared" si="38"/>
        <v>0.19418002741763374</v>
      </c>
      <c r="AQ91" s="29">
        <f t="shared" si="38"/>
        <v>0.16764091090777539</v>
      </c>
      <c r="AR91" s="29">
        <f t="shared" si="38"/>
        <v>0.14472043926596079</v>
      </c>
      <c r="AS91" s="29">
        <f t="shared" si="38"/>
        <v>0.12492690543222723</v>
      </c>
      <c r="AT91" s="29">
        <f t="shared" si="38"/>
        <v>0.10783506051080037</v>
      </c>
      <c r="AU91" s="29">
        <f t="shared" si="38"/>
        <v>9.3077207958045402E-2</v>
      </c>
      <c r="AV91" s="29">
        <f t="shared" si="38"/>
        <v>8.0335474893784009E-2</v>
      </c>
      <c r="AW91" s="29">
        <f t="shared" si="38"/>
        <v>6.9335108143522978E-2</v>
      </c>
      <c r="AX91" s="29">
        <f t="shared" si="38"/>
        <v>5.9838661898562323E-2</v>
      </c>
      <c r="AY91" s="29">
        <f t="shared" si="38"/>
        <v>5.1640960680943905E-2</v>
      </c>
      <c r="AZ91" s="29">
        <f t="shared" si="38"/>
        <v>4.4564736018025117E-2</v>
      </c>
      <c r="BA91" s="29">
        <f t="shared" si="38"/>
        <v>3.8456848154171268E-2</v>
      </c>
      <c r="BB91" s="29">
        <f t="shared" si="38"/>
        <v>3.3185015478007757E-2</v>
      </c>
      <c r="BC91" s="29">
        <f t="shared" si="38"/>
        <v>2.8634984307513933E-2</v>
      </c>
      <c r="BD91" s="29">
        <f t="shared" si="38"/>
        <v>2.4708080411134977E-2</v>
      </c>
      <c r="BE91" s="29">
        <f t="shared" si="38"/>
        <v>2.1319091291608139E-2</v>
      </c>
      <c r="BF91" s="29">
        <f t="shared" si="38"/>
        <v>1.8394434945993347E-2</v>
      </c>
      <c r="BG91" s="29">
        <f t="shared" si="38"/>
        <v>1.587057665323716E-2</v>
      </c>
      <c r="BH91" s="29">
        <f t="shared" si="38"/>
        <v>1.3692660430681149E-2</v>
      </c>
      <c r="BI91" s="29">
        <f>BI$17*BI$56*BI90/(1-(BJ17/BI17))</f>
        <v>8.5290831341723813E-2</v>
      </c>
    </row>
    <row r="92" spans="1:103" ht="18" customHeight="1">
      <c r="A92" s="57" t="s">
        <v>62</v>
      </c>
      <c r="B92" s="200">
        <f>SUM(B91:AO91)*10*B52+B53</f>
        <v>151.34601088316276</v>
      </c>
      <c r="C92" s="180">
        <v>99.816521434995593</v>
      </c>
      <c r="D92" s="201">
        <f>+B92-C92</f>
        <v>51.529489448167169</v>
      </c>
      <c r="I92" s="33"/>
    </row>
    <row r="93" spans="1:103" s="33" customFormat="1" ht="18" customHeight="1">
      <c r="A93" s="32" t="s">
        <v>270</v>
      </c>
      <c r="B93" s="33">
        <f>+B90*Data!B361</f>
        <v>0.60410473274818743</v>
      </c>
      <c r="C93" s="33">
        <f>+C90*Data!C361</f>
        <v>0.44538404610975346</v>
      </c>
      <c r="D93" s="33">
        <f>+D90*Data!D361</f>
        <v>0.42182808523878523</v>
      </c>
      <c r="E93" s="33">
        <f>+E90*Data!E361</f>
        <v>0.39683066451018434</v>
      </c>
      <c r="F93" s="33">
        <f>+F90*Data!F361</f>
        <v>0.34582413385600436</v>
      </c>
      <c r="G93" s="33">
        <f>+G90*Data!G361</f>
        <v>0.31548144978019382</v>
      </c>
      <c r="H93" s="33">
        <f>+H90*Data!H361</f>
        <v>0.29315712177062642</v>
      </c>
      <c r="I93" s="33">
        <f>+I90*Data!I361</f>
        <v>0.27267544324262427</v>
      </c>
      <c r="J93" s="33">
        <f>+J90*Data!J361</f>
        <v>0.25410344180015987</v>
      </c>
      <c r="K93" s="33">
        <f>+K90*Data!K361</f>
        <v>0.23463334483881909</v>
      </c>
      <c r="L93" s="33">
        <f>+L90*Data!L361</f>
        <v>0.2189560156659183</v>
      </c>
      <c r="M93" s="33">
        <f>+M90*Data!M361</f>
        <v>0.20341992269267323</v>
      </c>
      <c r="N93" s="33">
        <f>+N90*Data!N361</f>
        <v>0.19912402921356837</v>
      </c>
      <c r="O93" s="33">
        <f>+O90*Data!O361</f>
        <v>0.19319849863124003</v>
      </c>
      <c r="P93" s="33">
        <f>+P90*Data!P361</f>
        <v>0.18708900895154917</v>
      </c>
      <c r="Q93" s="33">
        <f>+Q90*Data!Q361</f>
        <v>0.18142947072165633</v>
      </c>
      <c r="R93" s="33">
        <f>+R90*Data!R361</f>
        <v>0.17646712345566104</v>
      </c>
      <c r="S93" s="33">
        <f>+S90*Data!S361</f>
        <v>0.17226992838208252</v>
      </c>
      <c r="T93" s="33">
        <f>+T90*Data!T361</f>
        <v>0.16882654793653035</v>
      </c>
      <c r="U93" s="33">
        <f>+U90*Data!U361</f>
        <v>0.16609409482865126</v>
      </c>
      <c r="V93" s="33">
        <f>+V90*Data!V361</f>
        <v>0.16427885421411223</v>
      </c>
      <c r="W93" s="33">
        <f>+W90*Data!W361</f>
        <v>0.16299897065589741</v>
      </c>
      <c r="X93" s="33">
        <f>+X90*Data!X361</f>
        <v>0.16186817507314288</v>
      </c>
      <c r="Y93" s="33">
        <f>+Y90*Data!Y361</f>
        <v>0.16089304374315214</v>
      </c>
      <c r="Z93" s="33">
        <f>+Z90*Data!Z361</f>
        <v>0.1602188252717395</v>
      </c>
      <c r="AA93" s="33">
        <f>+AA90*Data!AA361</f>
        <v>0.15990753199038724</v>
      </c>
      <c r="AB93" s="33">
        <f>+AB90*Data!AB361</f>
        <v>0.15994186691275544</v>
      </c>
      <c r="AC93" s="33">
        <f>+AC90*Data!AC361</f>
        <v>0.16031189755861414</v>
      </c>
      <c r="AD93" s="33">
        <f>+AD90*Data!AD361</f>
        <v>0.16093291883862079</v>
      </c>
      <c r="AE93" s="33">
        <f>+AE90*Data!AE361</f>
        <v>0.1617802290533101</v>
      </c>
      <c r="AF93" s="33">
        <f>+AF90*Data!AF361</f>
        <v>0.16286572356928705</v>
      </c>
      <c r="AG93" s="33">
        <f>+AG90*Data!AG361</f>
        <v>0.16414804540731484</v>
      </c>
      <c r="AH93" s="33">
        <f>+AH90*Data!AH361</f>
        <v>0.16556763498994775</v>
      </c>
      <c r="AI93" s="33">
        <f>+AI90*Data!AI361</f>
        <v>0.16713164457026</v>
      </c>
      <c r="AJ93" s="33">
        <f>+AJ90*Data!AJ361</f>
        <v>0.16884003869663197</v>
      </c>
      <c r="AK93" s="33">
        <f>+AK90*Data!AK361</f>
        <v>0.17068967063818982</v>
      </c>
      <c r="AL93" s="33">
        <f>+AL90*Data!AL361</f>
        <v>0.1726756590964672</v>
      </c>
      <c r="AM93" s="33">
        <f>+AM90*Data!AM361</f>
        <v>0.1747921837081286</v>
      </c>
      <c r="AN93" s="33">
        <f>+AN90*Data!AN361</f>
        <v>0.17703293977241621</v>
      </c>
      <c r="AO93" s="33">
        <f>+AO90*Data!AO361</f>
        <v>0.17939138728991955</v>
      </c>
      <c r="AP93" s="33">
        <f>+AP90*Data!AP361</f>
        <v>0.18186087955771799</v>
      </c>
      <c r="AQ93" s="33">
        <f>+AQ90*Data!AQ361</f>
        <v>0.18443472456143681</v>
      </c>
      <c r="AR93" s="33">
        <f>+AR90*Data!AR361</f>
        <v>0.18710621175943543</v>
      </c>
      <c r="AS93" s="33">
        <f>+AS90*Data!AS361</f>
        <v>0.18986862366173621</v>
      </c>
      <c r="AT93" s="33">
        <f>+AT90*Data!AT361</f>
        <v>0.19271524319275676</v>
      </c>
      <c r="AU93" s="33">
        <f>+AU90*Data!AU361</f>
        <v>0.19563936235230278</v>
      </c>
      <c r="AV93" s="33">
        <f>+AV90*Data!AV361</f>
        <v>0.19863429385649903</v>
      </c>
      <c r="AW93" s="33">
        <f>+AW90*Data!AW361</f>
        <v>0.20169338425403477</v>
      </c>
      <c r="AX93" s="33">
        <f>+AX90*Data!AX361</f>
        <v>0.20481002357990347</v>
      </c>
      <c r="AY93" s="33">
        <f>+AY90*Data!AY361</f>
        <v>0.2079776419871705</v>
      </c>
      <c r="AZ93" s="33">
        <f>+AZ90*Data!AZ361</f>
        <v>0.21118967693674578</v>
      </c>
      <c r="BA93" s="33">
        <f>+BA90*Data!BA361</f>
        <v>0.21443948439391947</v>
      </c>
      <c r="BB93" s="33">
        <f>+BB90*Data!BB361</f>
        <v>0.21772015356601787</v>
      </c>
      <c r="BC93" s="33">
        <f>+BC90*Data!BC361</f>
        <v>0.22102416817374967</v>
      </c>
      <c r="BD93" s="33">
        <f>+BD90*Data!BD361</f>
        <v>0.2243428429724007</v>
      </c>
      <c r="BE93" s="33">
        <f>+BE90*Data!BE361</f>
        <v>0.22766546376500771</v>
      </c>
      <c r="BF93" s="33">
        <f>+BF90*Data!BF361</f>
        <v>0.23097809313126272</v>
      </c>
      <c r="BG93" s="33">
        <f>+BG90*Data!BG361</f>
        <v>0.23426210034563558</v>
      </c>
      <c r="BH93" s="33">
        <f>+BH90*Data!BH361</f>
        <v>0.23749265244576467</v>
      </c>
      <c r="BI93" s="33">
        <f>+BI90*Data!BI361</f>
        <v>0.23737712188871776</v>
      </c>
    </row>
    <row r="94" spans="1:103" ht="18" customHeight="1">
      <c r="A94" s="21" t="s">
        <v>271</v>
      </c>
      <c r="B94" s="29">
        <f>B$17*B$56*B93</f>
        <v>78.787816833199713</v>
      </c>
      <c r="C94" s="29">
        <f t="shared" ref="C94:BH94" si="39">C$17*C$56*C93</f>
        <v>48.575464027087889</v>
      </c>
      <c r="D94" s="29">
        <f t="shared" si="39"/>
        <v>38.472753195033754</v>
      </c>
      <c r="E94" s="29">
        <f t="shared" si="39"/>
        <v>29.719767883379255</v>
      </c>
      <c r="F94" s="29">
        <f t="shared" si="39"/>
        <v>21.069704138718887</v>
      </c>
      <c r="G94" s="29">
        <f t="shared" si="39"/>
        <v>15.652876970110874</v>
      </c>
      <c r="H94" s="29">
        <f t="shared" si="39"/>
        <v>11.793784252404324</v>
      </c>
      <c r="I94" s="29">
        <f t="shared" si="39"/>
        <v>8.8729666473791546</v>
      </c>
      <c r="J94" s="29">
        <f t="shared" si="39"/>
        <v>6.7835937629232621</v>
      </c>
      <c r="K94" s="29">
        <f t="shared" si="39"/>
        <v>5.1963713861784697</v>
      </c>
      <c r="L94" s="29">
        <f t="shared" si="39"/>
        <v>4.1090854611181689</v>
      </c>
      <c r="M94" s="29">
        <f t="shared" si="39"/>
        <v>3.2894353453348257</v>
      </c>
      <c r="N94" s="29">
        <f t="shared" si="39"/>
        <v>2.7745408203145576</v>
      </c>
      <c r="O94" s="29">
        <f t="shared" si="39"/>
        <v>2.3195875649444759</v>
      </c>
      <c r="P94" s="29">
        <f t="shared" si="39"/>
        <v>1.9355075809632674</v>
      </c>
      <c r="Q94" s="29">
        <f t="shared" si="39"/>
        <v>1.6173127614455147</v>
      </c>
      <c r="R94" s="29">
        <f t="shared" si="39"/>
        <v>1.3554689191972071</v>
      </c>
      <c r="S94" s="29">
        <f t="shared" si="39"/>
        <v>1.1401836471608535</v>
      </c>
      <c r="T94" s="29">
        <f t="shared" si="39"/>
        <v>0.96282121855702352</v>
      </c>
      <c r="U94" s="29">
        <f t="shared" si="39"/>
        <v>0.8162039307662059</v>
      </c>
      <c r="V94" s="29">
        <f t="shared" si="39"/>
        <v>0.69560986497692157</v>
      </c>
      <c r="W94" s="29">
        <f t="shared" si="39"/>
        <v>0.59471447161613633</v>
      </c>
      <c r="X94" s="29">
        <f t="shared" si="39"/>
        <v>0.50889090922383007</v>
      </c>
      <c r="Y94" s="29">
        <f t="shared" si="39"/>
        <v>0.43585302796999609</v>
      </c>
      <c r="Z94" s="29">
        <f t="shared" si="39"/>
        <v>0.37398649566494246</v>
      </c>
      <c r="AA94" s="29">
        <f t="shared" si="39"/>
        <v>0.32162579689003856</v>
      </c>
      <c r="AB94" s="29">
        <f t="shared" si="39"/>
        <v>0.27719391562428269</v>
      </c>
      <c r="AC94" s="29">
        <f t="shared" si="39"/>
        <v>0.23940149855954268</v>
      </c>
      <c r="AD94" s="29">
        <f t="shared" si="39"/>
        <v>0.20708353764523668</v>
      </c>
      <c r="AE94" s="29">
        <f t="shared" si="39"/>
        <v>0.17937656816488273</v>
      </c>
      <c r="AF94" s="29">
        <f t="shared" si="39"/>
        <v>0.15559997950502444</v>
      </c>
      <c r="AG94" s="29">
        <f t="shared" si="39"/>
        <v>0.13513104510377619</v>
      </c>
      <c r="AH94" s="29">
        <f t="shared" si="39"/>
        <v>0.11744497577124706</v>
      </c>
      <c r="AI94" s="29">
        <f t="shared" si="39"/>
        <v>0.10215444332972914</v>
      </c>
      <c r="AJ94" s="29">
        <f t="shared" si="39"/>
        <v>8.8922895438778848E-2</v>
      </c>
      <c r="AK94" s="29">
        <f t="shared" si="39"/>
        <v>7.7461333710761679E-2</v>
      </c>
      <c r="AL94" s="29">
        <f t="shared" si="39"/>
        <v>6.7522486978343357E-2</v>
      </c>
      <c r="AM94" s="29">
        <f t="shared" si="39"/>
        <v>5.8895063319211648E-2</v>
      </c>
      <c r="AN94" s="29">
        <f t="shared" si="39"/>
        <v>5.1398511693797354E-2</v>
      </c>
      <c r="AO94" s="29">
        <f t="shared" si="39"/>
        <v>4.4878427203597207E-2</v>
      </c>
      <c r="AP94" s="29">
        <f t="shared" si="39"/>
        <v>3.9202603008348359E-2</v>
      </c>
      <c r="AQ94" s="29">
        <f t="shared" si="39"/>
        <v>3.4257675118417E-2</v>
      </c>
      <c r="AR94" s="29">
        <f t="shared" si="39"/>
        <v>2.9946286718572128E-2</v>
      </c>
      <c r="AS94" s="29">
        <f t="shared" si="39"/>
        <v>2.6184696967059141E-2</v>
      </c>
      <c r="AT94" s="29">
        <f t="shared" si="39"/>
        <v>2.2900765246931205E-2</v>
      </c>
      <c r="AU94" s="29">
        <f t="shared" si="39"/>
        <v>2.0032250559709103E-2</v>
      </c>
      <c r="AV94" s="29">
        <f t="shared" si="39"/>
        <v>1.7525374746546345E-2</v>
      </c>
      <c r="AW94" s="29">
        <f t="shared" si="39"/>
        <v>1.5333606472008033E-2</v>
      </c>
      <c r="AX94" s="29">
        <f t="shared" si="39"/>
        <v>1.3416630061451881E-2</v>
      </c>
      <c r="AY94" s="29">
        <f t="shared" si="39"/>
        <v>1.1739469314274489E-2</v>
      </c>
      <c r="AZ94" s="29">
        <f t="shared" si="39"/>
        <v>1.0271741429273295E-2</v>
      </c>
      <c r="BA94" s="29">
        <f t="shared" si="39"/>
        <v>8.9870203345664684E-3</v>
      </c>
      <c r="BB94" s="29">
        <f t="shared" si="39"/>
        <v>7.8622921870528245E-3</v>
      </c>
      <c r="BC94" s="29">
        <f t="shared" si="39"/>
        <v>6.877488768443356E-3</v>
      </c>
      <c r="BD94" s="29">
        <f t="shared" si="39"/>
        <v>6.0150871177754662E-3</v>
      </c>
      <c r="BE94" s="29">
        <f t="shared" si="39"/>
        <v>5.2597661329349772E-3</v>
      </c>
      <c r="BF94" s="29">
        <f t="shared" si="39"/>
        <v>4.5981130978400096E-3</v>
      </c>
      <c r="BG94" s="29">
        <f t="shared" si="39"/>
        <v>4.0183750426353113E-3</v>
      </c>
      <c r="BH94" s="29">
        <f t="shared" si="39"/>
        <v>3.5102511519337853E-3</v>
      </c>
      <c r="BI94" s="29">
        <f>BI$17*BI$56*BI93/(1-(BJ17/BI17))</f>
        <v>2.1854525516252204E-2</v>
      </c>
    </row>
    <row r="95" spans="1:103" ht="39" customHeight="1">
      <c r="A95" s="57" t="s">
        <v>62</v>
      </c>
      <c r="B95" s="197">
        <f>SUM(B94:BI94)*10*B52+B53-C53</f>
        <v>151.8915701025868</v>
      </c>
      <c r="C95" s="85">
        <v>147.06846520979082</v>
      </c>
      <c r="D95" s="189">
        <f>+B95-C95</f>
        <v>4.8231048927959819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1.0000000000000636E-3</v>
      </c>
      <c r="E101" s="479">
        <f t="shared" si="40"/>
        <v>1.0000000000250559E-3</v>
      </c>
      <c r="F101" s="479">
        <f t="shared" si="40"/>
        <v>1.0000000020683462E-3</v>
      </c>
      <c r="G101" s="479">
        <f t="shared" si="40"/>
        <v>1.0000000690716614E-3</v>
      </c>
      <c r="H101" s="479">
        <f t="shared" si="40"/>
        <v>1.0000012753976389E-3</v>
      </c>
      <c r="I101" s="479">
        <f t="shared" si="40"/>
        <v>1.0000154944071753E-3</v>
      </c>
      <c r="J101" s="479">
        <f t="shared" si="40"/>
        <v>1.0001382816321601E-3</v>
      </c>
      <c r="K101" s="479">
        <f t="shared" si="40"/>
        <v>1.0009718906366213E-3</v>
      </c>
      <c r="L101" s="479">
        <f t="shared" si="40"/>
        <v>1.0056428878457767E-3</v>
      </c>
      <c r="M101" s="479">
        <f t="shared" si="40"/>
        <v>1.0280495158972278E-3</v>
      </c>
      <c r="N101" s="479">
        <f t="shared" si="40"/>
        <v>1.1227565420541125E-3</v>
      </c>
      <c r="O101" s="479">
        <f t="shared" si="40"/>
        <v>1.4835304407365918E-3</v>
      </c>
      <c r="P101" s="479">
        <f t="shared" si="40"/>
        <v>2.7342584752025668E-3</v>
      </c>
      <c r="Q101" s="479">
        <f t="shared" si="40"/>
        <v>6.7233412241040841E-3</v>
      </c>
      <c r="R101" s="479">
        <f t="shared" si="40"/>
        <v>1.8533764551566023E-2</v>
      </c>
      <c r="S101" s="479">
        <f t="shared" si="40"/>
        <v>5.1229475125919167E-2</v>
      </c>
      <c r="T101" s="479">
        <f t="shared" si="40"/>
        <v>0.13634418472310186</v>
      </c>
      <c r="U101" s="479">
        <f t="shared" si="40"/>
        <v>0.34555532904845054</v>
      </c>
      <c r="V101" s="479">
        <f t="shared" si="40"/>
        <v>0.83230829766076264</v>
      </c>
      <c r="W101" s="479">
        <f t="shared" si="40"/>
        <v>1.9050334301075327</v>
      </c>
      <c r="X101" s="479">
        <f t="shared" si="40"/>
        <v>4.1415495227479182</v>
      </c>
      <c r="Y101" s="479">
        <f t="shared" si="40"/>
        <v>8.5372060943088091</v>
      </c>
      <c r="Z101" s="479">
        <f t="shared" si="40"/>
        <v>16.632319403133174</v>
      </c>
      <c r="AA101" s="479">
        <f t="shared" si="40"/>
        <v>30.481939669251933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0.37518896229750287</v>
      </c>
      <c r="C102" s="481">
        <f>+C119*(1-MIN(C103,1))</f>
        <v>0.38411607752897664</v>
      </c>
      <c r="D102" s="481">
        <f t="shared" ref="D102:BI102" si="42">+D119*(1-MIN(D103,1))</f>
        <v>0.38860882241003009</v>
      </c>
      <c r="E102" s="481">
        <f t="shared" si="42"/>
        <v>0.38022122838003247</v>
      </c>
      <c r="F102" s="481">
        <f t="shared" si="42"/>
        <v>0.35886121247898917</v>
      </c>
      <c r="G102" s="481">
        <f t="shared" si="42"/>
        <v>0.34688711113549509</v>
      </c>
      <c r="H102" s="481">
        <f t="shared" si="42"/>
        <v>0.3354568865794369</v>
      </c>
      <c r="I102" s="481">
        <f t="shared" si="42"/>
        <v>0.32195477962234514</v>
      </c>
      <c r="J102" s="481">
        <f t="shared" si="42"/>
        <v>0.3110652948233667</v>
      </c>
      <c r="K102" s="481">
        <f t="shared" si="42"/>
        <v>0.30304310421478536</v>
      </c>
      <c r="L102" s="481">
        <f t="shared" si="42"/>
        <v>0.30225421404875757</v>
      </c>
      <c r="M102" s="481">
        <f t="shared" si="42"/>
        <v>0.30668194708462793</v>
      </c>
      <c r="N102" s="481">
        <f t="shared" si="42"/>
        <v>0.31434106601303541</v>
      </c>
      <c r="O102" s="481">
        <f t="shared" si="42"/>
        <v>0.3198408498721636</v>
      </c>
      <c r="P102" s="481">
        <f t="shared" si="42"/>
        <v>0.32415024941115417</v>
      </c>
      <c r="Q102" s="481">
        <f t="shared" si="42"/>
        <v>0.32773515662712999</v>
      </c>
      <c r="R102" s="481">
        <f t="shared" si="42"/>
        <v>0.33078844594761569</v>
      </c>
      <c r="S102" s="481">
        <f t="shared" si="42"/>
        <v>0.33333083573732786</v>
      </c>
      <c r="T102" s="481">
        <f t="shared" si="42"/>
        <v>0.33524668701560961</v>
      </c>
      <c r="U102" s="481">
        <f t="shared" si="42"/>
        <v>0.33628706561207033</v>
      </c>
      <c r="V102" s="481">
        <f t="shared" si="42"/>
        <v>0.33605441260074598</v>
      </c>
      <c r="W102" s="481">
        <f t="shared" si="42"/>
        <v>0.3339813625468987</v>
      </c>
      <c r="X102" s="481">
        <f t="shared" si="42"/>
        <v>0.32932102574362238</v>
      </c>
      <c r="Y102" s="481">
        <f t="shared" si="42"/>
        <v>0.32117533915287394</v>
      </c>
      <c r="Z102" s="481">
        <f t="shared" si="42"/>
        <v>0.30859798672538136</v>
      </c>
      <c r="AA102" s="481">
        <f t="shared" si="42"/>
        <v>0.26116767660577977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3.5635427292864347E-4</v>
      </c>
      <c r="E103" s="484">
        <f t="shared" si="43"/>
        <v>3.6548514451060127E-4</v>
      </c>
      <c r="F103" s="484">
        <f t="shared" si="43"/>
        <v>3.7479432859711985E-4</v>
      </c>
      <c r="G103" s="484">
        <f t="shared" si="43"/>
        <v>3.8428129748652303E-4</v>
      </c>
      <c r="H103" s="484">
        <f t="shared" si="43"/>
        <v>3.9394542088007763E-4</v>
      </c>
      <c r="I103" s="484">
        <f t="shared" si="43"/>
        <v>4.0378817112067387E-4</v>
      </c>
      <c r="J103" s="484">
        <f t="shared" si="43"/>
        <v>4.1383016085799729E-4</v>
      </c>
      <c r="K103" s="484">
        <f t="shared" si="43"/>
        <v>4.2421310007078954E-4</v>
      </c>
      <c r="L103" s="484">
        <f t="shared" si="43"/>
        <v>4.3569982975304785E-4</v>
      </c>
      <c r="M103" s="484">
        <f t="shared" si="43"/>
        <v>4.5175234335251524E-4</v>
      </c>
      <c r="N103" s="484">
        <f t="shared" si="43"/>
        <v>4.8581601151921708E-4</v>
      </c>
      <c r="O103" s="484">
        <f t="shared" si="43"/>
        <v>5.8065706056514767E-4</v>
      </c>
      <c r="P103" s="484">
        <f t="shared" si="43"/>
        <v>8.3477691349522474E-4</v>
      </c>
      <c r="Q103" s="484">
        <f t="shared" si="43"/>
        <v>1.4082577349241268E-3</v>
      </c>
      <c r="R103" s="484">
        <f t="shared" si="43"/>
        <v>2.5308630986074338E-3</v>
      </c>
      <c r="S103" s="484">
        <f t="shared" si="43"/>
        <v>4.5541498773661896E-3</v>
      </c>
      <c r="T103" s="484">
        <f t="shared" si="43"/>
        <v>8.0224608634186494E-3</v>
      </c>
      <c r="U103" s="484">
        <f t="shared" si="43"/>
        <v>1.3749972770625214E-2</v>
      </c>
      <c r="V103" s="484">
        <f t="shared" si="43"/>
        <v>2.2903337448098977E-2</v>
      </c>
      <c r="W103" s="484">
        <f t="shared" si="43"/>
        <v>3.7074599047243653E-2</v>
      </c>
      <c r="X103" s="484">
        <f t="shared" si="43"/>
        <v>5.8306266815076453E-2</v>
      </c>
      <c r="Y103" s="484">
        <f t="shared" si="43"/>
        <v>8.9001187707610549E-2</v>
      </c>
      <c r="Z103" s="484">
        <f t="shared" si="43"/>
        <v>0.1316232641543946</v>
      </c>
      <c r="AA103" s="484">
        <f t="shared" si="43"/>
        <v>0.2708523036051001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1.0000000000000616E-3</v>
      </c>
      <c r="E106" s="389">
        <f t="shared" si="44"/>
        <v>1.0000000000250553E-3</v>
      </c>
      <c r="F106" s="389">
        <f t="shared" si="44"/>
        <v>1.0000000020683457E-3</v>
      </c>
      <c r="G106" s="389">
        <f t="shared" si="44"/>
        <v>1.0000000690716607E-3</v>
      </c>
      <c r="H106" s="389">
        <f t="shared" si="44"/>
        <v>1.0000012753976373E-3</v>
      </c>
      <c r="I106" s="389">
        <f t="shared" si="44"/>
        <v>1.0000154944071751E-3</v>
      </c>
      <c r="J106" s="389">
        <f t="shared" si="44"/>
        <v>1.0001382816321597E-3</v>
      </c>
      <c r="K106" s="389">
        <f t="shared" si="44"/>
        <v>1.0009718906366216E-3</v>
      </c>
      <c r="L106" s="389">
        <f t="shared" si="44"/>
        <v>1.0056428878457773E-3</v>
      </c>
      <c r="M106" s="466">
        <f t="shared" si="44"/>
        <v>1.0280495158972263E-3</v>
      </c>
      <c r="N106" s="389">
        <f t="shared" si="44"/>
        <v>1.1227565420541109E-3</v>
      </c>
      <c r="O106" s="389">
        <f t="shared" si="44"/>
        <v>1.4835304407365905E-3</v>
      </c>
      <c r="P106" s="389">
        <f t="shared" si="44"/>
        <v>2.7342584752025594E-3</v>
      </c>
      <c r="Q106" s="389">
        <f t="shared" si="44"/>
        <v>6.7233412241040832E-3</v>
      </c>
      <c r="R106" s="389">
        <f t="shared" si="44"/>
        <v>1.8533764551566006E-2</v>
      </c>
      <c r="S106" s="389">
        <f t="shared" si="44"/>
        <v>5.1229475125919105E-2</v>
      </c>
      <c r="T106" s="389">
        <f t="shared" si="44"/>
        <v>0.13634418472310178</v>
      </c>
      <c r="U106" s="389">
        <f t="shared" si="44"/>
        <v>0.34555532904845049</v>
      </c>
      <c r="V106" s="389">
        <f t="shared" si="44"/>
        <v>0.8323082976607622</v>
      </c>
      <c r="W106" s="389">
        <f t="shared" si="44"/>
        <v>1.9050334301075322</v>
      </c>
      <c r="X106" s="389">
        <f t="shared" si="44"/>
        <v>4.1415495227479173</v>
      </c>
      <c r="Y106" s="389">
        <f t="shared" si="44"/>
        <v>8.5372060943088126</v>
      </c>
      <c r="Z106" s="389">
        <f t="shared" si="44"/>
        <v>16.632319403133177</v>
      </c>
      <c r="AA106" s="389">
        <f t="shared" si="44"/>
        <v>30.481939669251929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5">+(C106/(1000*C$36))^(1/($B$38-1))</f>
        <v>3.474019474595326E-4</v>
      </c>
      <c r="D109" s="391">
        <f t="shared" si="45"/>
        <v>3.5635427292864347E-4</v>
      </c>
      <c r="E109" s="391">
        <f t="shared" si="45"/>
        <v>3.6548514451060127E-4</v>
      </c>
      <c r="F109" s="391">
        <f t="shared" ref="F109:BI109" si="46">+(F106/(1000*F$36))^(1/($B$38-1))</f>
        <v>3.7479432859711985E-4</v>
      </c>
      <c r="G109" s="391">
        <f t="shared" si="46"/>
        <v>3.8428129748652303E-4</v>
      </c>
      <c r="H109" s="391">
        <f t="shared" si="46"/>
        <v>3.9394542088007763E-4</v>
      </c>
      <c r="I109" s="391">
        <f t="shared" si="46"/>
        <v>4.0378817112067387E-4</v>
      </c>
      <c r="J109" s="391">
        <f t="shared" si="46"/>
        <v>4.1383016085799729E-4</v>
      </c>
      <c r="K109" s="391">
        <f t="shared" si="46"/>
        <v>4.2421310007078954E-4</v>
      </c>
      <c r="L109" s="391">
        <f t="shared" si="46"/>
        <v>4.3569982975304785E-4</v>
      </c>
      <c r="M109" s="391">
        <f t="shared" si="46"/>
        <v>4.5175234335251524E-4</v>
      </c>
      <c r="N109" s="391">
        <f t="shared" si="46"/>
        <v>4.8581601151921708E-4</v>
      </c>
      <c r="O109" s="391">
        <f t="shared" si="46"/>
        <v>5.8065706056514767E-4</v>
      </c>
      <c r="P109" s="391">
        <f t="shared" si="46"/>
        <v>8.3477691349522474E-4</v>
      </c>
      <c r="Q109" s="391">
        <f t="shared" si="46"/>
        <v>1.4082577349241268E-3</v>
      </c>
      <c r="R109" s="391">
        <f t="shared" si="46"/>
        <v>2.5308630986074338E-3</v>
      </c>
      <c r="S109" s="391">
        <f t="shared" si="46"/>
        <v>4.5541498773661896E-3</v>
      </c>
      <c r="T109" s="391">
        <f t="shared" si="46"/>
        <v>8.0224608634186494E-3</v>
      </c>
      <c r="U109" s="391">
        <f t="shared" si="46"/>
        <v>1.3749972770625214E-2</v>
      </c>
      <c r="V109" s="391">
        <f t="shared" si="46"/>
        <v>2.2903337448098977E-2</v>
      </c>
      <c r="W109" s="391">
        <f t="shared" si="46"/>
        <v>3.7074599047243653E-2</v>
      </c>
      <c r="X109" s="391">
        <f t="shared" si="46"/>
        <v>5.8306266815076453E-2</v>
      </c>
      <c r="Y109" s="391">
        <f t="shared" si="46"/>
        <v>8.9001187707610549E-2</v>
      </c>
      <c r="Z109" s="391">
        <f t="shared" si="46"/>
        <v>0.1316232641543946</v>
      </c>
      <c r="AA109" s="391">
        <f t="shared" si="46"/>
        <v>0.2708523036051001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0.37531605486498454</v>
      </c>
      <c r="C112" s="471">
        <f>+C40*C61</f>
        <v>0.38424956657671588</v>
      </c>
      <c r="D112" s="471">
        <f t="shared" ref="D112:BI112" si="47">+D40*D61</f>
        <v>0.38874735419078571</v>
      </c>
      <c r="E112" s="471">
        <f t="shared" si="47"/>
        <v>0.38036024439892269</v>
      </c>
      <c r="F112" s="471">
        <f t="shared" si="47"/>
        <v>0.3589957620545976</v>
      </c>
      <c r="G112" s="471">
        <f t="shared" si="47"/>
        <v>0.34702046460988978</v>
      </c>
      <c r="H112" s="471">
        <f t="shared" si="47"/>
        <v>0.33558909036488349</v>
      </c>
      <c r="I112" s="471">
        <f t="shared" si="47"/>
        <v>0.32208483366827773</v>
      </c>
      <c r="J112" s="471">
        <f t="shared" si="47"/>
        <v>0.31119407631802742</v>
      </c>
      <c r="K112" s="471">
        <f t="shared" si="47"/>
        <v>0.30317171362727696</v>
      </c>
      <c r="L112" s="471">
        <f t="shared" si="47"/>
        <v>0.30238596356160108</v>
      </c>
      <c r="M112" s="471">
        <f t="shared" si="47"/>
        <v>0.30682055398888108</v>
      </c>
      <c r="N112" s="471">
        <f t="shared" si="47"/>
        <v>0.31449385216194004</v>
      </c>
      <c r="O112" s="471">
        <f t="shared" si="47"/>
        <v>0.32002667562093207</v>
      </c>
      <c r="P112" s="471">
        <f t="shared" si="47"/>
        <v>0.32442106862949749</v>
      </c>
      <c r="Q112" s="471">
        <f t="shared" si="47"/>
        <v>0.32819734307409565</v>
      </c>
      <c r="R112" s="471">
        <f t="shared" si="47"/>
        <v>0.33162775038353559</v>
      </c>
      <c r="S112" s="471">
        <f t="shared" si="47"/>
        <v>0.33485581932584602</v>
      </c>
      <c r="T112" s="471">
        <f t="shared" si="47"/>
        <v>0.33795794137376217</v>
      </c>
      <c r="U112" s="471">
        <f t="shared" si="47"/>
        <v>0.34097546902663778</v>
      </c>
      <c r="V112" s="471">
        <f t="shared" si="47"/>
        <v>0.34393159395618711</v>
      </c>
      <c r="W112" s="471">
        <f t="shared" si="47"/>
        <v>0.34684032866558961</v>
      </c>
      <c r="X112" s="471">
        <f t="shared" si="47"/>
        <v>0.34971139144126862</v>
      </c>
      <c r="Y112" s="471">
        <f t="shared" si="47"/>
        <v>0.352552972428894</v>
      </c>
      <c r="Z112" s="471">
        <f t="shared" si="47"/>
        <v>0.35537339266105017</v>
      </c>
      <c r="AA112" s="471">
        <f t="shared" si="47"/>
        <v>0.35818213223063339</v>
      </c>
      <c r="AB112" s="471">
        <f t="shared" si="47"/>
        <v>0.36099888363827504</v>
      </c>
      <c r="AC112" s="471">
        <f t="shared" si="47"/>
        <v>0.36385513443108808</v>
      </c>
      <c r="AD112" s="471">
        <f t="shared" si="47"/>
        <v>0.36694579532060012</v>
      </c>
      <c r="AE112" s="471">
        <f t="shared" si="47"/>
        <v>0.37022306508123898</v>
      </c>
      <c r="AF112" s="471">
        <f t="shared" si="47"/>
        <v>0.37363495212567427</v>
      </c>
      <c r="AG112" s="471">
        <f t="shared" si="47"/>
        <v>0.37713485145392239</v>
      </c>
      <c r="AH112" s="471">
        <f t="shared" si="47"/>
        <v>0.38068545024228573</v>
      </c>
      <c r="AI112" s="471">
        <f t="shared" si="47"/>
        <v>0.38425924470017758</v>
      </c>
      <c r="AJ112" s="471">
        <f t="shared" si="47"/>
        <v>0.38783739202446121</v>
      </c>
      <c r="AK112" s="471">
        <f t="shared" si="47"/>
        <v>0.39140798047771008</v>
      </c>
      <c r="AL112" s="471">
        <f t="shared" si="47"/>
        <v>0.39496429072568134</v>
      </c>
      <c r="AM112" s="471">
        <f t="shared" si="47"/>
        <v>0.39850329795615913</v>
      </c>
      <c r="AN112" s="471">
        <f t="shared" si="47"/>
        <v>0.40202448585902384</v>
      </c>
      <c r="AO112" s="471">
        <f t="shared" si="47"/>
        <v>0.40552895780602205</v>
      </c>
      <c r="AP112" s="471">
        <f t="shared" si="47"/>
        <v>0.40901879726594187</v>
      </c>
      <c r="AQ112" s="471">
        <f t="shared" si="47"/>
        <v>0.41249662281878152</v>
      </c>
      <c r="AR112" s="471">
        <f t="shared" si="47"/>
        <v>0.41596528824024631</v>
      </c>
      <c r="AS112" s="471">
        <f t="shared" si="47"/>
        <v>0.41942768720507706</v>
      </c>
      <c r="AT112" s="471">
        <f t="shared" si="47"/>
        <v>0.42288663149445077</v>
      </c>
      <c r="AU112" s="471">
        <f t="shared" si="47"/>
        <v>0.42634477968785545</v>
      </c>
      <c r="AV112" s="471">
        <f t="shared" si="47"/>
        <v>0.42980459976937779</v>
      </c>
      <c r="AW112" s="471">
        <f t="shared" si="47"/>
        <v>0.43326835396583635</v>
      </c>
      <c r="AX112" s="471">
        <f t="shared" si="47"/>
        <v>0.43673809771904182</v>
      </c>
      <c r="AY112" s="471">
        <f t="shared" si="47"/>
        <v>0.44021568726486932</v>
      </c>
      <c r="AZ112" s="471">
        <f t="shared" si="47"/>
        <v>0.44370279210448499</v>
      </c>
      <c r="BA112" s="471">
        <f t="shared" si="47"/>
        <v>0.44720090991492256</v>
      </c>
      <c r="BB112" s="471">
        <f t="shared" si="47"/>
        <v>0.45071138231507973</v>
      </c>
      <c r="BC112" s="471">
        <f t="shared" si="47"/>
        <v>0.45423541049539995</v>
      </c>
      <c r="BD112" s="471">
        <f t="shared" si="47"/>
        <v>0.45777407011881022</v>
      </c>
      <c r="BE112" s="471">
        <f t="shared" si="47"/>
        <v>0.46132832516629402</v>
      </c>
      <c r="BF112" s="471">
        <f t="shared" si="47"/>
        <v>0.46489904057456116</v>
      </c>
      <c r="BG112" s="471">
        <f t="shared" si="47"/>
        <v>0.46848699362470458</v>
      </c>
      <c r="BH112" s="471">
        <f t="shared" si="47"/>
        <v>0.47209288410968947</v>
      </c>
      <c r="BI112" s="471">
        <f t="shared" si="47"/>
        <v>0.47571734334894905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1.4254996697186662E-2</v>
      </c>
      <c r="C114" s="399">
        <f>IF(1-(C113/C112)&lt;0,0,1-(C113/C112))</f>
        <v>0.29694215242351285</v>
      </c>
      <c r="D114" s="399">
        <f>IF(1-(D113/D112)&lt;0,0,1-(D113/D112))</f>
        <v>0.3208050130806066</v>
      </c>
      <c r="E114" s="399">
        <f>IF(1-(E113/E112)&lt;0,0,1-(E113/E112))</f>
        <v>0.45354842926685468</v>
      </c>
      <c r="F114" s="399">
        <f t="shared" ref="F114:BI114" si="48">IF(1-(F113/F112)&lt;0,0,1-(F113/F112))</f>
        <v>0.58375806916695561</v>
      </c>
      <c r="G114" s="399">
        <f t="shared" si="48"/>
        <v>0.69679965664569743</v>
      </c>
      <c r="H114" s="399">
        <f t="shared" si="48"/>
        <v>0.74529798715363782</v>
      </c>
      <c r="I114" s="399">
        <f t="shared" si="48"/>
        <v>0.78001176922213289</v>
      </c>
      <c r="J114" s="399">
        <f t="shared" si="48"/>
        <v>0.80705987631905507</v>
      </c>
      <c r="K114" s="399">
        <f t="shared" si="48"/>
        <v>0.82835879388210887</v>
      </c>
      <c r="L114" s="399">
        <f t="shared" si="48"/>
        <v>0.84672984457290423</v>
      </c>
      <c r="M114" s="399">
        <f t="shared" si="48"/>
        <v>0.86367296588854414</v>
      </c>
      <c r="N114" s="399">
        <f t="shared" si="48"/>
        <v>0.87996677169495086</v>
      </c>
      <c r="O114" s="399">
        <f t="shared" si="48"/>
        <v>0.8935428887727257</v>
      </c>
      <c r="P114" s="399">
        <f t="shared" si="48"/>
        <v>0.90522385990391507</v>
      </c>
      <c r="Q114" s="399">
        <f t="shared" si="48"/>
        <v>0.91544871397433214</v>
      </c>
      <c r="R114" s="399">
        <f t="shared" si="48"/>
        <v>0.92448180098313915</v>
      </c>
      <c r="S114" s="399">
        <f t="shared" si="48"/>
        <v>0.93250185324741697</v>
      </c>
      <c r="T114" s="399">
        <f t="shared" si="48"/>
        <v>0.93964208150991146</v>
      </c>
      <c r="U114" s="399">
        <f t="shared" si="48"/>
        <v>0.94600904798836949</v>
      </c>
      <c r="V114" s="399">
        <f t="shared" si="48"/>
        <v>0.95169197760760449</v>
      </c>
      <c r="W114" s="399">
        <f t="shared" si="48"/>
        <v>0.9544922516770199</v>
      </c>
      <c r="X114" s="399">
        <f t="shared" si="48"/>
        <v>0.9571225684009983</v>
      </c>
      <c r="Y114" s="399">
        <f t="shared" si="48"/>
        <v>0.95959475294030594</v>
      </c>
      <c r="Z114" s="399">
        <f t="shared" si="48"/>
        <v>0.96191965764894694</v>
      </c>
      <c r="AA114" s="399">
        <f t="shared" si="48"/>
        <v>0.96410735691315674</v>
      </c>
      <c r="AB114" s="399">
        <f t="shared" si="48"/>
        <v>0.96616804424009095</v>
      </c>
      <c r="AC114" s="399">
        <f t="shared" si="48"/>
        <v>0.96811194277707024</v>
      </c>
      <c r="AD114" s="399">
        <f t="shared" si="48"/>
        <v>0.96996149888954242</v>
      </c>
      <c r="AE114" s="399">
        <f t="shared" si="48"/>
        <v>0.97171603397020379</v>
      </c>
      <c r="AF114" s="399">
        <f t="shared" si="48"/>
        <v>0.97337559639482407</v>
      </c>
      <c r="AG114" s="399">
        <f t="shared" si="48"/>
        <v>0.97494154321288051</v>
      </c>
      <c r="AH114" s="399">
        <f t="shared" si="48"/>
        <v>0.97641649686517529</v>
      </c>
      <c r="AI114" s="399">
        <f t="shared" si="48"/>
        <v>0.9778040429700855</v>
      </c>
      <c r="AJ114" s="399">
        <f t="shared" si="48"/>
        <v>0.97910837952670671</v>
      </c>
      <c r="AK114" s="399">
        <f t="shared" si="48"/>
        <v>0.98033401360351435</v>
      </c>
      <c r="AL114" s="399">
        <f t="shared" si="48"/>
        <v>0.98148553428681506</v>
      </c>
      <c r="AM114" s="399">
        <f t="shared" si="48"/>
        <v>0.98256745875561458</v>
      </c>
      <c r="AN114" s="399">
        <f t="shared" si="48"/>
        <v>0.98358413690981894</v>
      </c>
      <c r="AO114" s="399">
        <f t="shared" si="48"/>
        <v>0.98453969845521361</v>
      </c>
      <c r="AP114" s="399">
        <f t="shared" si="48"/>
        <v>0.98543802873120712</v>
      </c>
      <c r="AQ114" s="399">
        <f t="shared" si="48"/>
        <v>0.98628276290649897</v>
      </c>
      <c r="AR114" s="399">
        <f t="shared" si="48"/>
        <v>0.98707729123398535</v>
      </c>
      <c r="AS114" s="399">
        <f t="shared" si="48"/>
        <v>0.98782477047022377</v>
      </c>
      <c r="AT114" s="399">
        <f t="shared" si="48"/>
        <v>0.98852813831551578</v>
      </c>
      <c r="AU114" s="399">
        <f t="shared" si="48"/>
        <v>0.98919012893541247</v>
      </c>
      <c r="AV114" s="399">
        <f t="shared" si="48"/>
        <v>0.98981328842231875</v>
      </c>
      <c r="AW114" s="399">
        <f t="shared" si="48"/>
        <v>0.99039998956787689</v>
      </c>
      <c r="AX114" s="399">
        <f t="shared" si="48"/>
        <v>0.99095244563568219</v>
      </c>
      <c r="AY114" s="399">
        <f t="shared" si="48"/>
        <v>0.99147272301607214</v>
      </c>
      <c r="AZ114" s="399">
        <f t="shared" si="48"/>
        <v>0.99196275275581536</v>
      </c>
      <c r="BA114" s="399">
        <f t="shared" si="48"/>
        <v>0.99242434101583243</v>
      </c>
      <c r="BB114" s="399">
        <f t="shared" si="48"/>
        <v>0.99285917853938577</v>
      </c>
      <c r="BC114" s="399">
        <f t="shared" si="48"/>
        <v>0.99326884922407288</v>
      </c>
      <c r="BD114" s="399">
        <f t="shared" si="48"/>
        <v>0.99365483789139619</v>
      </c>
      <c r="BE114" s="399">
        <f t="shared" si="48"/>
        <v>0.99401853734252377</v>
      </c>
      <c r="BF114" s="399">
        <f t="shared" si="48"/>
        <v>0.99436125478106485</v>
      </c>
      <c r="BG114" s="399">
        <f t="shared" si="48"/>
        <v>0.99468421767498216</v>
      </c>
      <c r="BH114" s="399">
        <f t="shared" si="48"/>
        <v>0.99498857912111482</v>
      </c>
      <c r="BI114" s="399">
        <f t="shared" si="48"/>
        <v>0.99527542276771319</v>
      </c>
    </row>
    <row r="115" spans="1:61" s="40" customFormat="1" ht="18" customHeight="1">
      <c r="A115" s="398" t="s">
        <v>952</v>
      </c>
      <c r="B115" s="400">
        <f t="shared" ref="B115:E115" si="49">+B$36*1000*B114^($B$38-1)</f>
        <v>0.83876325931667173</v>
      </c>
      <c r="C115" s="400">
        <f t="shared" si="49"/>
        <v>189.37004676446927</v>
      </c>
      <c r="D115" s="400">
        <f t="shared" si="49"/>
        <v>207.89618313523323</v>
      </c>
      <c r="E115" s="400">
        <f t="shared" si="49"/>
        <v>370.47344873264922</v>
      </c>
      <c r="F115" s="400">
        <f t="shared" ref="F115:BI115" si="50">+F$36*1000*F114^($B$38-1)</f>
        <v>557.68863755729456</v>
      </c>
      <c r="G115" s="400">
        <f t="shared" si="50"/>
        <v>733.20539739373748</v>
      </c>
      <c r="H115" s="400">
        <f t="shared" si="50"/>
        <v>791.42462439515339</v>
      </c>
      <c r="I115" s="400">
        <f t="shared" si="50"/>
        <v>821.69821422311657</v>
      </c>
      <c r="J115" s="400">
        <f t="shared" si="50"/>
        <v>836.0082454313947</v>
      </c>
      <c r="K115" s="400">
        <f t="shared" si="50"/>
        <v>838.61730929323198</v>
      </c>
      <c r="L115" s="400">
        <f t="shared" si="50"/>
        <v>835.30916344056493</v>
      </c>
      <c r="M115" s="400">
        <f t="shared" si="50"/>
        <v>829.12894010113212</v>
      </c>
      <c r="N115" s="400">
        <f t="shared" si="50"/>
        <v>821.62870256340557</v>
      </c>
      <c r="O115" s="400">
        <f t="shared" si="50"/>
        <v>809.55937594746058</v>
      </c>
      <c r="P115" s="400">
        <f t="shared" si="50"/>
        <v>794.64577747647888</v>
      </c>
      <c r="Q115" s="400">
        <f t="shared" si="50"/>
        <v>777.85478155271085</v>
      </c>
      <c r="R115" s="400">
        <f t="shared" si="50"/>
        <v>759.79621238667607</v>
      </c>
      <c r="S115" s="400">
        <f t="shared" si="50"/>
        <v>740.8942056270198</v>
      </c>
      <c r="T115" s="400">
        <f t="shared" si="50"/>
        <v>721.46513979194583</v>
      </c>
      <c r="U115" s="400">
        <f t="shared" si="50"/>
        <v>701.75547335982003</v>
      </c>
      <c r="V115" s="400">
        <f t="shared" si="50"/>
        <v>681.96167709572592</v>
      </c>
      <c r="W115" s="400">
        <f t="shared" si="50"/>
        <v>659.409653840278</v>
      </c>
      <c r="X115" s="400">
        <f t="shared" si="50"/>
        <v>637.70091010271528</v>
      </c>
      <c r="Y115" s="400">
        <f t="shared" si="50"/>
        <v>616.82430471433838</v>
      </c>
      <c r="Z115" s="400">
        <f t="shared" si="50"/>
        <v>596.76572867584423</v>
      </c>
      <c r="AA115" s="400">
        <f t="shared" si="50"/>
        <v>299.60548027449511</v>
      </c>
      <c r="AB115" s="400">
        <f t="shared" si="50"/>
        <v>150.37957308624652</v>
      </c>
      <c r="AC115" s="400">
        <f t="shared" si="50"/>
        <v>75.462308568437606</v>
      </c>
      <c r="AD115" s="400">
        <f t="shared" si="50"/>
        <v>37.86100556735915</v>
      </c>
      <c r="AE115" s="400">
        <f t="shared" si="50"/>
        <v>18.992184478107145</v>
      </c>
      <c r="AF115" s="400">
        <f t="shared" si="50"/>
        <v>9.5253047040930046</v>
      </c>
      <c r="AG115" s="400">
        <f t="shared" si="50"/>
        <v>4.7764529306588015</v>
      </c>
      <c r="AH115" s="400">
        <f t="shared" si="50"/>
        <v>2.3947339104508418</v>
      </c>
      <c r="AI115" s="400">
        <f t="shared" si="50"/>
        <v>1.2004314498055972</v>
      </c>
      <c r="AJ115" s="400">
        <f t="shared" si="50"/>
        <v>0.6016576721081085</v>
      </c>
      <c r="AK115" s="400">
        <f t="shared" si="50"/>
        <v>0.30150700736449271</v>
      </c>
      <c r="AL115" s="400">
        <f t="shared" si="50"/>
        <v>0.15107239418122165</v>
      </c>
      <c r="AM115" s="400">
        <f t="shared" si="50"/>
        <v>7.5686142129045175E-2</v>
      </c>
      <c r="AN115" s="400">
        <f t="shared" si="50"/>
        <v>3.7913582522110294E-2</v>
      </c>
      <c r="AO115" s="400">
        <f t="shared" si="50"/>
        <v>1.8989954214873702E-2</v>
      </c>
      <c r="AP115" s="400">
        <f t="shared" si="50"/>
        <v>9.5105772188280903E-3</v>
      </c>
      <c r="AQ115" s="400">
        <f t="shared" si="50"/>
        <v>4.7626284902993503E-3</v>
      </c>
      <c r="AR115" s="400">
        <f t="shared" si="50"/>
        <v>2.3847683623634663E-3</v>
      </c>
      <c r="AS115" s="400">
        <f t="shared" si="50"/>
        <v>1.1940099852551754E-3</v>
      </c>
      <c r="AT115" s="400">
        <f t="shared" si="50"/>
        <v>5.9777037197004685E-4</v>
      </c>
      <c r="AU115" s="400">
        <f t="shared" si="50"/>
        <v>2.9924556210767666E-4</v>
      </c>
      <c r="AV115" s="400">
        <f t="shared" si="50"/>
        <v>1.4979248779094616E-4</v>
      </c>
      <c r="AW115" s="400">
        <f t="shared" si="50"/>
        <v>7.4976171933469342E-5</v>
      </c>
      <c r="AX115" s="400">
        <f t="shared" si="50"/>
        <v>3.7525734649022379E-5</v>
      </c>
      <c r="AY115" s="400">
        <f t="shared" si="50"/>
        <v>1.8780602889892824E-5</v>
      </c>
      <c r="AZ115" s="400">
        <f t="shared" si="50"/>
        <v>9.3986570817541168E-6</v>
      </c>
      <c r="BA115" s="400">
        <f t="shared" si="50"/>
        <v>4.7032653878042741E-6</v>
      </c>
      <c r="BB115" s="400">
        <f t="shared" si="50"/>
        <v>2.3534877101050644E-6</v>
      </c>
      <c r="BC115" s="400">
        <f t="shared" si="50"/>
        <v>1.1776179796634697E-6</v>
      </c>
      <c r="BD115" s="400">
        <f t="shared" si="50"/>
        <v>5.8922091865025965E-7</v>
      </c>
      <c r="BE115" s="400">
        <f t="shared" si="50"/>
        <v>2.9480458873703491E-7</v>
      </c>
      <c r="BF115" s="400">
        <f t="shared" si="50"/>
        <v>1.4749378536487185E-7</v>
      </c>
      <c r="BG115" s="400">
        <f t="shared" si="50"/>
        <v>7.3790012913865069E-8</v>
      </c>
      <c r="BH115" s="400">
        <f t="shared" si="50"/>
        <v>3.6915329917479327E-8</v>
      </c>
      <c r="BI115" s="400">
        <f t="shared" si="50"/>
        <v>1.8467244097839602E-8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0.37518896229750287</v>
      </c>
      <c r="C116" s="399">
        <f t="shared" si="51"/>
        <v>0.38411607752897664</v>
      </c>
      <c r="D116" s="399">
        <f t="shared" si="51"/>
        <v>0.38860882241003009</v>
      </c>
      <c r="E116" s="399">
        <f t="shared" si="51"/>
        <v>0.38022122838003247</v>
      </c>
      <c r="F116" s="399">
        <f t="shared" si="51"/>
        <v>0.35886121247898917</v>
      </c>
      <c r="G116" s="399">
        <f t="shared" si="51"/>
        <v>0.34688711113549509</v>
      </c>
      <c r="H116" s="399">
        <f t="shared" si="51"/>
        <v>0.3354568865794369</v>
      </c>
      <c r="I116" s="399">
        <f t="shared" si="51"/>
        <v>0.32195477962234514</v>
      </c>
      <c r="J116" s="399">
        <f t="shared" si="51"/>
        <v>0.3110652948233667</v>
      </c>
      <c r="K116" s="399">
        <f t="shared" si="51"/>
        <v>0.30304310421478536</v>
      </c>
      <c r="L116" s="399">
        <f t="shared" si="51"/>
        <v>0.30225421404875757</v>
      </c>
      <c r="M116" s="399">
        <f t="shared" si="51"/>
        <v>0.30668194708462793</v>
      </c>
      <c r="N116" s="399">
        <f t="shared" si="51"/>
        <v>0.31434106601303541</v>
      </c>
      <c r="O116" s="399">
        <f t="shared" si="51"/>
        <v>0.3198408498721636</v>
      </c>
      <c r="P116" s="399">
        <f t="shared" si="51"/>
        <v>0.32415024941115417</v>
      </c>
      <c r="Q116" s="399">
        <f t="shared" si="51"/>
        <v>0.32773515662712999</v>
      </c>
      <c r="R116" s="399">
        <f t="shared" si="51"/>
        <v>0.33078844594761569</v>
      </c>
      <c r="S116" s="399">
        <f t="shared" si="51"/>
        <v>0.33333083573732786</v>
      </c>
      <c r="T116" s="399">
        <f t="shared" si="51"/>
        <v>0.33524668701560961</v>
      </c>
      <c r="U116" s="399">
        <f t="shared" si="51"/>
        <v>0.33628706561207033</v>
      </c>
      <c r="V116" s="399">
        <f t="shared" si="51"/>
        <v>0.33605441260074598</v>
      </c>
      <c r="W116" s="399">
        <f t="shared" si="51"/>
        <v>0.3339813625468987</v>
      </c>
      <c r="X116" s="399">
        <f t="shared" si="51"/>
        <v>0.32932102574362238</v>
      </c>
      <c r="Y116" s="399">
        <f t="shared" si="51"/>
        <v>0.32117533915287394</v>
      </c>
      <c r="Z116" s="399">
        <f t="shared" si="51"/>
        <v>0.30859798672538136</v>
      </c>
      <c r="AA116" s="399">
        <f t="shared" si="51"/>
        <v>0.26116767660577977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0.37531605486498454</v>
      </c>
      <c r="C119" s="421">
        <f t="shared" ref="C119:BI120" si="53">+C112</f>
        <v>0.38424956657671588</v>
      </c>
      <c r="D119" s="421">
        <f t="shared" si="53"/>
        <v>0.38874735419078571</v>
      </c>
      <c r="E119" s="421">
        <f t="shared" si="53"/>
        <v>0.38036024439892269</v>
      </c>
      <c r="F119" s="421">
        <f t="shared" si="53"/>
        <v>0.3589957620545976</v>
      </c>
      <c r="G119" s="421">
        <f t="shared" si="53"/>
        <v>0.34702046460988978</v>
      </c>
      <c r="H119" s="421">
        <f t="shared" si="53"/>
        <v>0.33558909036488349</v>
      </c>
      <c r="I119" s="421">
        <f t="shared" si="53"/>
        <v>0.32208483366827773</v>
      </c>
      <c r="J119" s="421">
        <f t="shared" si="53"/>
        <v>0.31119407631802742</v>
      </c>
      <c r="K119" s="421">
        <f t="shared" si="53"/>
        <v>0.30317171362727696</v>
      </c>
      <c r="L119" s="421">
        <f t="shared" si="53"/>
        <v>0.30238596356160108</v>
      </c>
      <c r="M119" s="421">
        <f t="shared" si="53"/>
        <v>0.30682055398888108</v>
      </c>
      <c r="N119" s="421">
        <f t="shared" si="53"/>
        <v>0.31449385216194004</v>
      </c>
      <c r="O119" s="421">
        <f t="shared" si="53"/>
        <v>0.32002667562093207</v>
      </c>
      <c r="P119" s="421">
        <f t="shared" si="53"/>
        <v>0.32442106862949749</v>
      </c>
      <c r="Q119" s="421">
        <f t="shared" si="53"/>
        <v>0.32819734307409565</v>
      </c>
      <c r="R119" s="421">
        <f t="shared" si="53"/>
        <v>0.33162775038353559</v>
      </c>
      <c r="S119" s="421">
        <f t="shared" si="53"/>
        <v>0.33485581932584602</v>
      </c>
      <c r="T119" s="421">
        <f t="shared" si="53"/>
        <v>0.33795794137376217</v>
      </c>
      <c r="U119" s="421">
        <f t="shared" si="53"/>
        <v>0.34097546902663778</v>
      </c>
      <c r="V119" s="421">
        <f t="shared" si="53"/>
        <v>0.34393159395618711</v>
      </c>
      <c r="W119" s="421">
        <f t="shared" si="53"/>
        <v>0.34684032866558961</v>
      </c>
      <c r="X119" s="421">
        <f t="shared" si="53"/>
        <v>0.34971139144126862</v>
      </c>
      <c r="Y119" s="421">
        <f t="shared" si="53"/>
        <v>0.352552972428894</v>
      </c>
      <c r="Z119" s="421">
        <f t="shared" si="53"/>
        <v>0.35537339266105017</v>
      </c>
      <c r="AA119" s="421">
        <f t="shared" si="53"/>
        <v>0.35818213223063339</v>
      </c>
      <c r="AB119" s="421">
        <f t="shared" si="53"/>
        <v>0.36099888363827504</v>
      </c>
      <c r="AC119" s="421">
        <f t="shared" si="53"/>
        <v>0.36385513443108808</v>
      </c>
      <c r="AD119" s="421">
        <f t="shared" si="53"/>
        <v>0.36694579532060012</v>
      </c>
      <c r="AE119" s="421">
        <f t="shared" si="53"/>
        <v>0.37022306508123898</v>
      </c>
      <c r="AF119" s="421">
        <f t="shared" si="53"/>
        <v>0.37363495212567427</v>
      </c>
      <c r="AG119" s="421">
        <f t="shared" si="53"/>
        <v>0.37713485145392239</v>
      </c>
      <c r="AH119" s="421">
        <f t="shared" si="53"/>
        <v>0.38068545024228573</v>
      </c>
      <c r="AI119" s="421">
        <f t="shared" si="53"/>
        <v>0.38425924470017758</v>
      </c>
      <c r="AJ119" s="421">
        <f t="shared" si="53"/>
        <v>0.38783739202446121</v>
      </c>
      <c r="AK119" s="421">
        <f t="shared" si="53"/>
        <v>0.39140798047771008</v>
      </c>
      <c r="AL119" s="421">
        <f t="shared" si="53"/>
        <v>0.39496429072568134</v>
      </c>
      <c r="AM119" s="421">
        <f t="shared" si="53"/>
        <v>0.39850329795615913</v>
      </c>
      <c r="AN119" s="421">
        <f t="shared" si="53"/>
        <v>0.40202448585902384</v>
      </c>
      <c r="AO119" s="421">
        <f t="shared" si="53"/>
        <v>0.40552895780602205</v>
      </c>
      <c r="AP119" s="421">
        <f t="shared" si="53"/>
        <v>0.40901879726594187</v>
      </c>
      <c r="AQ119" s="421">
        <f t="shared" si="53"/>
        <v>0.41249662281878152</v>
      </c>
      <c r="AR119" s="421">
        <f t="shared" si="53"/>
        <v>0.41596528824024631</v>
      </c>
      <c r="AS119" s="421">
        <f t="shared" si="53"/>
        <v>0.41942768720507706</v>
      </c>
      <c r="AT119" s="421">
        <f t="shared" si="53"/>
        <v>0.42288663149445077</v>
      </c>
      <c r="AU119" s="421">
        <f t="shared" si="53"/>
        <v>0.42634477968785545</v>
      </c>
      <c r="AV119" s="421">
        <f t="shared" si="53"/>
        <v>0.42980459976937779</v>
      </c>
      <c r="AW119" s="421">
        <f t="shared" si="53"/>
        <v>0.43326835396583635</v>
      </c>
      <c r="AX119" s="421">
        <f t="shared" si="53"/>
        <v>0.43673809771904182</v>
      </c>
      <c r="AY119" s="421">
        <f t="shared" si="53"/>
        <v>0.44021568726486932</v>
      </c>
      <c r="AZ119" s="421">
        <f t="shared" si="53"/>
        <v>0.44370279210448499</v>
      </c>
      <c r="BA119" s="421">
        <f t="shared" si="53"/>
        <v>0.44720090991492256</v>
      </c>
      <c r="BB119" s="421">
        <f t="shared" si="53"/>
        <v>0.45071138231507973</v>
      </c>
      <c r="BC119" s="421">
        <f t="shared" si="53"/>
        <v>0.45423541049539995</v>
      </c>
      <c r="BD119" s="421">
        <f t="shared" si="53"/>
        <v>0.45777407011881022</v>
      </c>
      <c r="BE119" s="421">
        <f t="shared" si="53"/>
        <v>0.46132832516629402</v>
      </c>
      <c r="BF119" s="421">
        <f t="shared" si="53"/>
        <v>0.46489904057456116</v>
      </c>
      <c r="BG119" s="421">
        <f t="shared" si="53"/>
        <v>0.46848699362470458</v>
      </c>
      <c r="BH119" s="421">
        <f t="shared" si="53"/>
        <v>0.47209288410968947</v>
      </c>
      <c r="BI119" s="421">
        <f t="shared" si="53"/>
        <v>0.47571734334894905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3"/>
        <v>0.27014967320962396</v>
      </c>
      <c r="D120" s="421">
        <f t="shared" si="53"/>
        <v>0.26403525414455947</v>
      </c>
      <c r="E120" s="421">
        <f t="shared" si="53"/>
        <v>0.20784845299623433</v>
      </c>
      <c r="F120" s="421">
        <f t="shared" si="53"/>
        <v>0.14942908915848588</v>
      </c>
      <c r="G120" s="421">
        <f t="shared" si="53"/>
        <v>0.10521672402068818</v>
      </c>
      <c r="H120" s="421">
        <f t="shared" si="53"/>
        <v>8.5475216805215526E-2</v>
      </c>
      <c r="I120" s="421">
        <f t="shared" si="53"/>
        <v>7.0854872719068041E-2</v>
      </c>
      <c r="J120" s="421">
        <f t="shared" si="53"/>
        <v>6.0041823573577624E-2</v>
      </c>
      <c r="K120" s="421">
        <f t="shared" si="53"/>
        <v>5.2036758587813689E-2</v>
      </c>
      <c r="L120" s="421">
        <f t="shared" si="53"/>
        <v>4.6346743634058704E-2</v>
      </c>
      <c r="M120" s="421">
        <f t="shared" si="53"/>
        <v>4.1827936129737973E-2</v>
      </c>
      <c r="N120" s="421">
        <f t="shared" si="53"/>
        <v>3.7749712357088516E-2</v>
      </c>
      <c r="O120" s="421">
        <f t="shared" si="53"/>
        <v>3.4069115402272379E-2</v>
      </c>
      <c r="P120" s="421">
        <f t="shared" si="53"/>
        <v>3.0747376650550821E-2</v>
      </c>
      <c r="Q120" s="421">
        <f t="shared" si="53"/>
        <v>2.7749507427122115E-2</v>
      </c>
      <c r="R120" s="421">
        <f t="shared" si="53"/>
        <v>2.5043930452977706E-2</v>
      </c>
      <c r="S120" s="421">
        <f t="shared" si="53"/>
        <v>2.2602147233812379E-2</v>
      </c>
      <c r="T120" s="421">
        <f t="shared" si="53"/>
        <v>2.0398437878515668E-2</v>
      </c>
      <c r="U120" s="421">
        <f t="shared" si="53"/>
        <v>1.840959018536039E-2</v>
      </c>
      <c r="V120" s="421">
        <f t="shared" si="53"/>
        <v>1.661465514228775E-2</v>
      </c>
      <c r="W120" s="421">
        <f t="shared" si="53"/>
        <v>1.5783922385173361E-2</v>
      </c>
      <c r="X120" s="421">
        <f t="shared" si="53"/>
        <v>1.4994726265914691E-2</v>
      </c>
      <c r="Y120" s="421">
        <f t="shared" si="53"/>
        <v>1.4244989952618956E-2</v>
      </c>
      <c r="Z120" s="421">
        <f t="shared" si="53"/>
        <v>1.3532740454988007E-2</v>
      </c>
      <c r="AA120" s="421">
        <f t="shared" si="53"/>
        <v>1.2856103432238607E-2</v>
      </c>
      <c r="AB120" s="421">
        <f t="shared" si="53"/>
        <v>1.2213298260626676E-2</v>
      </c>
      <c r="AC120" s="421">
        <f t="shared" si="53"/>
        <v>1.1602633347595341E-2</v>
      </c>
      <c r="AD120" s="421">
        <f t="shared" si="53"/>
        <v>1.1022501680215574E-2</v>
      </c>
      <c r="AE120" s="421">
        <f t="shared" si="53"/>
        <v>1.0471376596204795E-2</v>
      </c>
      <c r="AF120" s="421">
        <f t="shared" si="53"/>
        <v>9.9478077663945549E-3</v>
      </c>
      <c r="AG120" s="421">
        <f t="shared" si="53"/>
        <v>9.4504173780748275E-3</v>
      </c>
      <c r="AH120" s="421">
        <f t="shared" si="53"/>
        <v>8.9778965091710863E-3</v>
      </c>
      <c r="AI120" s="421">
        <f t="shared" si="53"/>
        <v>8.5290016837125324E-3</v>
      </c>
      <c r="AJ120" s="421">
        <f t="shared" si="53"/>
        <v>8.1025515995269051E-3</v>
      </c>
      <c r="AK120" s="421">
        <f t="shared" si="53"/>
        <v>7.6974240195505595E-3</v>
      </c>
      <c r="AL120" s="421">
        <f t="shared" si="53"/>
        <v>7.3125528185730313E-3</v>
      </c>
      <c r="AM120" s="421">
        <f t="shared" si="53"/>
        <v>6.9469251776443797E-3</v>
      </c>
      <c r="AN120" s="421">
        <f t="shared" si="53"/>
        <v>6.5995789187621601E-3</v>
      </c>
      <c r="AO120" s="421">
        <f t="shared" si="53"/>
        <v>6.269599972824052E-3</v>
      </c>
      <c r="AP120" s="421">
        <f t="shared" si="53"/>
        <v>5.9561199741828491E-3</v>
      </c>
      <c r="AQ120" s="421">
        <f t="shared" si="53"/>
        <v>5.658313975473706E-3</v>
      </c>
      <c r="AR120" s="421">
        <f t="shared" si="53"/>
        <v>5.3753982767000205E-3</v>
      </c>
      <c r="AS120" s="421">
        <f t="shared" si="53"/>
        <v>5.1066283628650195E-3</v>
      </c>
      <c r="AT120" s="421">
        <f t="shared" si="53"/>
        <v>4.8512969447217684E-3</v>
      </c>
      <c r="AU120" s="421">
        <f t="shared" si="53"/>
        <v>4.6087320974856801E-3</v>
      </c>
      <c r="AV120" s="421">
        <f t="shared" si="53"/>
        <v>4.378295492611396E-3</v>
      </c>
      <c r="AW120" s="421">
        <f t="shared" si="53"/>
        <v>4.1593807179808257E-3</v>
      </c>
      <c r="AX120" s="421">
        <f t="shared" si="53"/>
        <v>3.9514116820817844E-3</v>
      </c>
      <c r="AY120" s="421">
        <f t="shared" si="53"/>
        <v>3.7538410979776949E-3</v>
      </c>
      <c r="AZ120" s="421">
        <f t="shared" si="53"/>
        <v>3.5661490430788098E-3</v>
      </c>
      <c r="BA120" s="421">
        <f t="shared" si="53"/>
        <v>3.3878415909248693E-3</v>
      </c>
      <c r="BB120" s="421">
        <f t="shared" si="53"/>
        <v>3.2184495113786256E-3</v>
      </c>
      <c r="BC120" s="421">
        <f t="shared" si="53"/>
        <v>3.0575270358096942E-3</v>
      </c>
      <c r="BD120" s="421">
        <f t="shared" si="53"/>
        <v>2.9046506840192093E-3</v>
      </c>
      <c r="BE120" s="421">
        <f t="shared" si="53"/>
        <v>2.7594181498182485E-3</v>
      </c>
      <c r="BF120" s="421">
        <f t="shared" si="53"/>
        <v>2.621447242327336E-3</v>
      </c>
      <c r="BG120" s="421">
        <f t="shared" si="53"/>
        <v>2.4903748802109693E-3</v>
      </c>
      <c r="BH120" s="421">
        <f t="shared" si="53"/>
        <v>2.3658561362004207E-3</v>
      </c>
      <c r="BI120" s="421">
        <f t="shared" si="53"/>
        <v>2.2475633293903997E-3</v>
      </c>
    </row>
    <row r="121" spans="1:61" s="418" customFormat="1" ht="18" customHeight="1">
      <c r="A121" s="420" t="s">
        <v>965</v>
      </c>
      <c r="B121" s="421">
        <f>+B119*(1-B122)</f>
        <v>0.37531605486498454</v>
      </c>
      <c r="C121" s="421">
        <f t="shared" ref="C121:BI121" si="54">+C119*(1-C122)</f>
        <v>0.36198940910352756</v>
      </c>
      <c r="D121" s="421">
        <f t="shared" si="54"/>
        <v>0.33344784570315739</v>
      </c>
      <c r="E121" s="421">
        <f t="shared" si="54"/>
        <v>0.29222737468290616</v>
      </c>
      <c r="F121" s="421">
        <f t="shared" si="54"/>
        <v>0.22965726613501081</v>
      </c>
      <c r="G121" s="421">
        <f t="shared" si="54"/>
        <v>0.18930164849576034</v>
      </c>
      <c r="H121" s="421">
        <f t="shared" si="54"/>
        <v>0.16539388621869605</v>
      </c>
      <c r="I121" s="421">
        <f t="shared" si="54"/>
        <v>0.15967263731737885</v>
      </c>
      <c r="J121" s="421">
        <f t="shared" si="54"/>
        <v>0.14361686220229744</v>
      </c>
      <c r="K121" s="421">
        <f t="shared" si="54"/>
        <v>0.13217707063784534</v>
      </c>
      <c r="L121" s="421">
        <f t="shared" si="54"/>
        <v>0.12629771817916</v>
      </c>
      <c r="M121" s="421">
        <f t="shared" si="54"/>
        <v>0.1238205979879078</v>
      </c>
      <c r="N121" s="421">
        <f t="shared" si="54"/>
        <v>0.12312094324949083</v>
      </c>
      <c r="O121" s="421">
        <f t="shared" si="54"/>
        <v>0.12184368656608359</v>
      </c>
      <c r="P121" s="421">
        <f t="shared" si="54"/>
        <v>0.12057522579722238</v>
      </c>
      <c r="Q121" s="421">
        <f t="shared" si="54"/>
        <v>0.1194100851483075</v>
      </c>
      <c r="R121" s="421">
        <f t="shared" si="54"/>
        <v>0.11846275856071932</v>
      </c>
      <c r="S121" s="421">
        <f t="shared" si="54"/>
        <v>0.11780290206426611</v>
      </c>
      <c r="T121" s="421">
        <f t="shared" si="54"/>
        <v>0.11718539451090941</v>
      </c>
      <c r="U121" s="421">
        <f t="shared" si="54"/>
        <v>0.11663887429180803</v>
      </c>
      <c r="V121" s="421">
        <f t="shared" si="54"/>
        <v>0.11618551120778951</v>
      </c>
      <c r="W121" s="421">
        <f t="shared" si="54"/>
        <v>0.1254914591372619</v>
      </c>
      <c r="X121" s="421">
        <f t="shared" si="54"/>
        <v>0.13467664892352663</v>
      </c>
      <c r="Y121" s="421">
        <f t="shared" si="54"/>
        <v>0.14374187277484746</v>
      </c>
      <c r="Z121" s="421">
        <f t="shared" si="54"/>
        <v>0.15268883475076081</v>
      </c>
      <c r="AA121" s="421">
        <f t="shared" si="54"/>
        <v>7.5005293314166957E-2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0.37531605486498454</v>
      </c>
      <c r="C124" s="421">
        <f t="shared" ref="C124:BI124" si="57">+C119*(1-C122)</f>
        <v>0.36198940910352756</v>
      </c>
      <c r="D124" s="421">
        <f t="shared" si="57"/>
        <v>0.33344784570315739</v>
      </c>
      <c r="E124" s="421">
        <f t="shared" si="57"/>
        <v>0.29222737468290616</v>
      </c>
      <c r="F124" s="421">
        <f t="shared" si="57"/>
        <v>0.22965726613501081</v>
      </c>
      <c r="G124" s="421">
        <f t="shared" si="57"/>
        <v>0.18930164849576034</v>
      </c>
      <c r="H124" s="421">
        <f t="shared" si="57"/>
        <v>0.16539388621869605</v>
      </c>
      <c r="I124" s="421">
        <f t="shared" si="57"/>
        <v>0.15967263731737885</v>
      </c>
      <c r="J124" s="421">
        <f t="shared" si="57"/>
        <v>0.14361686220229744</v>
      </c>
      <c r="K124" s="421">
        <f t="shared" si="57"/>
        <v>0.13217707063784534</v>
      </c>
      <c r="L124" s="421">
        <f t="shared" si="57"/>
        <v>0.12629771817916</v>
      </c>
      <c r="M124" s="421">
        <f t="shared" si="57"/>
        <v>0.1238205979879078</v>
      </c>
      <c r="N124" s="421">
        <f t="shared" si="57"/>
        <v>0.12312094324949083</v>
      </c>
      <c r="O124" s="421">
        <f t="shared" si="57"/>
        <v>0.12184368656608359</v>
      </c>
      <c r="P124" s="421">
        <f t="shared" si="57"/>
        <v>0.12057522579722238</v>
      </c>
      <c r="Q124" s="421">
        <f t="shared" si="57"/>
        <v>0.1194100851483075</v>
      </c>
      <c r="R124" s="421">
        <f t="shared" si="57"/>
        <v>0.11846275856071932</v>
      </c>
      <c r="S124" s="421">
        <f t="shared" si="57"/>
        <v>0.11780290206426611</v>
      </c>
      <c r="T124" s="421">
        <f t="shared" si="57"/>
        <v>0.11718539451090941</v>
      </c>
      <c r="U124" s="421">
        <f t="shared" si="57"/>
        <v>0.11663887429180803</v>
      </c>
      <c r="V124" s="421">
        <f t="shared" si="57"/>
        <v>0.11618551120778951</v>
      </c>
      <c r="W124" s="421">
        <f t="shared" si="57"/>
        <v>0.1254914591372619</v>
      </c>
      <c r="X124" s="421">
        <f t="shared" si="57"/>
        <v>0.13467664892352663</v>
      </c>
      <c r="Y124" s="421">
        <f t="shared" si="57"/>
        <v>0.14374187277484746</v>
      </c>
      <c r="Z124" s="421">
        <f t="shared" si="57"/>
        <v>0.15268883475076081</v>
      </c>
      <c r="AA124" s="421">
        <f t="shared" si="57"/>
        <v>7.5005293314166957E-2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0.15854230176922149</v>
      </c>
      <c r="D128" s="23">
        <f t="shared" si="58"/>
        <v>0.14479371011646047</v>
      </c>
      <c r="E128" s="23">
        <f t="shared" si="58"/>
        <v>0.1373551927715832</v>
      </c>
      <c r="F128" s="23">
        <f t="shared" si="58"/>
        <v>0.1328101030548843</v>
      </c>
      <c r="G128" s="23">
        <f t="shared" si="58"/>
        <v>0.1276041130753508</v>
      </c>
      <c r="H128" s="23">
        <f t="shared" si="58"/>
        <v>0.12142691867950782</v>
      </c>
      <c r="I128" s="23">
        <f t="shared" si="58"/>
        <v>0.11708814905303422</v>
      </c>
      <c r="J128" s="23">
        <f t="shared" si="58"/>
        <v>0.11501992222200957</v>
      </c>
      <c r="K128" s="23">
        <f t="shared" si="58"/>
        <v>0.11384323381577642</v>
      </c>
      <c r="L128" s="23">
        <f t="shared" si="58"/>
        <v>0.1121577405605164</v>
      </c>
      <c r="M128" s="23">
        <f t="shared" si="58"/>
        <v>0.11045220433544216</v>
      </c>
      <c r="N128" s="23">
        <f t="shared" si="58"/>
        <v>0.10628083734563316</v>
      </c>
      <c r="O128" s="23">
        <f t="shared" si="58"/>
        <v>0.10405575016554906</v>
      </c>
      <c r="P128" s="23">
        <f t="shared" si="58"/>
        <v>0.10281732621440091</v>
      </c>
      <c r="Q128" s="23">
        <f t="shared" si="58"/>
        <v>0.10210932604399459</v>
      </c>
      <c r="R128" s="23">
        <f t="shared" si="58"/>
        <v>0.1017034278526925</v>
      </c>
      <c r="S128" s="23">
        <f t="shared" si="58"/>
        <v>0.10148113528327923</v>
      </c>
      <c r="T128" s="23">
        <f t="shared" si="58"/>
        <v>0.10137890492896109</v>
      </c>
      <c r="U128" s="23">
        <f t="shared" si="58"/>
        <v>0.10136131711562461</v>
      </c>
      <c r="V128" s="23">
        <f t="shared" si="58"/>
        <v>0.10140751954225358</v>
      </c>
      <c r="W128" s="23">
        <f t="shared" si="58"/>
        <v>0.10150419574327882</v>
      </c>
      <c r="X128" s="23">
        <f t="shared" si="58"/>
        <v>0.10164180633383908</v>
      </c>
      <c r="Y128" s="23">
        <f t="shared" si="58"/>
        <v>0.10181248897038699</v>
      </c>
      <c r="Z128" s="23">
        <f t="shared" si="58"/>
        <v>0.10200881526191902</v>
      </c>
      <c r="AA128" s="23">
        <f t="shared" si="58"/>
        <v>0.10222303039081455</v>
      </c>
      <c r="AB128" s="23">
        <f t="shared" si="58"/>
        <v>0.10244101608523616</v>
      </c>
      <c r="AC128" s="23">
        <f t="shared" si="58"/>
        <v>0.10264138982145067</v>
      </c>
      <c r="AD128" s="23">
        <f t="shared" si="58"/>
        <v>0.10269663275444743</v>
      </c>
      <c r="AE128" s="23">
        <f t="shared" si="58"/>
        <v>0.10264077189764238</v>
      </c>
      <c r="AF128" s="23">
        <f t="shared" si="58"/>
        <v>0.10251001430330182</v>
      </c>
      <c r="AG128" s="23">
        <f t="shared" si="58"/>
        <v>0.10233611253445984</v>
      </c>
      <c r="AH128" s="23">
        <f t="shared" si="58"/>
        <v>0.10214385451899562</v>
      </c>
      <c r="AI128" s="23">
        <f t="shared" si="58"/>
        <v>0.10195097192806629</v>
      </c>
      <c r="AJ128" s="23">
        <f t="shared" si="58"/>
        <v>0.10176917180813051</v>
      </c>
      <c r="AK128" s="23">
        <f t="shared" si="58"/>
        <v>0.10160549748765732</v>
      </c>
      <c r="AL128" s="23">
        <f t="shared" si="58"/>
        <v>0.10146361985379986</v>
      </c>
      <c r="AM128" s="23">
        <f t="shared" si="58"/>
        <v>0.10134490343561427</v>
      </c>
      <c r="AN128" s="23">
        <f t="shared" si="58"/>
        <v>0.10124921904681554</v>
      </c>
      <c r="AO128" s="23">
        <f t="shared" si="58"/>
        <v>0.10117553065704386</v>
      </c>
      <c r="AP128" s="23">
        <f t="shared" si="58"/>
        <v>0.10112230185826294</v>
      </c>
      <c r="AQ128" s="23">
        <f t="shared" si="58"/>
        <v>0.10108776710498721</v>
      </c>
      <c r="AR128" s="23">
        <f t="shared" si="58"/>
        <v>0.10107010586224636</v>
      </c>
      <c r="AS128" s="23">
        <f t="shared" si="58"/>
        <v>0.10106754925671989</v>
      </c>
      <c r="AT128" s="23">
        <f t="shared" si="58"/>
        <v>0.10107844106059539</v>
      </c>
      <c r="AU128" s="23">
        <f t="shared" si="58"/>
        <v>0.10110126856657763</v>
      </c>
      <c r="AV128" s="23">
        <f t="shared" si="58"/>
        <v>0.1011346741666246</v>
      </c>
      <c r="AW128" s="23">
        <f t="shared" si="58"/>
        <v>0.10117745499771941</v>
      </c>
      <c r="AX128" s="23">
        <f t="shared" si="58"/>
        <v>0.10122855557869734</v>
      </c>
      <c r="AY128" s="23">
        <f t="shared" si="58"/>
        <v>0.10128705667084478</v>
      </c>
      <c r="AZ128" s="23">
        <f t="shared" si="58"/>
        <v>0.10135216244013685</v>
      </c>
      <c r="BA128" s="23">
        <f t="shared" si="58"/>
        <v>0.10142318722057807</v>
      </c>
      <c r="BB128" s="23">
        <f t="shared" si="58"/>
        <v>0.10149954265984598</v>
      </c>
      <c r="BC128" s="23">
        <f t="shared" si="58"/>
        <v>0.10158072568788917</v>
      </c>
      <c r="BD128" s="23">
        <f t="shared" si="58"/>
        <v>0.10166630752889314</v>
      </c>
      <c r="BE128" s="23">
        <f t="shared" si="58"/>
        <v>0.10175592383757609</v>
      </c>
      <c r="BF128" s="23">
        <f t="shared" si="58"/>
        <v>0.10184926595514555</v>
      </c>
      <c r="BG128" s="23">
        <f t="shared" si="58"/>
        <v>0.10194607323013247</v>
      </c>
      <c r="BH128" s="23">
        <f t="shared" si="58"/>
        <v>0.10204612632236501</v>
      </c>
      <c r="BI128" s="23">
        <f t="shared" si="58"/>
        <v>0.10214924139625027</v>
      </c>
    </row>
    <row r="129" spans="1:61" ht="18" customHeight="1">
      <c r="A129" s="23" t="s">
        <v>11</v>
      </c>
      <c r="B129" s="23"/>
      <c r="C129" s="23">
        <f>+$B$14+LN(D56/C56)/10+$B$18*LN(D88/C88)/10</f>
        <v>4.2942043690860049E-2</v>
      </c>
      <c r="D129" s="23">
        <f t="shared" ref="D129:BH129" si="59">+$B$14+LN(E56/D56)/10+$B$18*LN(E88/D88)/10</f>
        <v>3.7209330960575132E-2</v>
      </c>
      <c r="E129" s="23">
        <f t="shared" si="59"/>
        <v>2.7077521960702504E-2</v>
      </c>
      <c r="F129" s="23">
        <f t="shared" si="59"/>
        <v>2.947759665864608E-2</v>
      </c>
      <c r="G129" s="23">
        <f t="shared" si="59"/>
        <v>2.9341775476937823E-2</v>
      </c>
      <c r="H129" s="23">
        <f t="shared" si="59"/>
        <v>2.6912448377796432E-2</v>
      </c>
      <c r="I129" s="23">
        <f t="shared" si="59"/>
        <v>2.5913670027096446E-2</v>
      </c>
      <c r="J129" s="23">
        <f t="shared" si="59"/>
        <v>2.4203932476023406E-2</v>
      </c>
      <c r="K129" s="23">
        <f t="shared" si="59"/>
        <v>2.5964505539427564E-2</v>
      </c>
      <c r="L129" s="23">
        <f t="shared" si="59"/>
        <v>2.5734751223181491E-2</v>
      </c>
      <c r="M129" s="23">
        <f t="shared" si="59"/>
        <v>2.8923289246613686E-2</v>
      </c>
      <c r="N129" s="23">
        <f t="shared" si="59"/>
        <v>2.7111431960590168E-2</v>
      </c>
      <c r="O129" s="23">
        <f t="shared" si="59"/>
        <v>2.589091501277278E-2</v>
      </c>
      <c r="P129" s="23">
        <f t="shared" si="59"/>
        <v>2.4995467150696702E-2</v>
      </c>
      <c r="Q129" s="23">
        <f t="shared" si="59"/>
        <v>2.4291951485732651E-2</v>
      </c>
      <c r="R129" s="23">
        <f t="shared" si="59"/>
        <v>2.3710850028085345E-2</v>
      </c>
      <c r="S129" s="23">
        <f t="shared" si="59"/>
        <v>2.3214557362474016E-2</v>
      </c>
      <c r="T129" s="23">
        <f t="shared" si="59"/>
        <v>2.2782015824941923E-2</v>
      </c>
      <c r="U129" s="23">
        <f t="shared" si="59"/>
        <v>2.2401056766024097E-2</v>
      </c>
      <c r="V129" s="23">
        <f t="shared" si="59"/>
        <v>2.2064531097212799E-2</v>
      </c>
      <c r="W129" s="23">
        <f t="shared" si="59"/>
        <v>2.1768333859803229E-2</v>
      </c>
      <c r="X129" s="23">
        <f t="shared" si="59"/>
        <v>2.1510346979163212E-2</v>
      </c>
      <c r="Y129" s="23">
        <f t="shared" si="59"/>
        <v>2.128975716935658E-2</v>
      </c>
      <c r="Z129" s="23">
        <f t="shared" si="59"/>
        <v>2.1124106755338351E-2</v>
      </c>
      <c r="AA129" s="23">
        <f t="shared" si="59"/>
        <v>2.1027426188833145E-2</v>
      </c>
      <c r="AB129" s="23">
        <f t="shared" si="59"/>
        <v>2.1322791178558204E-2</v>
      </c>
      <c r="AC129" s="23">
        <f t="shared" si="59"/>
        <v>2.1390539521957058E-2</v>
      </c>
      <c r="AD129" s="23">
        <f t="shared" si="59"/>
        <v>2.13934460793847E-2</v>
      </c>
      <c r="AE129" s="23">
        <f t="shared" si="59"/>
        <v>2.1346329508518124E-2</v>
      </c>
      <c r="AF129" s="23">
        <f t="shared" si="59"/>
        <v>2.1264905791538016E-2</v>
      </c>
      <c r="AG129" s="23">
        <f t="shared" si="59"/>
        <v>2.1162760205655117E-2</v>
      </c>
      <c r="AH129" s="23">
        <f t="shared" si="59"/>
        <v>2.1050392127702617E-2</v>
      </c>
      <c r="AI129" s="23">
        <f t="shared" si="59"/>
        <v>2.0935311791522554E-2</v>
      </c>
      <c r="AJ129" s="23">
        <f t="shared" si="59"/>
        <v>2.0822544142469566E-2</v>
      </c>
      <c r="AK129" s="23">
        <f t="shared" si="59"/>
        <v>2.0715215751197627E-2</v>
      </c>
      <c r="AL129" s="23">
        <f t="shared" si="59"/>
        <v>2.0615083950056928E-2</v>
      </c>
      <c r="AM129" s="23">
        <f t="shared" si="59"/>
        <v>2.0522962397071649E-2</v>
      </c>
      <c r="AN129" s="23">
        <f t="shared" si="59"/>
        <v>2.0439041416556846E-2</v>
      </c>
      <c r="AO129" s="23">
        <f t="shared" si="59"/>
        <v>2.0363118628457098E-2</v>
      </c>
      <c r="AP129" s="23">
        <f t="shared" si="59"/>
        <v>2.0294759471762961E-2</v>
      </c>
      <c r="AQ129" s="23">
        <f t="shared" si="59"/>
        <v>2.0233405736073393E-2</v>
      </c>
      <c r="AR129" s="23">
        <f t="shared" si="59"/>
        <v>2.0178446869867618E-2</v>
      </c>
      <c r="AS129" s="23">
        <f t="shared" si="59"/>
        <v>2.0129265322962511E-2</v>
      </c>
      <c r="AT129" s="23">
        <f t="shared" si="59"/>
        <v>2.0085264154454399E-2</v>
      </c>
      <c r="AU129" s="23">
        <f t="shared" si="59"/>
        <v>2.0045882758233061E-2</v>
      </c>
      <c r="AV129" s="23">
        <f t="shared" si="59"/>
        <v>2.0010604783238652E-2</v>
      </c>
      <c r="AW129" s="23">
        <f t="shared" si="59"/>
        <v>1.9978961044770781E-2</v>
      </c>
      <c r="AX129" s="23">
        <f t="shared" si="59"/>
        <v>1.9950529319242769E-2</v>
      </c>
      <c r="AY129" s="23">
        <f t="shared" si="59"/>
        <v>1.9924932286865031E-2</v>
      </c>
      <c r="AZ129" s="23">
        <f t="shared" si="59"/>
        <v>1.9901834455611885E-2</v>
      </c>
      <c r="BA129" s="23">
        <f t="shared" si="59"/>
        <v>1.988093860653907E-2</v>
      </c>
      <c r="BB129" s="23">
        <f t="shared" si="59"/>
        <v>1.9861982102635997E-2</v>
      </c>
      <c r="BC129" s="23">
        <f t="shared" si="59"/>
        <v>1.984473327097519E-2</v>
      </c>
      <c r="BD129" s="23">
        <f t="shared" si="59"/>
        <v>1.982898798013781E-2</v>
      </c>
      <c r="BE129" s="23">
        <f t="shared" si="59"/>
        <v>1.9814566477414929E-2</v>
      </c>
      <c r="BF129" s="23">
        <f t="shared" si="59"/>
        <v>1.980131051326783E-2</v>
      </c>
      <c r="BG129" s="23">
        <f t="shared" si="59"/>
        <v>1.9789080757269251E-2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2.9996989619150524E-2</v>
      </c>
      <c r="D130" s="23">
        <f t="shared" ref="D130:BH130" si="60">+$B$14+LN(D56/C56)/10+$B$18*LN(D88/C88)/10</f>
        <v>4.2942043690860049E-2</v>
      </c>
      <c r="E130" s="23">
        <f t="shared" si="60"/>
        <v>3.7209330960575132E-2</v>
      </c>
      <c r="F130" s="23">
        <f t="shared" si="60"/>
        <v>2.7077521960702504E-2</v>
      </c>
      <c r="G130" s="23">
        <f t="shared" si="60"/>
        <v>2.947759665864608E-2</v>
      </c>
      <c r="H130" s="23">
        <f t="shared" si="60"/>
        <v>2.9341775476937823E-2</v>
      </c>
      <c r="I130" s="23">
        <f t="shared" si="60"/>
        <v>2.6912448377796432E-2</v>
      </c>
      <c r="J130" s="23">
        <f t="shared" si="60"/>
        <v>2.5913670027096446E-2</v>
      </c>
      <c r="K130" s="23">
        <f t="shared" si="60"/>
        <v>2.4203932476023406E-2</v>
      </c>
      <c r="L130" s="23">
        <f t="shared" si="60"/>
        <v>2.5964505539427564E-2</v>
      </c>
      <c r="M130" s="23">
        <f t="shared" si="60"/>
        <v>2.5734751223181491E-2</v>
      </c>
      <c r="N130" s="23">
        <f t="shared" si="60"/>
        <v>2.8923289246613686E-2</v>
      </c>
      <c r="O130" s="23">
        <f t="shared" si="60"/>
        <v>2.7111431960590168E-2</v>
      </c>
      <c r="P130" s="23">
        <f t="shared" si="60"/>
        <v>2.589091501277278E-2</v>
      </c>
      <c r="Q130" s="23">
        <f t="shared" si="60"/>
        <v>2.4995467150696702E-2</v>
      </c>
      <c r="R130" s="23">
        <f t="shared" si="60"/>
        <v>2.4291951485732651E-2</v>
      </c>
      <c r="S130" s="23">
        <f t="shared" si="60"/>
        <v>2.3710850028085345E-2</v>
      </c>
      <c r="T130" s="23">
        <f t="shared" si="60"/>
        <v>2.3214557362474016E-2</v>
      </c>
      <c r="U130" s="23">
        <f t="shared" si="60"/>
        <v>2.2782015824941923E-2</v>
      </c>
      <c r="V130" s="23">
        <f t="shared" si="60"/>
        <v>2.2401056766024097E-2</v>
      </c>
      <c r="W130" s="23">
        <f t="shared" si="60"/>
        <v>2.2064531097212799E-2</v>
      </c>
      <c r="X130" s="23">
        <f t="shared" si="60"/>
        <v>2.1768333859803229E-2</v>
      </c>
      <c r="Y130" s="23">
        <f t="shared" si="60"/>
        <v>2.1510346979163212E-2</v>
      </c>
      <c r="Z130" s="23">
        <f t="shared" si="60"/>
        <v>2.128975716935658E-2</v>
      </c>
      <c r="AA130" s="23">
        <f t="shared" si="60"/>
        <v>2.1124106755338351E-2</v>
      </c>
      <c r="AB130" s="23">
        <f t="shared" si="60"/>
        <v>2.1027426188833145E-2</v>
      </c>
      <c r="AC130" s="23">
        <f t="shared" si="60"/>
        <v>2.1322791178558204E-2</v>
      </c>
      <c r="AD130" s="23">
        <f t="shared" si="60"/>
        <v>2.1390539521957058E-2</v>
      </c>
      <c r="AE130" s="23">
        <f t="shared" si="60"/>
        <v>2.13934460793847E-2</v>
      </c>
      <c r="AF130" s="23">
        <f t="shared" si="60"/>
        <v>2.1346329508518124E-2</v>
      </c>
      <c r="AG130" s="23">
        <f t="shared" si="60"/>
        <v>2.1264905791538016E-2</v>
      </c>
      <c r="AH130" s="23">
        <f t="shared" si="60"/>
        <v>2.1162760205655117E-2</v>
      </c>
      <c r="AI130" s="23">
        <f t="shared" si="60"/>
        <v>2.1050392127702617E-2</v>
      </c>
      <c r="AJ130" s="23">
        <f t="shared" si="60"/>
        <v>2.0935311791522554E-2</v>
      </c>
      <c r="AK130" s="23">
        <f t="shared" si="60"/>
        <v>2.0822544142469566E-2</v>
      </c>
      <c r="AL130" s="23">
        <f t="shared" si="60"/>
        <v>2.0715215751197627E-2</v>
      </c>
      <c r="AM130" s="23">
        <f t="shared" si="60"/>
        <v>2.0615083950056928E-2</v>
      </c>
      <c r="AN130" s="23">
        <f t="shared" si="60"/>
        <v>2.0522962397071649E-2</v>
      </c>
      <c r="AO130" s="23">
        <f t="shared" si="60"/>
        <v>2.0439041416556846E-2</v>
      </c>
      <c r="AP130" s="23">
        <f t="shared" si="60"/>
        <v>2.0363118628457098E-2</v>
      </c>
      <c r="AQ130" s="23">
        <f t="shared" si="60"/>
        <v>2.0294759471762961E-2</v>
      </c>
      <c r="AR130" s="23">
        <f t="shared" si="60"/>
        <v>2.0233405736073393E-2</v>
      </c>
      <c r="AS130" s="23">
        <f t="shared" si="60"/>
        <v>2.0178446869867618E-2</v>
      </c>
      <c r="AT130" s="23">
        <f t="shared" si="60"/>
        <v>2.0129265322962511E-2</v>
      </c>
      <c r="AU130" s="23">
        <f t="shared" si="60"/>
        <v>2.0085264154454399E-2</v>
      </c>
      <c r="AV130" s="23">
        <f t="shared" si="60"/>
        <v>2.0045882758233061E-2</v>
      </c>
      <c r="AW130" s="23">
        <f t="shared" si="60"/>
        <v>2.0010604783238652E-2</v>
      </c>
      <c r="AX130" s="23">
        <f t="shared" si="60"/>
        <v>1.9978961044770781E-2</v>
      </c>
      <c r="AY130" s="23">
        <f t="shared" si="60"/>
        <v>1.9950529319242769E-2</v>
      </c>
      <c r="AZ130" s="23">
        <f t="shared" si="60"/>
        <v>1.9924932286865031E-2</v>
      </c>
      <c r="BA130" s="23">
        <f t="shared" si="60"/>
        <v>1.9901834455611885E-2</v>
      </c>
      <c r="BB130" s="23">
        <f t="shared" si="60"/>
        <v>1.988093860653907E-2</v>
      </c>
      <c r="BC130" s="23">
        <f t="shared" si="60"/>
        <v>1.9861982102635997E-2</v>
      </c>
      <c r="BD130" s="23">
        <f t="shared" si="60"/>
        <v>1.984473327097519E-2</v>
      </c>
      <c r="BE130" s="23">
        <f t="shared" si="60"/>
        <v>1.982898798013781E-2</v>
      </c>
      <c r="BF130" s="23">
        <f t="shared" si="60"/>
        <v>1.9814566477414929E-2</v>
      </c>
      <c r="BG130" s="23">
        <f t="shared" si="60"/>
        <v>1.980131051326783E-2</v>
      </c>
      <c r="BH130" s="23">
        <f t="shared" si="60"/>
        <v>1.9789080757269251E-2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3.6469516655005287E-2</v>
      </c>
      <c r="D131" s="23">
        <f t="shared" si="61"/>
        <v>4.0075687325717591E-2</v>
      </c>
      <c r="E131" s="23">
        <f t="shared" si="61"/>
        <v>3.2143426460638821E-2</v>
      </c>
      <c r="F131" s="23">
        <f t="shared" si="61"/>
        <v>2.8277559309674294E-2</v>
      </c>
      <c r="G131" s="23">
        <f t="shared" si="61"/>
        <v>2.940968606779195E-2</v>
      </c>
      <c r="H131" s="23">
        <f t="shared" si="61"/>
        <v>2.8127111927367127E-2</v>
      </c>
      <c r="I131" s="23">
        <f t="shared" si="61"/>
        <v>2.6413059202446437E-2</v>
      </c>
      <c r="J131" s="23">
        <f t="shared" si="61"/>
        <v>2.5058801251559924E-2</v>
      </c>
      <c r="K131" s="23">
        <f t="shared" si="61"/>
        <v>2.5084219007725485E-2</v>
      </c>
      <c r="L131" s="23">
        <f t="shared" si="61"/>
        <v>2.5849628381304529E-2</v>
      </c>
      <c r="M131" s="23">
        <f t="shared" si="61"/>
        <v>2.732902023489759E-2</v>
      </c>
      <c r="N131" s="23">
        <f t="shared" si="61"/>
        <v>2.8017360603601927E-2</v>
      </c>
      <c r="O131" s="23">
        <f t="shared" si="61"/>
        <v>2.6501173486681476E-2</v>
      </c>
      <c r="P131" s="23">
        <f t="shared" si="61"/>
        <v>2.5443191081734741E-2</v>
      </c>
      <c r="Q131" s="23">
        <f t="shared" si="61"/>
        <v>2.4643709318214677E-2</v>
      </c>
      <c r="R131" s="23">
        <f t="shared" si="61"/>
        <v>2.4001400756909E-2</v>
      </c>
      <c r="S131" s="23">
        <f t="shared" si="61"/>
        <v>2.3462703695279682E-2</v>
      </c>
      <c r="T131" s="23">
        <f t="shared" si="61"/>
        <v>2.2998286593707971E-2</v>
      </c>
      <c r="U131" s="23">
        <f t="shared" si="61"/>
        <v>2.2591536295483008E-2</v>
      </c>
      <c r="V131" s="23">
        <f t="shared" si="61"/>
        <v>2.223279393161845E-2</v>
      </c>
      <c r="W131" s="23">
        <f t="shared" si="61"/>
        <v>2.1916432478508014E-2</v>
      </c>
      <c r="X131" s="23">
        <f t="shared" si="61"/>
        <v>2.1639340419483219E-2</v>
      </c>
      <c r="Y131" s="23">
        <f t="shared" si="61"/>
        <v>2.1400052074259896E-2</v>
      </c>
      <c r="Z131" s="23">
        <f t="shared" si="61"/>
        <v>2.1206931962347464E-2</v>
      </c>
      <c r="AA131" s="23">
        <f t="shared" si="61"/>
        <v>2.1075766472085748E-2</v>
      </c>
      <c r="AB131" s="23">
        <f t="shared" si="61"/>
        <v>2.1175108683695675E-2</v>
      </c>
      <c r="AC131" s="23">
        <f t="shared" si="61"/>
        <v>2.1356665350257632E-2</v>
      </c>
      <c r="AD131" s="23">
        <f t="shared" si="61"/>
        <v>2.1391992800670879E-2</v>
      </c>
      <c r="AE131" s="23">
        <f t="shared" si="61"/>
        <v>2.1369887793951412E-2</v>
      </c>
      <c r="AF131" s="23">
        <f t="shared" si="61"/>
        <v>2.1305617650028072E-2</v>
      </c>
      <c r="AG131" s="23">
        <f t="shared" si="61"/>
        <v>2.1213832998596568E-2</v>
      </c>
      <c r="AH131" s="23">
        <f t="shared" si="61"/>
        <v>2.1106576166678867E-2</v>
      </c>
      <c r="AI131" s="23">
        <f t="shared" si="61"/>
        <v>2.0992851959612584E-2</v>
      </c>
      <c r="AJ131" s="23">
        <f t="shared" si="61"/>
        <v>2.0878927966996058E-2</v>
      </c>
      <c r="AK131" s="23">
        <f t="shared" si="61"/>
        <v>2.0768879946833595E-2</v>
      </c>
      <c r="AL131" s="23">
        <f t="shared" si="61"/>
        <v>2.0665149850627278E-2</v>
      </c>
      <c r="AM131" s="23">
        <f t="shared" si="61"/>
        <v>2.0569023173564287E-2</v>
      </c>
      <c r="AN131" s="23">
        <f t="shared" si="61"/>
        <v>2.0481001906814247E-2</v>
      </c>
      <c r="AO131" s="23">
        <f t="shared" si="61"/>
        <v>2.0401080022506971E-2</v>
      </c>
      <c r="AP131" s="23">
        <f t="shared" si="61"/>
        <v>2.0328939050110031E-2</v>
      </c>
      <c r="AQ131" s="23">
        <f t="shared" si="61"/>
        <v>2.0264082603918175E-2</v>
      </c>
      <c r="AR131" s="23">
        <f t="shared" si="61"/>
        <v>2.0205926302970505E-2</v>
      </c>
      <c r="AS131" s="23">
        <f t="shared" si="61"/>
        <v>2.0153856096415065E-2</v>
      </c>
      <c r="AT131" s="23">
        <f t="shared" si="61"/>
        <v>2.0107264738708455E-2</v>
      </c>
      <c r="AU131" s="23">
        <f t="shared" si="61"/>
        <v>2.006557345634373E-2</v>
      </c>
      <c r="AV131" s="23">
        <f t="shared" si="61"/>
        <v>2.0028243770735858E-2</v>
      </c>
      <c r="AW131" s="23">
        <f t="shared" si="61"/>
        <v>1.9994782914004715E-2</v>
      </c>
      <c r="AX131" s="23">
        <f t="shared" si="61"/>
        <v>1.9964745182006777E-2</v>
      </c>
      <c r="AY131" s="23">
        <f t="shared" si="61"/>
        <v>1.9937730803053902E-2</v>
      </c>
      <c r="AZ131" s="23">
        <f t="shared" si="61"/>
        <v>1.9913383371238456E-2</v>
      </c>
      <c r="BA131" s="23">
        <f t="shared" si="61"/>
        <v>1.9891386531075479E-2</v>
      </c>
      <c r="BB131" s="23">
        <f t="shared" si="61"/>
        <v>1.9871460354587533E-2</v>
      </c>
      <c r="BC131" s="23">
        <f>+AVERAGE(BC129:BC130)</f>
        <v>1.9853357686805594E-2</v>
      </c>
      <c r="BD131" s="23">
        <f>+AVERAGE(BD129:BD130)</f>
        <v>1.98368606255565E-2</v>
      </c>
      <c r="BE131" s="23">
        <f>+AVERAGE(BE129:BE130)</f>
        <v>1.9821777228776372E-2</v>
      </c>
      <c r="BF131" s="23">
        <f>+AVERAGE(BF129:BF130)</f>
        <v>1.980793849534138E-2</v>
      </c>
      <c r="BG131" s="23">
        <f>+AVERAGE(BG129:BG130)</f>
        <v>1.9795195635268541E-2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7.7562347147553442E-3</v>
      </c>
      <c r="C132" s="23">
        <f t="shared" si="62"/>
        <v>6.4791157737588354E-3</v>
      </c>
      <c r="D132" s="23">
        <f t="shared" si="62"/>
        <v>4.7551134403904394E-3</v>
      </c>
      <c r="E132" s="23">
        <f t="shared" si="62"/>
        <v>3.6290238288528686E-3</v>
      </c>
      <c r="F132" s="23">
        <f t="shared" si="62"/>
        <v>3.0364153719641264E-3</v>
      </c>
      <c r="G132" s="23">
        <f t="shared" si="62"/>
        <v>2.4829238770602184E-3</v>
      </c>
      <c r="H132" s="23">
        <f t="shared" si="62"/>
        <v>2.0242804171982337E-3</v>
      </c>
      <c r="I132" s="23">
        <f t="shared" si="62"/>
        <v>1.6868096694419505E-3</v>
      </c>
      <c r="J132" s="23">
        <f t="shared" si="62"/>
        <v>1.4399768198107704E-3</v>
      </c>
      <c r="K132" s="23">
        <f t="shared" si="62"/>
        <v>1.2644594861577767E-3</v>
      </c>
      <c r="L132" s="23">
        <f t="shared" si="62"/>
        <v>1.1143585259838331E-3</v>
      </c>
      <c r="M132" s="23">
        <f t="shared" si="62"/>
        <v>1.0009318480060686E-3</v>
      </c>
      <c r="N132" s="23">
        <f t="shared" si="62"/>
        <v>8.7083611392279388E-4</v>
      </c>
      <c r="O132" s="23">
        <f t="shared" si="62"/>
        <v>7.7150216731020375E-4</v>
      </c>
      <c r="P132" s="23">
        <f t="shared" si="62"/>
        <v>6.9189231606616418E-4</v>
      </c>
      <c r="Q132" s="23">
        <f t="shared" si="62"/>
        <v>6.2607843537704048E-4</v>
      </c>
      <c r="R132" s="23">
        <f t="shared" si="62"/>
        <v>5.7052451789051865E-4</v>
      </c>
      <c r="S132" s="23">
        <f t="shared" si="62"/>
        <v>5.2293001691552465E-4</v>
      </c>
      <c r="T132" s="23">
        <f t="shared" si="62"/>
        <v>4.8169063438906402E-4</v>
      </c>
      <c r="U132" s="23">
        <f t="shared" si="62"/>
        <v>4.456268365134236E-4</v>
      </c>
      <c r="V132" s="23">
        <f t="shared" si="62"/>
        <v>4.1383665577777459E-4</v>
      </c>
      <c r="W132" s="23">
        <f t="shared" si="62"/>
        <v>3.8560982174251212E-4</v>
      </c>
      <c r="X132" s="23">
        <f t="shared" si="62"/>
        <v>3.6037411318284754E-4</v>
      </c>
      <c r="Y132" s="23">
        <f t="shared" si="62"/>
        <v>3.3765991669835354E-4</v>
      </c>
      <c r="Z132" s="23">
        <f t="shared" si="62"/>
        <v>3.170760510099968E-4</v>
      </c>
      <c r="AA132" s="23">
        <f t="shared" si="62"/>
        <v>2.9824061276516095E-4</v>
      </c>
      <c r="AB132" s="23">
        <f t="shared" si="62"/>
        <v>2.807954095357859E-4</v>
      </c>
      <c r="AC132" s="23">
        <f t="shared" si="62"/>
        <v>2.6359093489838263E-4</v>
      </c>
      <c r="AD132" s="23">
        <f t="shared" si="62"/>
        <v>2.4727300686766291E-4</v>
      </c>
      <c r="AE132" s="23">
        <f t="shared" si="62"/>
        <v>2.3195851856986664E-4</v>
      </c>
      <c r="AF132" s="23">
        <f t="shared" si="62"/>
        <v>2.17695056761014E-4</v>
      </c>
      <c r="AG132" s="23">
        <f t="shared" si="62"/>
        <v>2.0447509912754111E-4</v>
      </c>
      <c r="AH132" s="23">
        <f t="shared" si="62"/>
        <v>1.9225422819481124E-4</v>
      </c>
      <c r="AI132" s="23">
        <f t="shared" si="62"/>
        <v>1.8096699744409749E-4</v>
      </c>
      <c r="AJ132" s="23">
        <f t="shared" si="62"/>
        <v>1.7053858262215272E-4</v>
      </c>
      <c r="AK132" s="23">
        <f t="shared" si="62"/>
        <v>1.6089244861560882E-4</v>
      </c>
      <c r="AL132" s="23">
        <f t="shared" si="62"/>
        <v>1.5195492992497992E-4</v>
      </c>
      <c r="AM132" s="23">
        <f t="shared" si="62"/>
        <v>1.4365766225115246E-4</v>
      </c>
      <c r="AN132" s="23">
        <f t="shared" si="62"/>
        <v>1.3593862535940152E-4</v>
      </c>
      <c r="AO132" s="23">
        <f t="shared" si="62"/>
        <v>1.2874234553087404E-4</v>
      </c>
      <c r="AP132" s="23">
        <f t="shared" si="62"/>
        <v>1.2201962583610661E-4</v>
      </c>
      <c r="AQ132" s="23">
        <f t="shared" si="62"/>
        <v>1.1572703882277117E-4</v>
      </c>
      <c r="AR132" s="23">
        <f t="shared" si="62"/>
        <v>1.0982632420802086E-4</v>
      </c>
      <c r="AS132" s="23">
        <f t="shared" si="62"/>
        <v>1.0428377390540534E-4</v>
      </c>
      <c r="AT132" s="23">
        <f t="shared" si="62"/>
        <v>9.9069648729405152E-5</v>
      </c>
      <c r="AU132" s="23">
        <f t="shared" si="62"/>
        <v>9.4157647988026911E-5</v>
      </c>
      <c r="AV132" s="23">
        <f t="shared" si="62"/>
        <v>8.9524439600903035E-5</v>
      </c>
      <c r="AW132" s="23">
        <f t="shared" si="62"/>
        <v>8.514925078802329E-5</v>
      </c>
      <c r="AX132" s="23">
        <f t="shared" si="62"/>
        <v>8.1013515428142988E-5</v>
      </c>
      <c r="AY132" s="23">
        <f t="shared" si="62"/>
        <v>7.7100572402485508E-5</v>
      </c>
      <c r="AZ132" s="23">
        <f t="shared" si="62"/>
        <v>7.3395408695369944E-5</v>
      </c>
      <c r="BA132" s="23">
        <f t="shared" si="62"/>
        <v>6.9884441155429282E-5</v>
      </c>
      <c r="BB132" s="23">
        <f t="shared" si="62"/>
        <v>6.6555331292269282E-5</v>
      </c>
      <c r="BC132" s="23">
        <f t="shared" si="62"/>
        <v>6.3396828097386223E-5</v>
      </c>
      <c r="BD132" s="23">
        <f t="shared" si="62"/>
        <v>6.0398634524333697E-5</v>
      </c>
      <c r="BE132" s="23">
        <f t="shared" si="62"/>
        <v>5.7551293882588734E-5</v>
      </c>
      <c r="BF132" s="23">
        <f t="shared" si="62"/>
        <v>5.4846092963880954E-5</v>
      </c>
      <c r="BG132" s="23">
        <f t="shared" si="62"/>
        <v>5.2274979218041418E-5</v>
      </c>
      <c r="BH132" s="23">
        <f t="shared" si="62"/>
        <v>4.9830489726563463E-5</v>
      </c>
      <c r="BI132" s="23">
        <f t="shared" si="62"/>
        <v>4.9830489726563463E-5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0.71978762351809722</v>
      </c>
      <c r="D133" s="23">
        <f t="shared" si="63"/>
        <v>0.45518620756431527</v>
      </c>
      <c r="E133" s="23">
        <f t="shared" si="63"/>
        <v>0.29933507537087262</v>
      </c>
      <c r="F133" s="23">
        <f t="shared" si="63"/>
        <v>0.21580850114437386</v>
      </c>
      <c r="G133" s="23">
        <f t="shared" si="63"/>
        <v>0.15205837656045168</v>
      </c>
      <c r="H133" s="23">
        <f t="shared" si="63"/>
        <v>0.10682113689688191</v>
      </c>
      <c r="I133" s="23">
        <f t="shared" si="63"/>
        <v>7.6699437949775684E-2</v>
      </c>
      <c r="J133" s="23">
        <f t="shared" si="63"/>
        <v>5.6418453590996551E-2</v>
      </c>
      <c r="K133" s="23">
        <f t="shared" si="63"/>
        <v>4.2688429109659878E-2</v>
      </c>
      <c r="L133" s="23">
        <f t="shared" si="63"/>
        <v>3.241677243740515E-2</v>
      </c>
      <c r="M133" s="23">
        <f t="shared" si="63"/>
        <v>2.5089321553694859E-2</v>
      </c>
      <c r="N133" s="23">
        <f t="shared" si="63"/>
        <v>1.8808770971989051E-2</v>
      </c>
      <c r="O133" s="23">
        <f t="shared" si="63"/>
        <v>1.4358223690839583E-2</v>
      </c>
      <c r="P133" s="23">
        <f t="shared" si="63"/>
        <v>1.1095366430735859E-2</v>
      </c>
      <c r="Q133" s="23">
        <f t="shared" si="63"/>
        <v>8.6511026434380033E-3</v>
      </c>
      <c r="R133" s="23">
        <f t="shared" si="63"/>
        <v>6.7929217182287945E-3</v>
      </c>
      <c r="S133" s="23">
        <f t="shared" si="63"/>
        <v>5.3649471279373509E-3</v>
      </c>
      <c r="T133" s="23">
        <f t="shared" si="63"/>
        <v>4.2582352865606571E-3</v>
      </c>
      <c r="U133" s="23">
        <f t="shared" si="63"/>
        <v>3.3944730631460468E-3</v>
      </c>
      <c r="V133" s="23">
        <f t="shared" si="63"/>
        <v>2.7162488974770242E-3</v>
      </c>
      <c r="W133" s="23">
        <f t="shared" si="63"/>
        <v>2.1808624346237628E-3</v>
      </c>
      <c r="X133" s="23">
        <f t="shared" si="63"/>
        <v>1.7561974768702524E-3</v>
      </c>
      <c r="Y133" s="23">
        <f t="shared" si="63"/>
        <v>1.4178779500594711E-3</v>
      </c>
      <c r="Z133" s="23">
        <f t="shared" si="63"/>
        <v>1.1472613367116326E-3</v>
      </c>
      <c r="AA133" s="23">
        <f t="shared" si="63"/>
        <v>9.2983369016427374E-4</v>
      </c>
      <c r="AB133" s="23">
        <f t="shared" si="63"/>
        <v>7.5434162997755933E-4</v>
      </c>
      <c r="AC133" s="23">
        <f t="shared" si="63"/>
        <v>6.1016616323925727E-4</v>
      </c>
      <c r="AD133" s="23">
        <f t="shared" si="63"/>
        <v>4.9321234365786977E-4</v>
      </c>
      <c r="AE133" s="23">
        <f t="shared" si="63"/>
        <v>3.9866410209033642E-4</v>
      </c>
      <c r="AF133" s="23">
        <f t="shared" si="63"/>
        <v>3.2239251469488536E-4</v>
      </c>
      <c r="AG133" s="23">
        <f t="shared" si="63"/>
        <v>2.6092541757330635E-4</v>
      </c>
      <c r="AH133" s="23">
        <f t="shared" ref="AH133:BI133" si="64">+AH17*AH132/$B132</f>
        <v>2.1139340645908372E-4</v>
      </c>
      <c r="AI133" s="23">
        <f t="shared" si="64"/>
        <v>1.7145671376110364E-4</v>
      </c>
      <c r="AJ133" s="23">
        <f t="shared" si="64"/>
        <v>1.3922503682855126E-4</v>
      </c>
      <c r="AK133" s="23">
        <f t="shared" si="64"/>
        <v>1.1318006291955643E-4</v>
      </c>
      <c r="AL133" s="23">
        <f t="shared" si="64"/>
        <v>9.2106152663087225E-5</v>
      </c>
      <c r="AM133" s="23">
        <f t="shared" si="64"/>
        <v>7.5031256552466602E-5</v>
      </c>
      <c r="AN133" s="23">
        <f t="shared" si="64"/>
        <v>6.1178084675086444E-5</v>
      </c>
      <c r="AO133" s="23">
        <f t="shared" si="64"/>
        <v>4.9924531378100645E-5</v>
      </c>
      <c r="AP133" s="23">
        <f t="shared" si="64"/>
        <v>4.0771984107559372E-5</v>
      </c>
      <c r="AQ133" s="23">
        <f t="shared" si="64"/>
        <v>3.3320121437100785E-5</v>
      </c>
      <c r="AR133" s="23">
        <f t="shared" si="64"/>
        <v>2.7246941589552106E-5</v>
      </c>
      <c r="AS133" s="23">
        <f t="shared" si="64"/>
        <v>2.2292954479635143E-5</v>
      </c>
      <c r="AT133" s="23">
        <f t="shared" si="64"/>
        <v>1.8248664654979311E-5</v>
      </c>
      <c r="AU133" s="23">
        <f t="shared" si="64"/>
        <v>1.4944646488326442E-5</v>
      </c>
      <c r="AV133" s="23">
        <f t="shared" si="64"/>
        <v>1.2243659225770287E-5</v>
      </c>
      <c r="AW133" s="23">
        <f t="shared" si="64"/>
        <v>1.0034368153485879E-5</v>
      </c>
      <c r="AX133" s="23">
        <f t="shared" si="64"/>
        <v>8.2263324259252815E-6</v>
      </c>
      <c r="AY133" s="23">
        <f t="shared" si="64"/>
        <v>6.7459941028849405E-6</v>
      </c>
      <c r="AZ133" s="23">
        <f t="shared" si="64"/>
        <v>5.5334606455864737E-6</v>
      </c>
      <c r="BA133" s="23">
        <f t="shared" si="64"/>
        <v>4.5399179771118387E-6</v>
      </c>
      <c r="BB133" s="23">
        <f t="shared" si="64"/>
        <v>3.7255460592375123E-6</v>
      </c>
      <c r="BC133" s="23">
        <f t="shared" si="64"/>
        <v>3.0578360365793964E-6</v>
      </c>
      <c r="BD133" s="23">
        <f t="shared" si="64"/>
        <v>2.5102291167728204E-6</v>
      </c>
      <c r="BE133" s="23">
        <f t="shared" si="64"/>
        <v>2.0610138580320563E-6</v>
      </c>
      <c r="BF133" s="23">
        <f t="shared" si="64"/>
        <v>1.6924314725798158E-6</v>
      </c>
      <c r="BG133" s="23">
        <f t="shared" si="64"/>
        <v>1.3899489308053649E-6</v>
      </c>
      <c r="BH133" s="23">
        <f t="shared" si="64"/>
        <v>1.1416676833025415E-6</v>
      </c>
      <c r="BI133" s="23">
        <f t="shared" si="64"/>
        <v>9.8373763221798068E-7</v>
      </c>
    </row>
    <row r="134" spans="1:61" ht="18" customHeight="1">
      <c r="A134" s="23" t="s">
        <v>15</v>
      </c>
      <c r="B134" s="23"/>
      <c r="C134" s="23">
        <f>+(C133/B133)^-0.1-1</f>
        <v>3.3426425317281794E-2</v>
      </c>
      <c r="D134" s="23">
        <f t="shared" ref="D134:BI134" si="65">+(D133/C133)^-0.1-1</f>
        <v>4.6891149032337376E-2</v>
      </c>
      <c r="E134" s="23">
        <f t="shared" si="65"/>
        <v>4.2805104780488046E-2</v>
      </c>
      <c r="F134" s="23">
        <f t="shared" si="65"/>
        <v>3.3258308352331678E-2</v>
      </c>
      <c r="G134" s="23">
        <f t="shared" si="65"/>
        <v>3.5632855271554797E-2</v>
      </c>
      <c r="H134" s="23">
        <f t="shared" si="65"/>
        <v>3.5941700439737767E-2</v>
      </c>
      <c r="I134" s="23">
        <f t="shared" si="65"/>
        <v>3.3680923407738428E-2</v>
      </c>
      <c r="J134" s="23">
        <f t="shared" si="65"/>
        <v>3.1186218897677032E-2</v>
      </c>
      <c r="K134" s="23">
        <f t="shared" si="65"/>
        <v>2.8279317116933544E-2</v>
      </c>
      <c r="L134" s="23">
        <f t="shared" si="65"/>
        <v>2.7907512478916763E-2</v>
      </c>
      <c r="M134" s="23">
        <f t="shared" si="65"/>
        <v>2.5954464020051304E-2</v>
      </c>
      <c r="N134" s="23">
        <f t="shared" si="65"/>
        <v>2.923097971035471E-2</v>
      </c>
      <c r="O134" s="23">
        <f t="shared" si="65"/>
        <v>2.7367848434448838E-2</v>
      </c>
      <c r="P134" s="23">
        <f t="shared" si="65"/>
        <v>2.6114693467794048E-2</v>
      </c>
      <c r="Q134" s="23">
        <f t="shared" si="65"/>
        <v>2.5196272519688589E-2</v>
      </c>
      <c r="R134" s="23">
        <f t="shared" si="65"/>
        <v>2.4475284525219188E-2</v>
      </c>
      <c r="S134" s="23">
        <f t="shared" si="65"/>
        <v>2.388013338240369E-2</v>
      </c>
      <c r="T134" s="23">
        <f t="shared" si="65"/>
        <v>2.3372115255003711E-2</v>
      </c>
      <c r="U134" s="23">
        <f t="shared" si="65"/>
        <v>2.2929560025463314E-2</v>
      </c>
      <c r="V134" s="23">
        <f t="shared" si="65"/>
        <v>2.2539939962295197E-2</v>
      </c>
      <c r="W134" s="23">
        <f t="shared" si="65"/>
        <v>2.2195886919700314E-2</v>
      </c>
      <c r="X134" s="23">
        <f t="shared" si="65"/>
        <v>2.1893160157531844E-2</v>
      </c>
      <c r="Y134" s="23">
        <f t="shared" si="65"/>
        <v>2.1629559133060416E-2</v>
      </c>
      <c r="Z134" s="23">
        <f t="shared" si="65"/>
        <v>2.1404222917268845E-2</v>
      </c>
      <c r="AA134" s="23">
        <f t="shared" si="65"/>
        <v>2.1235040897785051E-2</v>
      </c>
      <c r="AB134" s="23">
        <f t="shared" si="65"/>
        <v>2.1136312088151588E-2</v>
      </c>
      <c r="AC134" s="23">
        <f t="shared" si="65"/>
        <v>2.1437964551074717E-2</v>
      </c>
      <c r="AD134" s="23">
        <f t="shared" si="65"/>
        <v>2.1507167625228307E-2</v>
      </c>
      <c r="AE134" s="23">
        <f t="shared" si="65"/>
        <v>2.1510136698788651E-2</v>
      </c>
      <c r="AF134" s="23">
        <f t="shared" si="65"/>
        <v>2.1462007777885539E-2</v>
      </c>
      <c r="AG134" s="23">
        <f t="shared" si="65"/>
        <v>2.1378839930421778E-2</v>
      </c>
      <c r="AH134" s="23">
        <f t="shared" si="65"/>
        <v>2.1274515918618064E-2</v>
      </c>
      <c r="AI134" s="23">
        <f t="shared" si="65"/>
        <v>2.1159763711565693E-2</v>
      </c>
      <c r="AJ134" s="23">
        <f t="shared" si="65"/>
        <v>2.1042255064261273E-2</v>
      </c>
      <c r="AK134" s="23">
        <f t="shared" si="65"/>
        <v>2.0927121021393713E-2</v>
      </c>
      <c r="AL134" s="23">
        <f t="shared" si="65"/>
        <v>2.0817552435903552E-2</v>
      </c>
      <c r="AM134" s="23">
        <f t="shared" si="65"/>
        <v>2.0715341253122688E-2</v>
      </c>
      <c r="AN134" s="23">
        <f t="shared" si="65"/>
        <v>2.0621315701686571E-2</v>
      </c>
      <c r="AO134" s="23">
        <f t="shared" si="65"/>
        <v>2.053566775401916E-2</v>
      </c>
      <c r="AP134" s="23">
        <f t="shared" si="65"/>
        <v>2.0458188782014775E-2</v>
      </c>
      <c r="AQ134" s="23">
        <f t="shared" si="65"/>
        <v>2.0388433505021064E-2</v>
      </c>
      <c r="AR134" s="23">
        <f t="shared" si="65"/>
        <v>2.0325830783246346E-2</v>
      </c>
      <c r="AS134" s="23">
        <f t="shared" si="65"/>
        <v>2.0269756373332948E-2</v>
      </c>
      <c r="AT134" s="23">
        <f t="shared" si="65"/>
        <v>2.0219579162360724E-2</v>
      </c>
      <c r="AU134" s="23">
        <f t="shared" si="65"/>
        <v>2.0174689296353243E-2</v>
      </c>
      <c r="AV134" s="23">
        <f t="shared" si="65"/>
        <v>2.0134514183780317E-2</v>
      </c>
      <c r="AW134" s="23">
        <f t="shared" si="65"/>
        <v>2.0098526538687267E-2</v>
      </c>
      <c r="AX134" s="23">
        <f t="shared" si="65"/>
        <v>2.0066247318422548E-2</v>
      </c>
      <c r="AY134" s="23">
        <f t="shared" si="65"/>
        <v>2.0037245487146249E-2</v>
      </c>
      <c r="AZ134" s="23">
        <f t="shared" si="65"/>
        <v>2.0011135894912435E-2</v>
      </c>
      <c r="BA134" s="23">
        <f t="shared" si="65"/>
        <v>1.9987576121910156E-2</v>
      </c>
      <c r="BB134" s="23">
        <f t="shared" si="65"/>
        <v>1.9966262838143622E-2</v>
      </c>
      <c r="BC134" s="23">
        <f t="shared" si="65"/>
        <v>1.9946928026961963E-2</v>
      </c>
      <c r="BD134" s="23">
        <f t="shared" si="65"/>
        <v>1.9929335285825189E-2</v>
      </c>
      <c r="BE134" s="23">
        <f t="shared" si="65"/>
        <v>1.991327632823392E-2</v>
      </c>
      <c r="BF134" s="23">
        <f t="shared" si="65"/>
        <v>1.9898567752202778E-2</v>
      </c>
      <c r="BG134" s="23">
        <f t="shared" si="65"/>
        <v>1.9885048102962877E-2</v>
      </c>
      <c r="BH134" s="23">
        <f t="shared" si="65"/>
        <v>1.9872575233948586E-2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-2.9943056690422496E-3</v>
      </c>
      <c r="D135" s="23">
        <f t="shared" ref="D135:K135" si="66">+LN(D56/C56)/10</f>
        <v>-2.9943056690422496E-3</v>
      </c>
      <c r="E135" s="23">
        <f t="shared" si="66"/>
        <v>-4.8163548741245229E-3</v>
      </c>
      <c r="F135" s="23">
        <f t="shared" si="66"/>
        <v>-5.7510809123560141E-3</v>
      </c>
      <c r="G135" s="23">
        <f t="shared" si="66"/>
        <v>-5.6464850715330431E-3</v>
      </c>
      <c r="H135" s="23">
        <f t="shared" si="66"/>
        <v>-6.0804805763616443E-3</v>
      </c>
      <c r="I135" s="23">
        <f t="shared" si="66"/>
        <v>-6.3250828805793673E-3</v>
      </c>
      <c r="J135" s="23">
        <f t="shared" si="66"/>
        <v>-4.9075258915725348E-3</v>
      </c>
      <c r="K135" s="23">
        <f t="shared" si="66"/>
        <v>-3.7942944146416397E-3</v>
      </c>
    </row>
    <row r="136" spans="1:61" ht="18" customHeight="1">
      <c r="A136" s="23" t="s">
        <v>207</v>
      </c>
      <c r="B136" s="23"/>
      <c r="C136" s="23">
        <f>+C134+C135</f>
        <v>3.0432119648239546E-2</v>
      </c>
      <c r="D136" s="23">
        <f t="shared" ref="D136:K136" si="67">+D134+D135</f>
        <v>4.3896843363295128E-2</v>
      </c>
      <c r="E136" s="23">
        <f t="shared" si="67"/>
        <v>3.7988749906363521E-2</v>
      </c>
      <c r="F136" s="23">
        <f t="shared" si="67"/>
        <v>2.7507227439975662E-2</v>
      </c>
      <c r="G136" s="23">
        <f t="shared" si="67"/>
        <v>2.9986370200021754E-2</v>
      </c>
      <c r="H136" s="23">
        <f t="shared" si="67"/>
        <v>2.9861219863376122E-2</v>
      </c>
      <c r="I136" s="23">
        <f t="shared" si="67"/>
        <v>2.7355840527159059E-2</v>
      </c>
      <c r="J136" s="23">
        <f t="shared" si="67"/>
        <v>2.6278693006104498E-2</v>
      </c>
      <c r="K136" s="23">
        <f t="shared" si="67"/>
        <v>2.4485022702291904E-2</v>
      </c>
    </row>
    <row r="137" spans="1:61" ht="18" customHeight="1">
      <c r="A137" s="23" t="s">
        <v>208</v>
      </c>
      <c r="B137" s="23"/>
      <c r="C137" s="23">
        <f>+C136-C129</f>
        <v>-1.2509924042620503E-2</v>
      </c>
      <c r="D137" s="23">
        <f t="shared" ref="D137:K137" si="68">+D136-D129</f>
        <v>6.6875124027199959E-3</v>
      </c>
      <c r="E137" s="23">
        <f t="shared" si="68"/>
        <v>1.0911227945661017E-2</v>
      </c>
      <c r="F137" s="23">
        <f t="shared" si="68"/>
        <v>-1.9703692186704182E-3</v>
      </c>
      <c r="G137" s="23">
        <f t="shared" si="68"/>
        <v>6.4459472308393134E-4</v>
      </c>
      <c r="H137" s="23">
        <f t="shared" si="68"/>
        <v>2.9487714855796904E-3</v>
      </c>
      <c r="I137" s="23">
        <f t="shared" si="68"/>
        <v>1.4421705000626124E-3</v>
      </c>
      <c r="J137" s="23">
        <f t="shared" si="68"/>
        <v>2.074760530081092E-3</v>
      </c>
      <c r="K137" s="23">
        <f t="shared" si="68"/>
        <v>-1.4794828371356601E-3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9.9803334709800975E-2</v>
      </c>
      <c r="C139" s="23">
        <f t="shared" si="69"/>
        <v>9.3143182286896983E-2</v>
      </c>
      <c r="D139" s="23">
        <f t="shared" si="69"/>
        <v>7.92830283856749E-2</v>
      </c>
      <c r="E139" s="23">
        <f t="shared" si="69"/>
        <v>7.1677264084328743E-2</v>
      </c>
      <c r="F139" s="23">
        <f t="shared" si="69"/>
        <v>6.6914222349431077E-2</v>
      </c>
      <c r="G139" s="23">
        <f t="shared" si="69"/>
        <v>6.1461060555016808E-2</v>
      </c>
      <c r="H139" s="23">
        <f t="shared" si="69"/>
        <v>5.5025334128369199E-2</v>
      </c>
      <c r="I139" s="23">
        <f t="shared" si="69"/>
        <v>5.0398546694052623E-2</v>
      </c>
      <c r="J139" s="23">
        <f t="shared" si="69"/>
        <v>4.7999111768777011E-2</v>
      </c>
      <c r="K139" s="23">
        <f t="shared" si="69"/>
        <v>4.6455514925197422E-2</v>
      </c>
      <c r="L139" s="23">
        <f t="shared" si="69"/>
        <v>4.4398356762411648E-2</v>
      </c>
      <c r="M139" s="23">
        <f t="shared" si="69"/>
        <v>4.2322575760111433E-2</v>
      </c>
      <c r="N139" s="23">
        <f t="shared" si="69"/>
        <v>3.7860159868246993E-2</v>
      </c>
      <c r="O139" s="23">
        <f t="shared" si="69"/>
        <v>3.529826762388362E-2</v>
      </c>
      <c r="P139" s="23">
        <f t="shared" si="69"/>
        <v>3.3693750323510671E-2</v>
      </c>
      <c r="Q139" s="23">
        <f t="shared" si="69"/>
        <v>3.2599253749960463E-2</v>
      </c>
      <c r="R139" s="23">
        <f t="shared" si="69"/>
        <v>3.1791801729831246E-2</v>
      </c>
      <c r="S139" s="23">
        <f t="shared" si="69"/>
        <v>3.1156320948208124E-2</v>
      </c>
      <c r="T139" s="23">
        <f t="shared" si="69"/>
        <v>3.0631690775167031E-2</v>
      </c>
      <c r="U139" s="23">
        <f t="shared" si="69"/>
        <v>3.0184511948286169E-2</v>
      </c>
      <c r="V139" s="23">
        <f t="shared" si="69"/>
        <v>2.9795994015188773E-2</v>
      </c>
      <c r="W139" s="23">
        <f t="shared" si="69"/>
        <v>2.9455301488156047E-2</v>
      </c>
      <c r="X139" s="23">
        <f t="shared" si="69"/>
        <v>2.9156145578971004E-2</v>
      </c>
      <c r="Y139" s="23">
        <f t="shared" si="69"/>
        <v>2.8895000791932093E-2</v>
      </c>
      <c r="Z139" s="23">
        <f t="shared" si="69"/>
        <v>2.8670087583958906E-2</v>
      </c>
      <c r="AA139" s="23">
        <f t="shared" si="69"/>
        <v>2.8491676141822506E-2</v>
      </c>
      <c r="AB139" s="23">
        <f t="shared" si="69"/>
        <v>2.8371821869610556E-2</v>
      </c>
      <c r="AC139" s="23">
        <f t="shared" si="69"/>
        <v>2.8515966896522374E-2</v>
      </c>
      <c r="AD139" s="23">
        <f t="shared" si="69"/>
        <v>2.8606579855150846E-2</v>
      </c>
      <c r="AE139" s="23">
        <f t="shared" si="69"/>
        <v>2.8638712941418398E-2</v>
      </c>
      <c r="AF139" s="23">
        <f t="shared" si="69"/>
        <v>2.8620001288228211E-2</v>
      </c>
      <c r="AG139" s="23">
        <f t="shared" si="69"/>
        <v>2.8562875091916809E-2</v>
      </c>
      <c r="AH139" s="23">
        <f t="shared" si="69"/>
        <v>2.8480017893948023E-2</v>
      </c>
      <c r="AI139" s="23">
        <f t="shared" si="69"/>
        <v>2.8382243206540897E-2</v>
      </c>
      <c r="AJ139" s="23">
        <f t="shared" si="69"/>
        <v>2.8277852818675578E-2</v>
      </c>
      <c r="AK139" s="23">
        <f t="shared" si="69"/>
        <v>2.817274685715708E-2</v>
      </c>
      <c r="AL139" s="23">
        <f t="shared" si="69"/>
        <v>2.8070834229661876E-2</v>
      </c>
      <c r="AM139" s="23">
        <f t="shared" si="69"/>
        <v>2.7974504166654743E-2</v>
      </c>
      <c r="AN139" s="23">
        <f t="shared" si="69"/>
        <v>2.7885051225151294E-2</v>
      </c>
      <c r="AO139" s="23">
        <f t="shared" si="69"/>
        <v>2.7803017737891636E-2</v>
      </c>
      <c r="AP139" s="23">
        <f t="shared" si="69"/>
        <v>2.7728452040798712E-2</v>
      </c>
      <c r="AQ139" s="23">
        <f t="shared" si="69"/>
        <v>2.7661094554400995E-2</v>
      </c>
      <c r="AR139" s="23">
        <f t="shared" si="69"/>
        <v>2.7600507259890161E-2</v>
      </c>
      <c r="AS139" s="23">
        <f t="shared" si="69"/>
        <v>2.754616106746513E-2</v>
      </c>
      <c r="AT139" s="23">
        <f t="shared" si="69"/>
        <v>2.7497492976735399E-2</v>
      </c>
      <c r="AU139" s="23">
        <f t="shared" si="69"/>
        <v>2.7453942145326884E-2</v>
      </c>
      <c r="AV139" s="23">
        <f t="shared" si="69"/>
        <v>2.7414971556043985E-2</v>
      </c>
      <c r="AW139" s="23">
        <f t="shared" si="69"/>
        <v>2.73800800515661E-2</v>
      </c>
      <c r="AX139" s="23">
        <f t="shared" si="69"/>
        <v>2.7348808064517324E-2</v>
      </c>
      <c r="AY139" s="23">
        <f t="shared" si="69"/>
        <v>2.7320739326554849E-2</v>
      </c>
      <c r="AZ139" s="23">
        <f t="shared" si="69"/>
        <v>2.729550010109455E-2</v>
      </c>
      <c r="BA139" s="23">
        <f t="shared" si="69"/>
        <v>2.7272756969920015E-2</v>
      </c>
      <c r="BB139" s="23">
        <f t="shared" si="69"/>
        <v>2.7252213850395779E-2</v>
      </c>
      <c r="BC139" s="23">
        <f t="shared" si="69"/>
        <v>2.7233608679490678E-2</v>
      </c>
      <c r="BD139" s="23">
        <f t="shared" si="69"/>
        <v>2.7216710038684686E-2</v>
      </c>
      <c r="BE139" s="23">
        <f t="shared" si="69"/>
        <v>2.7201313885539979E-2</v>
      </c>
      <c r="BF139" s="23">
        <f t="shared" si="69"/>
        <v>2.718724048617327E-2</v>
      </c>
      <c r="BG139" s="23">
        <f t="shared" si="69"/>
        <v>2.7174331596239956E-2</v>
      </c>
      <c r="BH139" s="23">
        <f t="shared" si="69"/>
        <v>2.7162447908231913E-2</v>
      </c>
      <c r="BI139" s="23">
        <f t="shared" si="69"/>
        <v>2.715146676436031E-2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0.69893157892275892</v>
      </c>
      <c r="D140" s="23">
        <f t="shared" si="70"/>
        <v>0.47182963867050248</v>
      </c>
      <c r="E140" s="23">
        <f t="shared" si="70"/>
        <v>0.34386241469968004</v>
      </c>
      <c r="F140" s="23">
        <f t="shared" si="70"/>
        <v>0.26018432468167574</v>
      </c>
      <c r="G140" s="23">
        <f t="shared" si="70"/>
        <v>0.1947146482823249</v>
      </c>
      <c r="H140" s="23">
        <f t="shared" si="70"/>
        <v>0.14754704195675605</v>
      </c>
      <c r="I140" s="23">
        <f t="shared" si="70"/>
        <v>0.11368647928639197</v>
      </c>
      <c r="J140" s="23">
        <f t="shared" si="70"/>
        <v>8.8760763316003521E-2</v>
      </c>
      <c r="K140" s="23">
        <f t="shared" si="70"/>
        <v>6.9282819236661283E-2</v>
      </c>
      <c r="L140" s="23">
        <f t="shared" si="70"/>
        <v>5.3677032349775597E-2</v>
      </c>
      <c r="M140" s="23">
        <f t="shared" si="70"/>
        <v>4.0991417202549583E-2</v>
      </c>
      <c r="N140" s="23">
        <f t="shared" si="70"/>
        <v>3.109484848502549E-2</v>
      </c>
      <c r="O140" s="23">
        <f t="shared" si="70"/>
        <v>2.3938335152596468E-2</v>
      </c>
      <c r="P140" s="23">
        <f t="shared" si="70"/>
        <v>1.8619923221128515E-2</v>
      </c>
      <c r="Q140" s="23">
        <f t="shared" si="70"/>
        <v>1.4596512544951453E-2</v>
      </c>
      <c r="R140" s="23">
        <f t="shared" si="70"/>
        <v>1.1514460588933507E-2</v>
      </c>
      <c r="S140" s="23">
        <f t="shared" si="70"/>
        <v>9.1311060611527946E-3</v>
      </c>
      <c r="T140" s="23">
        <f t="shared" si="70"/>
        <v>7.2740172078539587E-3</v>
      </c>
      <c r="U140" s="23">
        <f t="shared" si="70"/>
        <v>5.817714240714077E-3</v>
      </c>
      <c r="V140" s="23">
        <f t="shared" si="70"/>
        <v>4.669327032492082E-3</v>
      </c>
      <c r="W140" s="23">
        <f t="shared" si="70"/>
        <v>3.7592435687654113E-3</v>
      </c>
      <c r="X140" s="23">
        <f t="shared" si="70"/>
        <v>3.0347602379571089E-3</v>
      </c>
      <c r="Y140" s="23">
        <f t="shared" si="70"/>
        <v>2.4556452562600759E-3</v>
      </c>
      <c r="Z140" s="23">
        <f t="shared" si="70"/>
        <v>1.9908020864380926E-3</v>
      </c>
      <c r="AA140" s="23">
        <f t="shared" si="70"/>
        <v>1.6160261965919543E-3</v>
      </c>
      <c r="AB140" s="23">
        <f t="shared" si="70"/>
        <v>1.3105276673326114E-3</v>
      </c>
      <c r="AC140" s="23">
        <f t="shared" si="70"/>
        <v>1.0608938202592395E-3</v>
      </c>
      <c r="AD140" s="23">
        <f t="shared" si="70"/>
        <v>8.5851409708039472E-4</v>
      </c>
      <c r="AE140" s="23">
        <f t="shared" si="70"/>
        <v>6.948913941126673E-4</v>
      </c>
      <c r="AF140" s="23">
        <f t="shared" si="70"/>
        <v>5.6280730512716932E-4</v>
      </c>
      <c r="AG140" s="23">
        <f t="shared" si="70"/>
        <v>4.5623945117677904E-4</v>
      </c>
      <c r="AH140" s="23">
        <f t="shared" si="70"/>
        <v>3.7023894909788394E-4</v>
      </c>
      <c r="AI140" s="23">
        <f t="shared" ref="AI140:BG140" si="71">+AH140/(1+AI131)^10</f>
        <v>3.0078424814825895E-4</v>
      </c>
      <c r="AJ140" s="23">
        <f t="shared" si="71"/>
        <v>2.4463167715430229E-4</v>
      </c>
      <c r="AK140" s="23">
        <f t="shared" si="71"/>
        <v>1.9917667577891459E-4</v>
      </c>
      <c r="AL140" s="23">
        <f t="shared" si="71"/>
        <v>1.6233255247727552E-4</v>
      </c>
      <c r="AM140" s="23">
        <f t="shared" si="71"/>
        <v>1.3242860210667599E-4</v>
      </c>
      <c r="AN140" s="23">
        <f t="shared" si="71"/>
        <v>1.0812660204916251E-4</v>
      </c>
      <c r="AO140" s="23">
        <f t="shared" si="71"/>
        <v>8.835343916678982E-5</v>
      </c>
      <c r="AP140" s="23">
        <f t="shared" si="71"/>
        <v>7.2247265527207739E-5</v>
      </c>
      <c r="AQ140" s="23">
        <f t="shared" si="71"/>
        <v>5.9114692401135061E-5</v>
      </c>
      <c r="AR140" s="23">
        <f t="shared" si="71"/>
        <v>4.8396840922015665E-5</v>
      </c>
      <c r="AS140" s="23">
        <f t="shared" si="71"/>
        <v>3.9642429198227757E-5</v>
      </c>
      <c r="AT140" s="23">
        <f t="shared" si="71"/>
        <v>3.2486420014849486E-5</v>
      </c>
      <c r="AU140" s="23">
        <f t="shared" si="71"/>
        <v>2.6633052696493566E-5</v>
      </c>
      <c r="AV140" s="23">
        <f t="shared" si="71"/>
        <v>2.1842330611291567E-5</v>
      </c>
      <c r="AW140" s="23">
        <f t="shared" si="71"/>
        <v>1.791923529247811E-5</v>
      </c>
      <c r="AX140" s="23">
        <f t="shared" si="71"/>
        <v>1.4705096019574421E-5</v>
      </c>
      <c r="AY140" s="23">
        <f t="shared" si="71"/>
        <v>1.2070667424207181E-5</v>
      </c>
      <c r="AZ140" s="23">
        <f t="shared" si="71"/>
        <v>9.9105641635466185E-6</v>
      </c>
      <c r="BA140" s="23">
        <f t="shared" si="71"/>
        <v>8.1387767890043464E-6</v>
      </c>
      <c r="BB140" s="23">
        <f t="shared" si="71"/>
        <v>6.6850513784252158E-6</v>
      </c>
      <c r="BC140" s="23">
        <f t="shared" si="71"/>
        <v>5.4919610529444433E-6</v>
      </c>
      <c r="BD140" s="23">
        <f t="shared" si="71"/>
        <v>4.5125330912416545E-6</v>
      </c>
      <c r="BE140" s="23">
        <f t="shared" si="71"/>
        <v>3.7083232439495903E-6</v>
      </c>
      <c r="BF140" s="23">
        <f t="shared" si="71"/>
        <v>3.0478507768892637E-6</v>
      </c>
      <c r="BG140" s="23">
        <f t="shared" si="71"/>
        <v>2.5053250672590701E-6</v>
      </c>
      <c r="BH140" s="23">
        <f>+BG140</f>
        <v>2.5053250672590701E-6</v>
      </c>
      <c r="BI140" s="23">
        <f>+BH140</f>
        <v>2.5053250672590701E-6</v>
      </c>
    </row>
    <row r="141" spans="1:61" ht="18" customHeight="1">
      <c r="A141" s="23" t="s">
        <v>208</v>
      </c>
      <c r="B141" s="23">
        <f t="shared" ref="B141:K141" si="72">+B139-C131</f>
        <v>6.3333818054795682E-2</v>
      </c>
      <c r="C141" s="23">
        <f t="shared" si="72"/>
        <v>5.3067494961179393E-2</v>
      </c>
      <c r="D141" s="23">
        <f t="shared" si="72"/>
        <v>4.7139601925036079E-2</v>
      </c>
      <c r="E141" s="23">
        <f t="shared" si="72"/>
        <v>4.3399704774654449E-2</v>
      </c>
      <c r="F141" s="23">
        <f t="shared" si="72"/>
        <v>3.7504536281639127E-2</v>
      </c>
      <c r="G141" s="23">
        <f t="shared" si="72"/>
        <v>3.3333948627649684E-2</v>
      </c>
      <c r="H141" s="23">
        <f t="shared" si="72"/>
        <v>2.8612274925922762E-2</v>
      </c>
      <c r="I141" s="23">
        <f t="shared" si="72"/>
        <v>2.5339745442492699E-2</v>
      </c>
      <c r="J141" s="23">
        <f t="shared" si="72"/>
        <v>2.2914892761051527E-2</v>
      </c>
      <c r="K141" s="23">
        <f t="shared" si="72"/>
        <v>2.0605886543892893E-2</v>
      </c>
    </row>
    <row r="142" spans="1:61" ht="18" customHeight="1">
      <c r="A142" s="23" t="s">
        <v>13</v>
      </c>
      <c r="B142" s="23"/>
      <c r="C142" s="23">
        <f>+EXP(C128-0.1)</f>
        <v>1.060289836881936</v>
      </c>
      <c r="D142" s="23">
        <f>+EXP(D128-0.1)</f>
        <v>1.0458120971989147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169.45789108964908</v>
      </c>
    </row>
    <row r="145" spans="1:74" ht="18" customHeight="1">
      <c r="A145" s="23" t="s">
        <v>150</v>
      </c>
      <c r="B145" s="23">
        <f>+SUMPRODUCT(B140:AE140*B84:AE84)*10</f>
        <v>173.12750451378719</v>
      </c>
    </row>
    <row r="146" spans="1:74" ht="18" customHeight="1">
      <c r="A146" s="23" t="s">
        <v>151</v>
      </c>
      <c r="B146" s="23">
        <f>+SUMPRODUCT(B140:BI140*B84:BI84)*10</f>
        <v>173.96494128328143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0.71978762351809644</v>
      </c>
      <c r="D148" s="23">
        <f t="shared" si="73"/>
        <v>0.45518620756431488</v>
      </c>
      <c r="E148" s="23">
        <f t="shared" si="73"/>
        <v>0.29933507537087278</v>
      </c>
      <c r="F148" s="23">
        <f t="shared" si="73"/>
        <v>0.2158085011443738</v>
      </c>
      <c r="G148" s="23">
        <f t="shared" si="73"/>
        <v>0.15205837656045151</v>
      </c>
      <c r="H148" s="23">
        <f t="shared" si="73"/>
        <v>0.10682113689688186</v>
      </c>
      <c r="I148" s="23">
        <f t="shared" si="73"/>
        <v>7.6699437949775698E-2</v>
      </c>
      <c r="J148" s="23">
        <f t="shared" si="73"/>
        <v>5.6418453590996495E-2</v>
      </c>
      <c r="K148" s="23">
        <f t="shared" si="73"/>
        <v>4.2688429109659885E-2</v>
      </c>
      <c r="L148" s="23">
        <f t="shared" si="73"/>
        <v>3.2416772437405143E-2</v>
      </c>
      <c r="M148" s="23">
        <f t="shared" si="73"/>
        <v>2.5089321553694855E-2</v>
      </c>
      <c r="N148" s="23">
        <f t="shared" si="73"/>
        <v>1.880877097198904E-2</v>
      </c>
      <c r="O148" s="23">
        <f t="shared" si="73"/>
        <v>1.4358223690839557E-2</v>
      </c>
      <c r="P148" s="23">
        <f t="shared" si="73"/>
        <v>1.1095366430735836E-2</v>
      </c>
      <c r="Q148" s="23">
        <f t="shared" si="73"/>
        <v>8.6511026434379946E-3</v>
      </c>
      <c r="R148" s="23">
        <f t="shared" si="73"/>
        <v>6.7929217182287954E-3</v>
      </c>
      <c r="S148" s="23">
        <f t="shared" si="73"/>
        <v>5.3649471279373509E-3</v>
      </c>
      <c r="T148" s="23">
        <f t="shared" si="73"/>
        <v>4.258235286560651E-3</v>
      </c>
      <c r="U148" s="23">
        <f t="shared" si="73"/>
        <v>3.3944730631460447E-3</v>
      </c>
      <c r="V148" s="23">
        <f t="shared" si="73"/>
        <v>2.7162488974770203E-3</v>
      </c>
      <c r="W148" s="23">
        <f t="shared" si="73"/>
        <v>2.1808624346237584E-3</v>
      </c>
      <c r="X148" s="23">
        <f t="shared" si="73"/>
        <v>1.7561974768702494E-3</v>
      </c>
      <c r="Y148" s="23">
        <f t="shared" si="73"/>
        <v>1.4178779500594691E-3</v>
      </c>
      <c r="Z148" s="23">
        <f t="shared" si="73"/>
        <v>1.1472613367116305E-3</v>
      </c>
      <c r="AA148" s="23">
        <f t="shared" si="73"/>
        <v>9.2983369016427114E-4</v>
      </c>
      <c r="AB148" s="23">
        <f t="shared" si="73"/>
        <v>7.5434162997755792E-4</v>
      </c>
      <c r="AC148" s="23">
        <f t="shared" si="73"/>
        <v>6.1016616323925619E-4</v>
      </c>
      <c r="AD148" s="23">
        <f t="shared" si="73"/>
        <v>4.9321234365786836E-4</v>
      </c>
      <c r="AE148" s="23">
        <f t="shared" si="73"/>
        <v>3.9866410209033485E-4</v>
      </c>
      <c r="AF148" s="23">
        <f t="shared" si="73"/>
        <v>3.2239251469488395E-4</v>
      </c>
      <c r="AG148" s="23">
        <f t="shared" si="73"/>
        <v>2.6092541757330537E-4</v>
      </c>
      <c r="AH148" s="23">
        <f t="shared" si="73"/>
        <v>2.1139340645908293E-4</v>
      </c>
      <c r="AI148" s="23">
        <f t="shared" ref="AI148:BI148" si="74">+AH148/(1+AH79)^10</f>
        <v>1.7145671376110315E-4</v>
      </c>
      <c r="AJ148" s="23">
        <f t="shared" si="74"/>
        <v>1.3922503682855093E-4</v>
      </c>
      <c r="AK148" s="23">
        <f t="shared" si="74"/>
        <v>1.1318006291955605E-4</v>
      </c>
      <c r="AL148" s="23">
        <f t="shared" si="74"/>
        <v>9.2106152663086954E-5</v>
      </c>
      <c r="AM148" s="23">
        <f t="shared" si="74"/>
        <v>7.5031256552466399E-5</v>
      </c>
      <c r="AN148" s="23">
        <f t="shared" si="74"/>
        <v>6.1178084675086254E-5</v>
      </c>
      <c r="AO148" s="23">
        <f t="shared" si="74"/>
        <v>4.9924531378100503E-5</v>
      </c>
      <c r="AP148" s="23">
        <f t="shared" si="74"/>
        <v>4.0771984107559264E-5</v>
      </c>
      <c r="AQ148" s="23">
        <f t="shared" si="74"/>
        <v>3.332012143710067E-5</v>
      </c>
      <c r="AR148" s="23">
        <f t="shared" si="74"/>
        <v>2.7246941589552011E-5</v>
      </c>
      <c r="AS148" s="23">
        <f t="shared" si="74"/>
        <v>2.2292954479635075E-5</v>
      </c>
      <c r="AT148" s="23">
        <f t="shared" si="74"/>
        <v>1.8248664654979257E-5</v>
      </c>
      <c r="AU148" s="23">
        <f t="shared" si="74"/>
        <v>1.4944646488326403E-5</v>
      </c>
      <c r="AV148" s="23">
        <f t="shared" si="74"/>
        <v>1.2243659225770248E-5</v>
      </c>
      <c r="AW148" s="23">
        <f t="shared" si="74"/>
        <v>1.0034368153485847E-5</v>
      </c>
      <c r="AX148" s="23">
        <f t="shared" si="74"/>
        <v>8.226332425925246E-6</v>
      </c>
      <c r="AY148" s="23">
        <f t="shared" si="74"/>
        <v>6.7459941028849041E-6</v>
      </c>
      <c r="AZ148" s="23">
        <f t="shared" si="74"/>
        <v>5.5334606455864457E-6</v>
      </c>
      <c r="BA148" s="23">
        <f t="shared" si="74"/>
        <v>4.5399179771118116E-6</v>
      </c>
      <c r="BB148" s="23">
        <f t="shared" si="74"/>
        <v>3.7255460592374878E-6</v>
      </c>
      <c r="BC148" s="23">
        <f t="shared" si="74"/>
        <v>3.0578360365793757E-6</v>
      </c>
      <c r="BD148" s="23">
        <f t="shared" si="74"/>
        <v>2.510229116772801E-6</v>
      </c>
      <c r="BE148" s="23">
        <f t="shared" si="74"/>
        <v>2.0610138580320415E-6</v>
      </c>
      <c r="BF148" s="23">
        <f t="shared" si="74"/>
        <v>1.6924314725798026E-6</v>
      </c>
      <c r="BG148" s="23">
        <f t="shared" si="74"/>
        <v>1.3899489308053539E-6</v>
      </c>
      <c r="BH148" s="23">
        <f t="shared" si="74"/>
        <v>1.1416676833025309E-6</v>
      </c>
      <c r="BI148" s="23">
        <f t="shared" si="74"/>
        <v>9.8373763221797157E-7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145.13898036526891</v>
      </c>
    </row>
    <row r="152" spans="1:74" ht="18" customHeight="1">
      <c r="A152" s="23" t="s">
        <v>150</v>
      </c>
      <c r="B152" s="23">
        <f>+SUMPRODUCT(B148:AE148*B84:AE84)*10</f>
        <v>147.26005440726018</v>
      </c>
    </row>
    <row r="153" spans="1:74" ht="18" customHeight="1">
      <c r="A153" s="23" t="s">
        <v>151</v>
      </c>
      <c r="B153" s="23">
        <f>+SUMPRODUCT(B148:BI148*B84:BI84)*10</f>
        <v>147.73561190703026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4.3742880575525925E-3</v>
      </c>
      <c r="C155" s="29">
        <f t="shared" ref="C155:BI155" si="75">+C63*C61</f>
        <v>7.4939360499194814E-3</v>
      </c>
      <c r="D155" s="29">
        <f t="shared" si="75"/>
        <v>1.3811732048110549E-2</v>
      </c>
      <c r="E155" s="29">
        <f t="shared" si="75"/>
        <v>2.3778427973206211E-2</v>
      </c>
      <c r="F155" s="29">
        <f t="shared" si="75"/>
        <v>3.7147515933412367E-2</v>
      </c>
      <c r="G155" s="29">
        <f t="shared" si="75"/>
        <v>5.5962829327209938E-2</v>
      </c>
      <c r="H155" s="29">
        <f t="shared" si="75"/>
        <v>8.0001925877382293E-2</v>
      </c>
      <c r="I155" s="29">
        <f t="shared" si="75"/>
        <v>0.10847323305386733</v>
      </c>
      <c r="J155" s="29">
        <f t="shared" si="75"/>
        <v>0.14251356227658799</v>
      </c>
      <c r="K155" s="29">
        <f t="shared" si="75"/>
        <v>0.18321521017672457</v>
      </c>
      <c r="L155" s="29">
        <f t="shared" si="75"/>
        <v>0.23476464611265166</v>
      </c>
      <c r="M155" s="29">
        <f t="shared" si="75"/>
        <v>0.29814210911788458</v>
      </c>
      <c r="N155" s="29">
        <f t="shared" si="75"/>
        <v>0.37445665675041406</v>
      </c>
      <c r="O155" s="29">
        <f t="shared" si="75"/>
        <v>0.45893768393336315</v>
      </c>
      <c r="P155" s="29">
        <f t="shared" si="75"/>
        <v>0.55215489079982605</v>
      </c>
      <c r="Q155" s="29">
        <f t="shared" si="75"/>
        <v>0.65460217364333095</v>
      </c>
      <c r="R155" s="29">
        <f t="shared" si="75"/>
        <v>0.76664748805096072</v>
      </c>
      <c r="S155" s="29">
        <f t="shared" si="75"/>
        <v>0.88855234950687312</v>
      </c>
      <c r="T155" s="29">
        <f t="shared" si="75"/>
        <v>1.0204783638139594</v>
      </c>
      <c r="U155" s="29">
        <f t="shared" si="75"/>
        <v>1.1624772348376038</v>
      </c>
      <c r="V155" s="29">
        <f t="shared" si="75"/>
        <v>1.3144607957245138</v>
      </c>
      <c r="W155" s="29">
        <f t="shared" si="75"/>
        <v>1.4761476774153224</v>
      </c>
      <c r="X155" s="29">
        <f t="shared" si="75"/>
        <v>1.6469845968636623</v>
      </c>
      <c r="Y155" s="29">
        <f t="shared" si="75"/>
        <v>1.8260446855147485</v>
      </c>
      <c r="Z155" s="29">
        <f t="shared" si="75"/>
        <v>2.0119148245640526</v>
      </c>
      <c r="AA155" s="29">
        <f t="shared" si="75"/>
        <v>2.1994555308622923</v>
      </c>
      <c r="AB155" s="29">
        <f t="shared" si="75"/>
        <v>2.363156404027023</v>
      </c>
      <c r="AC155" s="29">
        <f t="shared" si="75"/>
        <v>2.4878097794977214</v>
      </c>
      <c r="AD155" s="29">
        <f t="shared" si="75"/>
        <v>2.5889324786008521</v>
      </c>
      <c r="AE155" s="29">
        <f t="shared" si="75"/>
        <v>2.6769807438945761</v>
      </c>
      <c r="AF155" s="29">
        <f t="shared" si="75"/>
        <v>2.7593336962972654</v>
      </c>
      <c r="AG155" s="29">
        <f t="shared" si="75"/>
        <v>2.8410899015948461</v>
      </c>
      <c r="AH155" s="29">
        <f t="shared" si="75"/>
        <v>2.925709444443835</v>
      </c>
      <c r="AI155" s="29">
        <f t="shared" si="75"/>
        <v>3.0155041149454753</v>
      </c>
      <c r="AJ155" s="29">
        <f t="shared" si="75"/>
        <v>3.1119947113988986</v>
      </c>
      <c r="AK155" s="29">
        <f t="shared" si="75"/>
        <v>3.2161654639827599</v>
      </c>
      <c r="AL155" s="29">
        <f t="shared" si="75"/>
        <v>3.3286429745259758</v>
      </c>
      <c r="AM155" s="29">
        <f t="shared" si="75"/>
        <v>3.4498211806633821</v>
      </c>
      <c r="AN155" s="29">
        <f t="shared" si="75"/>
        <v>3.5799482036345114</v>
      </c>
      <c r="AO155" s="29">
        <f t="shared" si="75"/>
        <v>3.7191864363862015</v>
      </c>
      <c r="AP155" s="29">
        <f t="shared" si="75"/>
        <v>3.8676538934704467</v>
      </c>
      <c r="AQ155" s="29">
        <f t="shared" si="75"/>
        <v>4.0254524558588383</v>
      </c>
      <c r="AR155" s="29">
        <f t="shared" si="75"/>
        <v>4.1926869606490103</v>
      </c>
      <c r="AS155" s="29">
        <f t="shared" si="75"/>
        <v>4.3694779077130947</v>
      </c>
      <c r="AT155" s="29">
        <f t="shared" si="75"/>
        <v>4.5559697325351882</v>
      </c>
      <c r="AU155" s="29">
        <f t="shared" si="75"/>
        <v>4.7523360190762309</v>
      </c>
      <c r="AV155" s="29">
        <f t="shared" si="75"/>
        <v>4.958782622891718</v>
      </c>
      <c r="AW155" s="29">
        <f t="shared" si="75"/>
        <v>5.1755493904670802</v>
      </c>
      <c r="AX155" s="29">
        <f t="shared" si="75"/>
        <v>5.402910959641452</v>
      </c>
      <c r="AY155" s="29">
        <f t="shared" si="75"/>
        <v>5.6411769831212624</v>
      </c>
      <c r="AZ155" s="29">
        <f t="shared" si="75"/>
        <v>5.8906920152186855</v>
      </c>
      <c r="BA155" s="29">
        <f t="shared" si="75"/>
        <v>6.1518352291417848</v>
      </c>
      <c r="BB155" s="29">
        <f t="shared" si="75"/>
        <v>6.4250200800779336</v>
      </c>
      <c r="BC155" s="29">
        <f t="shared" si="75"/>
        <v>6.7106939920903441</v>
      </c>
      <c r="BD155" s="29">
        <f t="shared" si="75"/>
        <v>7.0093381203367873</v>
      </c>
      <c r="BE155" s="29">
        <f t="shared" si="75"/>
        <v>7.3214672213529024</v>
      </c>
      <c r="BF155" s="29">
        <f t="shared" si="75"/>
        <v>7.6476296509851096</v>
      </c>
      <c r="BG155" s="29">
        <f t="shared" si="75"/>
        <v>7.9884075004633832</v>
      </c>
      <c r="BH155" s="29">
        <f t="shared" si="75"/>
        <v>8.344416874945944</v>
      </c>
      <c r="BI155" s="29">
        <f t="shared" si="75"/>
        <v>8.7163083148239462</v>
      </c>
    </row>
    <row r="159" spans="1:74" ht="18" customHeight="1">
      <c r="A159" s="21" t="s">
        <v>1311</v>
      </c>
      <c r="B159" s="29">
        <f>B57</f>
        <v>127.773</v>
      </c>
      <c r="C159" s="23">
        <f>B159*EXP(B58)</f>
        <v>126.11078504342912</v>
      </c>
      <c r="D159" s="23">
        <f t="shared" ref="D159:BJ159" si="76">C159*EXP(C58)</f>
        <v>121.1000791610762</v>
      </c>
      <c r="E159" s="23">
        <f t="shared" si="76"/>
        <v>114.02213127603983</v>
      </c>
      <c r="F159" s="23">
        <f t="shared" si="76"/>
        <v>106.00881152460984</v>
      </c>
      <c r="G159" s="23">
        <f t="shared" si="76"/>
        <v>99.905242120466625</v>
      </c>
      <c r="H159" s="23">
        <f t="shared" si="76"/>
        <v>95.999250914928439</v>
      </c>
      <c r="I159" s="23">
        <f t="shared" si="76"/>
        <v>92.245972089380729</v>
      </c>
      <c r="J159" s="23">
        <f t="shared" si="76"/>
        <v>88.639435054087073</v>
      </c>
      <c r="K159" s="23">
        <f t="shared" si="76"/>
        <v>85.173902651216196</v>
      </c>
      <c r="L159" s="23">
        <f t="shared" si="76"/>
        <v>83.70357831228803</v>
      </c>
      <c r="M159" s="23">
        <f t="shared" si="76"/>
        <v>84.127776690940138</v>
      </c>
      <c r="N159" s="23">
        <f t="shared" si="76"/>
        <v>84.554124849423388</v>
      </c>
      <c r="O159" s="23">
        <f t="shared" si="76"/>
        <v>84.98263368253032</v>
      </c>
      <c r="P159" s="23">
        <f t="shared" si="76"/>
        <v>85.413314140266763</v>
      </c>
      <c r="Q159" s="23">
        <f t="shared" si="76"/>
        <v>85.846177228131722</v>
      </c>
      <c r="R159" s="23">
        <f t="shared" si="76"/>
        <v>86.281234007398567</v>
      </c>
      <c r="S159" s="23">
        <f t="shared" si="76"/>
        <v>86.718495595397698</v>
      </c>
      <c r="T159" s="23">
        <f t="shared" si="76"/>
        <v>87.157973165800641</v>
      </c>
      <c r="U159" s="23">
        <f t="shared" si="76"/>
        <v>87.59967794890558</v>
      </c>
      <c r="V159" s="23">
        <f t="shared" si="76"/>
        <v>88.092631169487674</v>
      </c>
      <c r="W159" s="23">
        <f t="shared" si="76"/>
        <v>88.637671574052376</v>
      </c>
      <c r="X159" s="23">
        <f t="shared" si="76"/>
        <v>89.18608421348695</v>
      </c>
      <c r="Y159" s="23">
        <f t="shared" si="76"/>
        <v>89.73788995224092</v>
      </c>
      <c r="Z159" s="23">
        <f t="shared" si="76"/>
        <v>90.29310978385486</v>
      </c>
      <c r="AA159" s="23">
        <f t="shared" si="76"/>
        <v>90.85176483175907</v>
      </c>
      <c r="AB159" s="23">
        <f t="shared" si="76"/>
        <v>91.413876350077189</v>
      </c>
      <c r="AC159" s="23">
        <f t="shared" si="76"/>
        <v>91.979465724434888</v>
      </c>
      <c r="AD159" s="23">
        <f t="shared" si="76"/>
        <v>92.548554472773418</v>
      </c>
      <c r="AE159" s="23">
        <f t="shared" si="76"/>
        <v>93.121164246168291</v>
      </c>
      <c r="AF159" s="23">
        <f t="shared" si="76"/>
        <v>93.408796319829463</v>
      </c>
      <c r="AG159" s="23">
        <f t="shared" si="76"/>
        <v>93.408796319829463</v>
      </c>
      <c r="AH159" s="23">
        <f t="shared" si="76"/>
        <v>93.408796319829463</v>
      </c>
      <c r="AI159" s="23">
        <f t="shared" si="76"/>
        <v>93.408796319829463</v>
      </c>
      <c r="AJ159" s="23">
        <f t="shared" si="76"/>
        <v>93.408796319829463</v>
      </c>
      <c r="AK159" s="23">
        <f t="shared" si="76"/>
        <v>93.408796319829463</v>
      </c>
      <c r="AL159" s="23">
        <f t="shared" si="76"/>
        <v>93.408796319829463</v>
      </c>
      <c r="AM159" s="23">
        <f t="shared" si="76"/>
        <v>93.408796319829463</v>
      </c>
      <c r="AN159" s="23">
        <f t="shared" si="76"/>
        <v>93.408796319829463</v>
      </c>
      <c r="AO159" s="23">
        <f t="shared" si="76"/>
        <v>93.408796319829463</v>
      </c>
      <c r="AP159" s="23">
        <f t="shared" si="76"/>
        <v>93.408796319829463</v>
      </c>
      <c r="AQ159" s="23">
        <f t="shared" si="76"/>
        <v>93.408796319829463</v>
      </c>
      <c r="AR159" s="23">
        <f t="shared" si="76"/>
        <v>93.408796319829463</v>
      </c>
      <c r="AS159" s="23">
        <f t="shared" si="76"/>
        <v>93.408796319829463</v>
      </c>
      <c r="AT159" s="23">
        <f t="shared" si="76"/>
        <v>93.408796319829463</v>
      </c>
      <c r="AU159" s="23">
        <f t="shared" si="76"/>
        <v>93.408796319829463</v>
      </c>
      <c r="AV159" s="23">
        <f t="shared" si="76"/>
        <v>93.408796319829463</v>
      </c>
      <c r="AW159" s="23">
        <f t="shared" si="76"/>
        <v>93.408796319829463</v>
      </c>
      <c r="AX159" s="23">
        <f t="shared" si="76"/>
        <v>93.408796319829463</v>
      </c>
      <c r="AY159" s="23">
        <f t="shared" si="76"/>
        <v>93.408796319829463</v>
      </c>
      <c r="AZ159" s="23">
        <f t="shared" si="76"/>
        <v>93.408796319829463</v>
      </c>
      <c r="BA159" s="23">
        <f t="shared" si="76"/>
        <v>93.408796319829463</v>
      </c>
      <c r="BB159" s="23">
        <f t="shared" si="76"/>
        <v>93.408796319829463</v>
      </c>
      <c r="BC159" s="23">
        <f t="shared" si="76"/>
        <v>93.408796319829463</v>
      </c>
      <c r="BD159" s="23">
        <f t="shared" si="76"/>
        <v>93.408796319829463</v>
      </c>
      <c r="BE159" s="23">
        <f t="shared" si="76"/>
        <v>93.408796319829463</v>
      </c>
      <c r="BF159" s="23">
        <f t="shared" si="76"/>
        <v>93.408796319829463</v>
      </c>
      <c r="BG159" s="23">
        <f t="shared" si="76"/>
        <v>93.408796319829463</v>
      </c>
      <c r="BH159" s="23">
        <f t="shared" si="76"/>
        <v>93.408796319829463</v>
      </c>
      <c r="BI159" s="23">
        <f t="shared" si="76"/>
        <v>93.408796319829463</v>
      </c>
      <c r="BJ159" s="23">
        <f t="shared" si="76"/>
        <v>93.408796319829463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9"/>
  <sheetViews>
    <sheetView zoomScale="85" zoomScaleNormal="85" workbookViewId="0">
      <pane xSplit="1" ySplit="4" topLeftCell="B30" activePane="bottomRight" state="frozen"/>
      <selection pane="topRight" activeCell="B1" sqref="B1"/>
      <selection pane="bottomLeft" activeCell="A5" sqref="A5"/>
      <selection pane="bottomRight" activeCell="B43" sqref="B43"/>
    </sheetView>
  </sheetViews>
  <sheetFormatPr defaultColWidth="11.6640625" defaultRowHeight="18" customHeight="1"/>
  <cols>
    <col min="1" max="1" width="58.33203125" style="21" customWidth="1"/>
    <col min="2" max="2" width="11.6640625" style="29" customWidth="1"/>
    <col min="3" max="16384" width="11.664062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1.909084828124274E-4</v>
      </c>
      <c r="E50" s="44">
        <f>100*$B$49*(Global!D135*$B$48+Global!D135^2*$C$48)*(D61/$B61)^(1/$C$49)</f>
        <v>3.2611149967379488E-4</v>
      </c>
      <c r="F50" s="44">
        <f>100*$B$49*(Global!E135*$B$48+Global!E135^2*$C$48)*(E61/$B61)^(1/$C$49)</f>
        <v>5.2763248157057237E-4</v>
      </c>
      <c r="G50" s="44">
        <f>100*$B$49*(Global!F135*$B$48+Global!F135^2*$C$48)*(F61/$B61)^(1/$C$49)</f>
        <v>8.1941159410942673E-4</v>
      </c>
      <c r="H50" s="44">
        <f>100*$B$49*(Global!G135*$B$48+Global!G135^2*$C$48)*(G61/$B61)^(1/$C$49)</f>
        <v>1.2281413524898631E-3</v>
      </c>
      <c r="I50" s="44">
        <f>100*$B$49*(Global!H135*$B$48+Global!H135^2*$C$48)*(H61/$B61)^(1/$C$49)</f>
        <v>1.7782909199359068E-3</v>
      </c>
      <c r="J50" s="44">
        <f>100*$B$49*(Global!I135*$B$48+Global!I135^2*$C$48)*(I61/$B61)^(1/$C$49)</f>
        <v>2.4970330161285404E-3</v>
      </c>
      <c r="K50" s="44">
        <f>100*$B$49*(Global!J135*$B$48+Global!J135^2*$C$48)*(J61/$B61)^(1/$C$49)</f>
        <v>3.7728766326953103E-3</v>
      </c>
      <c r="L50" s="44">
        <f>100*$B$49*(Global!K135*$B$48+Global!K135^2*$C$48)*(K61/$B61)^(1/$C$49)</f>
        <v>5.5622117382250046E-3</v>
      </c>
      <c r="M50" s="44">
        <f>100*$B$49*(Global!L135*$B$48+Global!L135^2*$C$48)*(L61/$B61)^(1/$C$49)</f>
        <v>8.0044504473932767E-3</v>
      </c>
      <c r="N50" s="44">
        <f>100*$B$49*(Global!M135*$B$48+Global!M135^2*$C$48)*(M61/$B61)^(1/$C$49)</f>
        <v>1.1100039523178364E-2</v>
      </c>
      <c r="O50" s="44">
        <f>100*$B$49*(Global!N135*$B$48+Global!N135^2*$C$48)*(N61/$B61)^(1/$C$49)</f>
        <v>1.5071002682730464E-2</v>
      </c>
      <c r="P50" s="44">
        <f>100*$B$49*(Global!O135*$B$48+Global!O135^2*$C$48)*(O61/$B61)^(1/$C$49)</f>
        <v>2.0008027718169012E-2</v>
      </c>
      <c r="Q50" s="44">
        <f>100*$B$49*(Global!P135*$B$48+Global!P135^2*$C$48)*(P61/$B61)^(1/$C$49)</f>
        <v>2.6042586879402869E-2</v>
      </c>
      <c r="R50" s="44">
        <f>100*$B$49*(Global!Q135*$B$48+Global!Q135^2*$C$48)*(Q61/$B61)^(1/$C$49)</f>
        <v>3.3308379326539558E-2</v>
      </c>
      <c r="S50" s="44">
        <f>100*$B$49*(Global!R135*$B$48+Global!R135^2*$C$48)*(R61/$B61)^(1/$C$49)</f>
        <v>4.1940967467341772E-2</v>
      </c>
      <c r="T50" s="44">
        <f>100*$B$49*(Global!S135*$B$48+Global!S135^2*$C$48)*(S61/$B61)^(1/$C$49)</f>
        <v>5.2077320260997872E-2</v>
      </c>
      <c r="U50" s="44">
        <f>100*$B$49*(Global!T135*$B$48+Global!T135^2*$C$48)*(T61/$B61)^(1/$C$49)</f>
        <v>6.3855186161846697E-2</v>
      </c>
      <c r="V50" s="44">
        <f>100*$B$49*(Global!U135*$B$48+Global!U135^2*$C$48)*(U61/$B61)^(1/$C$49)</f>
        <v>7.7412157619907523E-2</v>
      </c>
      <c r="W50" s="44">
        <f>100*$B$49*(Global!V135*$B$48+Global!V135^2*$C$48)*(V61/$B61)^(1/$C$49)</f>
        <v>9.2884250771861673E-2</v>
      </c>
      <c r="X50" s="44">
        <f>100*$B$49*(Global!W135*$B$48+Global!W135^2*$C$48)*(W61/$B61)^(1/$C$49)</f>
        <v>0.11040378873994715</v>
      </c>
      <c r="Y50" s="44">
        <f>100*$B$49*(Global!X135*$B$48+Global!X135^2*$C$48)*(X61/$B61)^(1/$C$49)</f>
        <v>0.1300963492602801</v>
      </c>
      <c r="Z50" s="44">
        <f>100*$B$49*(Global!Y135*$B$48+Global!Y135^2*$C$48)*(Y61/$B61)^(1/$C$49)</f>
        <v>0.152076541906221</v>
      </c>
      <c r="AA50" s="44">
        <f>100*$B$49*(Global!Z135*$B$48+Global!Z135^2*$C$48)*(Z61/$B61)^(1/$C$49)</f>
        <v>0.1764424625367309</v>
      </c>
      <c r="AB50" s="44">
        <f>100*$B$49*(Global!AA135*$B$48+Global!AA135^2*$C$48)*(AA61/$B61)^(1/$C$49)</f>
        <v>0.20324128791504076</v>
      </c>
      <c r="AC50" s="44">
        <f>100*$B$49*(Global!AB135*$B$48+Global!AB135^2*$C$48)*(AB61/$B61)^(1/$C$49)</f>
        <v>0.23228337228324625</v>
      </c>
      <c r="AD50" s="44">
        <f>100*$B$49*(Global!AC135*$B$48+Global!AC135^2*$C$48)*(AC61/$B61)^(1/$C$49)</f>
        <v>0.26321009653706717</v>
      </c>
      <c r="AE50" s="44">
        <f>100*$B$49*(Global!AD135*$B$48+Global!AD135^2*$C$48)*(AD61/$B61)^(1/$C$49)</f>
        <v>0.29577161497012872</v>
      </c>
      <c r="AF50" s="44">
        <f>100*$B$49*(Global!AE135*$B$48+Global!AE135^2*$C$48)*(AE61/$B61)^(1/$C$49)</f>
        <v>0.32975731470973579</v>
      </c>
      <c r="AG50" s="44">
        <f>100*$B$49*(Global!AF135*$B$48+Global!AF135^2*$C$48)*(AF61/$B61)^(1/$C$49)</f>
        <v>0.36501127354306973</v>
      </c>
      <c r="AH50" s="44">
        <f>100*$B$49*(Global!AG135*$B$48+Global!AG135^2*$C$48)*(AG61/$B61)^(1/$C$49)</f>
        <v>0.40142213178595637</v>
      </c>
      <c r="AI50" s="44">
        <f>100*$B$49*(Global!AH135*$B$48+Global!AH135^2*$C$48)*(AH61/$B61)^(1/$C$49)</f>
        <v>0.43891420742271126</v>
      </c>
      <c r="AJ50" s="44">
        <f>100*$B$49*(Global!AI135*$B$48+Global!AI135^2*$C$48)*(AI61/$B61)^(1/$C$49)</f>
        <v>0.47743977434257134</v>
      </c>
      <c r="AK50" s="44">
        <f>100*$B$49*(Global!AJ135*$B$48+Global!AJ135^2*$C$48)*(AJ61/$B61)^(1/$C$49)</f>
        <v>0.51697248753505076</v>
      </c>
      <c r="AL50" s="44">
        <f>100*$B$49*(Global!AK135*$B$48+Global!AK135^2*$C$48)*(AK61/$B61)^(1/$C$49)</f>
        <v>0.5575019184923824</v>
      </c>
      <c r="AM50" s="44">
        <f>100*$B$49*(Global!AL135*$B$48+Global!AL135^2*$C$48)*(AL61/$B61)^(1/$C$49)</f>
        <v>0.59902912314273515</v>
      </c>
      <c r="AN50" s="44">
        <f>100*$B$49*(Global!AM135*$B$48+Global!AM135^2*$C$48)*(AM61/$B61)^(1/$C$49)</f>
        <v>0.64156313158699707</v>
      </c>
      <c r="AO50" s="44">
        <f>100*$B$49*(Global!AN135*$B$48+Global!AN135^2*$C$48)*(AN61/$B61)^(1/$C$49)</f>
        <v>0.6851182314445543</v>
      </c>
      <c r="AP50" s="44">
        <f>100*$B$49*(Global!AO135*$B$48+Global!AO135^2*$C$48)*(AO61/$B61)^(1/$C$49)</f>
        <v>0.72971191354283849</v>
      </c>
      <c r="AQ50" s="44">
        <f>100*$B$49*(Global!AP135*$B$48+Global!AP135^2*$C$48)*(AP61/$B61)^(1/$C$49)</f>
        <v>0.77536335589446093</v>
      </c>
      <c r="AR50" s="44">
        <f>100*$B$49*(Global!AQ135*$B$48+Global!AQ135^2*$C$48)*(AQ61/$B61)^(1/$C$49)</f>
        <v>0.82209233511825808</v>
      </c>
      <c r="AS50" s="44">
        <f>100*$B$49*(Global!AR135*$B$48+Global!AR135^2*$C$48)*(AR61/$B61)^(1/$C$49)</f>
        <v>0.86991847028224356</v>
      </c>
      <c r="AT50" s="44">
        <f>100*$B$49*(Global!AS135*$B$48+Global!AS135^2*$C$48)*(AS61/$B61)^(1/$C$49)</f>
        <v>0.91886072026320331</v>
      </c>
      <c r="AU50" s="44">
        <f>100*$B$49*(Global!AT135*$B$48+Global!AT135^2*$C$48)*(AT61/$B61)^(1/$C$49)</f>
        <v>0.96893707074723523</v>
      </c>
      <c r="AV50" s="44">
        <f>100*$B$49*(Global!AU135*$B$48+Global!AU135^2*$C$48)*(AU61/$B61)^(1/$C$49)</f>
        <v>1.0201643602427342</v>
      </c>
      <c r="AW50" s="44">
        <f>100*$B$49*(Global!AV135*$B$48+Global!AV135^2*$C$48)*(AV61/$B61)^(1/$C$49)</f>
        <v>1.0725582057026524</v>
      </c>
      <c r="AX50" s="44">
        <f>100*$B$49*(Global!AW135*$B$48+Global!AW135^2*$C$48)*(AW61/$B61)^(1/$C$49)</f>
        <v>1.1261329975908134</v>
      </c>
      <c r="AY50" s="44">
        <f>100*$B$49*(Global!AX135*$B$48+Global!AX135^2*$C$48)*(AX61/$B61)^(1/$C$49)</f>
        <v>1.1809019416584032</v>
      </c>
      <c r="AZ50" s="44">
        <f>100*$B$49*(Global!AY135*$B$48+Global!AY135^2*$C$48)*(AY61/$B61)^(1/$C$49)</f>
        <v>1.2368771305652564</v>
      </c>
      <c r="BA50" s="44">
        <f>100*$B$49*(Global!AZ135*$B$48+Global!AZ135^2*$C$48)*(AZ61/$B61)^(1/$C$49)</f>
        <v>1.2940696330428403</v>
      </c>
      <c r="BB50" s="44">
        <f>100*$B$49*(Global!BA135*$B$48+Global!BA135^2*$C$48)*(BA61/$B61)^(1/$C$49)</f>
        <v>1.352489591793737</v>
      </c>
      <c r="BC50" s="44">
        <f>100*$B$49*(Global!BB135*$B$48+Global!BB135^2*$C$48)*(BB61/$B61)^(1/$C$49)</f>
        <v>1.4121463239699947</v>
      </c>
      <c r="BD50" s="44">
        <f>100*$B$49*(Global!BC135*$B$48+Global!BC135^2*$C$48)*(BC61/$B61)^(1/$C$49)</f>
        <v>1.4730484200514957</v>
      </c>
      <c r="BE50" s="44">
        <f>100*$B$49*(Global!BD135*$B$48+Global!BD135^2*$C$48)*(BD61/$B61)^(1/$C$49)</f>
        <v>1.535203838405367</v>
      </c>
      <c r="BF50" s="44">
        <f>100*$B$49*(Global!BE135*$B$48+Global!BE135^2*$C$48)*(BE61/$B61)^(1/$C$49)</f>
        <v>1.5986199938693095</v>
      </c>
      <c r="BG50" s="44">
        <f>100*$B$49*(Global!BF135*$B$48+Global!BF135^2*$C$48)*(BF61/$B61)^(1/$C$49)</f>
        <v>1.6633038394615394</v>
      </c>
      <c r="BH50" s="44">
        <f>100*$B$49*(Global!BG135*$B$48+Global!BG135^2*$C$48)*(BG61/$B61)^(1/$C$49)</f>
        <v>1.7292619408530039</v>
      </c>
      <c r="BI50" s="44">
        <f>100*$B$49*(Global!BH135*$B$48+Global!BH135^2*$C$48)*(BH61/$B61)^(1/$C$49)</f>
        <v>1.7965005436018537</v>
      </c>
      <c r="BJ50" s="44">
        <f>100*$B$49*(Global!BI135*$B$48+Global!BI135^2*$C$48)*(BI61/$B61)^(1/$C$49)</f>
        <v>1.865025633390488</v>
      </c>
      <c r="BK50" s="44">
        <f>100*$B$49*(Global!BJ80*$B$48+Global!BJ80^2*$C$48)*(BJ61/$B61)^(1/$C$49)</f>
        <v>1.9177609303051175</v>
      </c>
      <c r="BL50" s="44">
        <f>100*$B$49*(Global!BK80*$B$48+Global!BK80^2*$C$48)*(BK61/$B61)^(1/$C$49)</f>
        <v>1.9700182557441122</v>
      </c>
      <c r="BM50" s="44">
        <f>100*$B$49*(Global!BL80*$B$48+Global!BL80^2*$C$48)*(BL61/$B61)^(1/$C$49)</f>
        <v>2.0219951735731918</v>
      </c>
      <c r="BN50" s="44">
        <f>100*$B$49*(Global!BM80*$B$48+Global!BM80^2*$C$48)*(BM61/$B61)^(1/$C$49)</f>
        <v>2.0738240789733013</v>
      </c>
      <c r="BO50" s="44">
        <f>100*$B$49*(Global!BN80*$B$48+Global!BN80^2*$C$48)*(BN61/$B61)^(1/$C$49)</f>
        <v>2.1255925679978045</v>
      </c>
      <c r="BP50" s="44">
        <f>100*$B$49*(Global!BO80*$B$48+Global!BO80^2*$C$48)*(BO61/$B61)^(1/$C$49)</f>
        <v>2.1773575043430253</v>
      </c>
      <c r="BQ50" s="44">
        <f>100*$B$49*(Global!BP80*$B$48+Global!BP80^2*$C$48)*(BP61/$B61)^(1/$C$49)</f>
        <v>2.2291547149025752</v>
      </c>
      <c r="BR50" s="44">
        <f>100*$B$49*(Global!BQ80*$B$48+Global!BQ80^2*$C$48)*(BQ61/$B61)^(1/$C$49)</f>
        <v>2.2810056631256956</v>
      </c>
      <c r="BS50" s="44">
        <f>100*$B$49*(Global!BR80*$B$48+Global!BR80^2*$C$48)*(BR61/$B61)^(1/$C$49)</f>
        <v>2.3329220373568189</v>
      </c>
      <c r="BT50" s="44">
        <f>100*$B$49*(Global!BS80*$B$48+Global!BS80^2*$C$48)*(BS61/$B61)^(1/$C$49)</f>
        <v>2.3849089028911883</v>
      </c>
      <c r="BU50" s="44">
        <f>100*$B$49*(Global!BT80*$B$48+Global!BT80^2*$C$48)*(BT61/$B61)^(1/$C$49)</f>
        <v>2.4369668657053039</v>
      </c>
      <c r="BV50" s="44">
        <f>100*$B$49*(Global!BU80*$B$48+Global!BU80^2*$C$48)*(BU61/$B61)^(1/$C$49)</f>
        <v>2.4890935566443013</v>
      </c>
      <c r="BW50" s="44">
        <f>100*$B$49*(Global!BV80*$B$48+Global!BV80^2*$C$48)*(BV61/$B61)^(1/$C$49)</f>
        <v>2.5412846486462866</v>
      </c>
      <c r="BX50" s="44">
        <f>100*$B$49*(Global!BW80*$B$48+Global!BW80^2*$C$48)*(BW61/$B61)^(1/$C$49)</f>
        <v>2.593534553219595</v>
      </c>
      <c r="BY50" s="44">
        <f>100*$B$49*(Global!BX80*$B$48+Global!BX80^2*$C$48)*(BX61/$B61)^(1/$C$49)</f>
        <v>2.6458368966742327</v>
      </c>
      <c r="BZ50" s="44">
        <f>100*$B$49*(Global!BY80*$B$48+Global!BY80^2*$C$48)*(BY61/$B61)^(1/$C$49)</f>
        <v>2.6981848451517778</v>
      </c>
      <c r="CA50" s="44">
        <f>100*$B$49*(Global!BZ80*$B$48+Global!BZ80^2*$C$48)*(BZ61/$B61)^(1/$C$49)</f>
        <v>2.7505713258692825</v>
      </c>
      <c r="CB50" s="44">
        <f>100*$B$49*(Global!CA80*$B$48+Global!CA80^2*$C$48)*(CA61/$B61)^(1/$C$49)</f>
        <v>2.8029891771307716</v>
      </c>
      <c r="CC50" s="44">
        <f>100*$B$49*(Global!CB80*$B$48+Global!CB80^2*$C$48)*(CB61/$B61)^(1/$C$49)</f>
        <v>2.8554312494525598</v>
      </c>
      <c r="CD50" s="44">
        <f>100*$B$49*(Global!CC80*$B$48+Global!CC80^2*$C$48)*(CC61/$B61)^(1/$C$49)</f>
        <v>2.9078904731406499</v>
      </c>
      <c r="CE50" s="44">
        <f>100*$B$49*(Global!CD80*$B$48+Global!CD80^2*$C$48)*(CD61/$B61)^(1/$C$49)</f>
        <v>2.9603599028485639</v>
      </c>
      <c r="CF50" s="44">
        <f>100*$B$49*(Global!CE80*$B$48+Global!CE80^2*$C$48)*(CE61/$B61)^(1/$C$49)</f>
        <v>3.0128327463431712</v>
      </c>
      <c r="CG50" s="44">
        <f>100*$B$49*(Global!CF80*$B$48+Global!CF80^2*$C$48)*(CF61/$B61)^(1/$C$49)</f>
        <v>3.0653023824413923</v>
      </c>
      <c r="CH50" s="44">
        <f>100*$B$49*(Global!CG80*$B$48+Global!CG80^2*$C$48)*(CG61/$B61)^(1/$C$49)</f>
        <v>3.1177623715267577</v>
      </c>
      <c r="CI50" s="44">
        <f>100*$B$49*(Global!CH80*$B$48+Global!CH80^2*$C$48)*(CH61/$B61)^(1/$C$49)</f>
        <v>3.170206460988596</v>
      </c>
      <c r="CJ50" s="44">
        <f>100*$B$49*(Global!CI80*$B$48+Global!CI80^2*$C$48)*(CI61/$B61)^(1/$C$49)</f>
        <v>3.222628587195016</v>
      </c>
      <c r="CK50" s="44">
        <f>100*$B$49*(Global!CJ80*$B$48+Global!CJ80^2*$C$48)*(CJ61/$B61)^(1/$C$49)</f>
        <v>3.2750228751085051</v>
      </c>
      <c r="CL50" s="44">
        <f>100*$B$49*(Global!CK80*$B$48+Global!CK80^2*$C$48)*(CK61/$B61)^(1/$C$49)</f>
        <v>3.3273836363081117</v>
      </c>
      <c r="CM50" s="44">
        <f>100*$B$49*(Global!CL80*$B$48+Global!CL80^2*$C$48)*(CL61/$B61)^(1/$C$49)</f>
        <v>3.3797053659451839</v>
      </c>
      <c r="CN50" s="44">
        <f>100*$B$49*(Global!CM80*$B$48+Global!CM80^2*$C$48)*(CM61/$B61)^(1/$C$49)</f>
        <v>3.4319827389965685</v>
      </c>
      <c r="CO50" s="44">
        <f>100*$B$49*(Global!CN80*$B$48+Global!CN80^2*$C$48)*(CN61/$B61)^(1/$C$49)</f>
        <v>3.4842106060670868</v>
      </c>
      <c r="CP50" s="44">
        <f>100*$B$49*(Global!CO80*$B$48+Global!CO80^2*$C$48)*(CO61/$B61)^(1/$C$49)</f>
        <v>3.5363839889156865</v>
      </c>
      <c r="CQ50" s="44">
        <f>100*$B$49*(Global!CP80*$B$48+Global!CP80^2*$C$48)*(CP61/$B61)^(1/$C$49)</f>
        <v>3.5884980758262937</v>
      </c>
      <c r="CR50" s="44">
        <f>100*$B$49*(Global!CQ80*$B$48+Global!CQ80^2*$C$48)*(CQ61/$B61)^(1/$C$49)</f>
        <v>3.6405482169074395</v>
      </c>
      <c r="CS50" s="44">
        <f>100*$B$49*(Global!CR80*$B$48+Global!CR80^2*$C$48)*(CR61/$B61)^(1/$C$49)</f>
        <v>3.6925299193791465</v>
      </c>
      <c r="CT50" s="44">
        <f>100*$B$49*(Global!CS80*$B$48+Global!CS80^2*$C$48)*(CS61/$B61)^(1/$C$49)</f>
        <v>3.7444388428876585</v>
      </c>
      <c r="CU50" s="44">
        <f>100*$B$49*(Global!CT80*$B$48+Global!CT80^2*$C$48)*(CT61/$B61)^(1/$C$49)</f>
        <v>3.7962707948762144</v>
      </c>
      <c r="CV50" s="44">
        <f>100*$B$49*(Global!CU80*$B$48+Global!CU80^2*$C$48)*(CU61/$B61)^(1/$C$49)</f>
        <v>3.8480217260313232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-6.1570797827377532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145.74450259638542</v>
      </c>
      <c r="C56" s="181">
        <v>143.456918</v>
      </c>
      <c r="D56" s="181">
        <v>141.20523900000001</v>
      </c>
      <c r="E56" s="181">
        <v>135.673914</v>
      </c>
      <c r="F56" s="181">
        <v>130.58831000000001</v>
      </c>
      <c r="G56" s="181">
        <v>126.654849</v>
      </c>
      <c r="H56" s="181">
        <v>122.534291</v>
      </c>
      <c r="I56" s="181">
        <v>119.439114</v>
      </c>
      <c r="J56" s="181">
        <v>118.47105999999999</v>
      </c>
      <c r="K56" s="181">
        <v>117.93754</v>
      </c>
      <c r="L56" s="181">
        <v>117.444757</v>
      </c>
      <c r="M56" s="181">
        <v>117.444757</v>
      </c>
      <c r="N56" s="181">
        <v>117.444757</v>
      </c>
      <c r="O56" s="181">
        <v>117.444757</v>
      </c>
      <c r="P56" s="181">
        <v>117.444757</v>
      </c>
      <c r="Q56" s="181">
        <v>117.444757</v>
      </c>
      <c r="R56" s="181">
        <v>117.444757</v>
      </c>
      <c r="S56" s="181">
        <v>117.444757</v>
      </c>
      <c r="T56" s="181">
        <v>117.444757</v>
      </c>
      <c r="U56" s="181">
        <v>117.444757</v>
      </c>
      <c r="V56" s="181">
        <v>117.444757</v>
      </c>
      <c r="W56" s="181">
        <v>117.444757</v>
      </c>
      <c r="X56" s="181">
        <v>117.444757</v>
      </c>
      <c r="Y56" s="181">
        <v>117.444757</v>
      </c>
      <c r="Z56" s="181">
        <v>117.444757</v>
      </c>
      <c r="AA56" s="181">
        <v>117.444757</v>
      </c>
      <c r="AB56" s="181">
        <v>117.444757</v>
      </c>
      <c r="AC56" s="181">
        <v>117.444757</v>
      </c>
      <c r="AD56" s="181">
        <v>117.444757</v>
      </c>
      <c r="AE56" s="181">
        <v>117.444757</v>
      </c>
      <c r="AF56" s="181">
        <v>117.444757</v>
      </c>
      <c r="AG56" s="181">
        <v>117.444757</v>
      </c>
      <c r="AH56" s="181">
        <v>117.444757</v>
      </c>
      <c r="AI56" s="181">
        <v>117.444757</v>
      </c>
      <c r="AJ56" s="181">
        <v>117.444757</v>
      </c>
      <c r="AK56" s="181">
        <v>117.444757</v>
      </c>
      <c r="AL56" s="181">
        <v>117.444757</v>
      </c>
      <c r="AM56" s="181">
        <v>117.444757</v>
      </c>
      <c r="AN56" s="181">
        <v>117.444757</v>
      </c>
      <c r="AO56" s="181">
        <v>117.444757</v>
      </c>
      <c r="AP56" s="181">
        <v>117.444757</v>
      </c>
      <c r="AQ56" s="181">
        <v>117.444757</v>
      </c>
      <c r="AR56" s="181">
        <v>117.444757</v>
      </c>
      <c r="AS56" s="181">
        <v>117.444757</v>
      </c>
      <c r="AT56" s="181">
        <v>117.444757</v>
      </c>
      <c r="AU56" s="181">
        <v>117.444757</v>
      </c>
      <c r="AV56" s="181">
        <v>117.444757</v>
      </c>
      <c r="AW56" s="181">
        <v>117.444757</v>
      </c>
      <c r="AX56" s="181">
        <v>117.444757</v>
      </c>
      <c r="AY56" s="181">
        <v>117.444757</v>
      </c>
      <c r="AZ56" s="181">
        <v>117.444757</v>
      </c>
      <c r="BA56" s="181">
        <v>117.444757</v>
      </c>
      <c r="BB56" s="181">
        <v>117.444757</v>
      </c>
      <c r="BC56" s="181">
        <v>117.444757</v>
      </c>
      <c r="BD56" s="181">
        <v>117.444757</v>
      </c>
      <c r="BE56" s="181">
        <v>117.444757</v>
      </c>
      <c r="BF56" s="181">
        <v>117.444757</v>
      </c>
      <c r="BG56" s="181">
        <v>117.444757</v>
      </c>
      <c r="BH56" s="181">
        <v>117.444757</v>
      </c>
      <c r="BI56" s="181">
        <v>117.444757</v>
      </c>
    </row>
    <row r="57" spans="1:105" s="6" customFormat="1" ht="13.8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3.8">
      <c r="A59" s="5" t="s">
        <v>129</v>
      </c>
      <c r="B59" s="3">
        <f>+BI56</f>
        <v>117.444757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1.7194406533268041</v>
      </c>
      <c r="C61" s="45">
        <f t="shared" si="10"/>
        <v>2.3159386560092097</v>
      </c>
      <c r="D61" s="45">
        <f t="shared" si="10"/>
        <v>2.9067973470157265</v>
      </c>
      <c r="E61" s="45">
        <f t="shared" si="10"/>
        <v>3.4582328551503192</v>
      </c>
      <c r="F61" s="45">
        <f t="shared" si="10"/>
        <v>4.0235265057754415</v>
      </c>
      <c r="G61" s="45">
        <f t="shared" si="10"/>
        <v>4.6327325308318983</v>
      </c>
      <c r="H61" s="45">
        <f t="shared" si="10"/>
        <v>5.2563110938890398</v>
      </c>
      <c r="I61" s="45">
        <f t="shared" si="10"/>
        <v>5.9145237276865323</v>
      </c>
      <c r="J61" s="45">
        <f t="shared" si="10"/>
        <v>6.6687152176857589</v>
      </c>
      <c r="K61" s="45">
        <f t="shared" si="10"/>
        <v>7.4893707333489994</v>
      </c>
      <c r="L61" s="45">
        <f t="shared" si="10"/>
        <v>8.4339124697848344</v>
      </c>
      <c r="M61" s="45">
        <f t="shared" si="10"/>
        <v>9.4934816190857134</v>
      </c>
      <c r="N61" s="45">
        <f t="shared" si="10"/>
        <v>10.642402908389888</v>
      </c>
      <c r="O61" s="45">
        <f t="shared" si="10"/>
        <v>11.760413660048672</v>
      </c>
      <c r="P61" s="45">
        <f t="shared" si="10"/>
        <v>12.869284682599584</v>
      </c>
      <c r="Q61" s="45">
        <f t="shared" si="10"/>
        <v>13.980556787239376</v>
      </c>
      <c r="R61" s="45">
        <f t="shared" si="10"/>
        <v>15.100119772793155</v>
      </c>
      <c r="S61" s="45">
        <f t="shared" si="10"/>
        <v>16.23080575461892</v>
      </c>
      <c r="T61" s="45">
        <f t="shared" si="10"/>
        <v>17.373867190138121</v>
      </c>
      <c r="U61" s="45">
        <f t="shared" si="10"/>
        <v>18.529816747566532</v>
      </c>
      <c r="V61" s="45">
        <f t="shared" si="10"/>
        <v>19.698900129902214</v>
      </c>
      <c r="W61" s="45">
        <f t="shared" si="10"/>
        <v>20.881358986946665</v>
      </c>
      <c r="X61" s="45">
        <f t="shared" si="10"/>
        <v>22.077575551418484</v>
      </c>
      <c r="Y61" s="45">
        <f t="shared" si="10"/>
        <v>23.288151498036051</v>
      </c>
      <c r="Z61" s="45">
        <f t="shared" si="10"/>
        <v>24.513948315348053</v>
      </c>
      <c r="AA61" s="45">
        <f t="shared" si="10"/>
        <v>25.756098575389952</v>
      </c>
      <c r="AB61" s="45">
        <f t="shared" si="10"/>
        <v>27.016225559324432</v>
      </c>
      <c r="AC61" s="45">
        <f t="shared" si="10"/>
        <v>28.297451042113551</v>
      </c>
      <c r="AD61" s="45">
        <f t="shared" si="10"/>
        <v>29.613183917955745</v>
      </c>
      <c r="AE61" s="45">
        <f t="shared" si="10"/>
        <v>30.962742959882991</v>
      </c>
      <c r="AF61" s="45">
        <f t="shared" si="10"/>
        <v>32.34535287025524</v>
      </c>
      <c r="AG61" s="45">
        <f t="shared" si="10"/>
        <v>33.760423060955972</v>
      </c>
      <c r="AH61" s="45">
        <f t="shared" si="10"/>
        <v>35.207726970196632</v>
      </c>
      <c r="AI61" s="45">
        <f t="shared" si="10"/>
        <v>36.687471214728305</v>
      </c>
      <c r="AJ61" s="45">
        <f t="shared" si="10"/>
        <v>38.200288680033559</v>
      </c>
      <c r="AK61" s="45">
        <f t="shared" si="10"/>
        <v>39.747191355194332</v>
      </c>
      <c r="AL61" s="45">
        <f t="shared" si="10"/>
        <v>41.329508348891373</v>
      </c>
      <c r="AM61" s="45">
        <f t="shared" si="10"/>
        <v>42.948823969172508</v>
      </c>
      <c r="AN61" s="45">
        <f t="shared" si="10"/>
        <v>44.606923118230995</v>
      </c>
      <c r="AO61" s="45">
        <f t="shared" si="10"/>
        <v>46.305746566901647</v>
      </c>
      <c r="AP61" s="45">
        <f t="shared" si="10"/>
        <v>48.047356145610877</v>
      </c>
      <c r="AQ61" s="45">
        <f t="shared" si="10"/>
        <v>49.833908725411831</v>
      </c>
      <c r="AR61" s="45">
        <f t="shared" si="10"/>
        <v>51.667637475778058</v>
      </c>
      <c r="AS61" s="45">
        <f t="shared" si="10"/>
        <v>53.550838895167118</v>
      </c>
      <c r="AT61" s="45">
        <f t="shared" si="10"/>
        <v>55.485864292850032</v>
      </c>
      <c r="AU61" s="45">
        <f t="shared" si="10"/>
        <v>57.475114635663431</v>
      </c>
      <c r="AV61" s="45">
        <f t="shared" si="10"/>
        <v>59.521037902409176</v>
      </c>
      <c r="AW61" s="45">
        <f t="shared" si="10"/>
        <v>61.626128287321741</v>
      </c>
      <c r="AX61" s="45">
        <f t="shared" si="10"/>
        <v>63.792926755925251</v>
      </c>
      <c r="AY61" s="45">
        <f t="shared" si="10"/>
        <v>66.02402258362855</v>
      </c>
      <c r="AZ61" s="45">
        <f t="shared" si="10"/>
        <v>68.322055604688742</v>
      </c>
      <c r="BA61" s="45">
        <f t="shared" si="10"/>
        <v>70.689718972510164</v>
      </c>
      <c r="BB61" s="45">
        <f t="shared" si="10"/>
        <v>73.129762286959306</v>
      </c>
      <c r="BC61" s="45">
        <f t="shared" si="10"/>
        <v>75.64499498492404</v>
      </c>
      <c r="BD61" s="45">
        <f t="shared" si="10"/>
        <v>78.238289920260726</v>
      </c>
      <c r="BE61" s="45">
        <f t="shared" si="10"/>
        <v>80.912587081283803</v>
      </c>
      <c r="BF61" s="45">
        <f t="shared" si="10"/>
        <v>83.670897410108495</v>
      </c>
      <c r="BG61" s="45">
        <f t="shared" si="10"/>
        <v>86.516306699997386</v>
      </c>
      <c r="BH61" s="45">
        <f t="shared" si="10"/>
        <v>89.451979555516672</v>
      </c>
      <c r="BI61" s="45">
        <f t="shared" si="10"/>
        <v>92.481163406618151</v>
      </c>
      <c r="BJ61" s="45">
        <f>+BI61</f>
        <v>92.481163406618151</v>
      </c>
      <c r="BK61" s="45">
        <f t="shared" ref="BK61:CV61" si="11">+BJ61</f>
        <v>92.481163406618151</v>
      </c>
      <c r="BL61" s="45">
        <f t="shared" si="11"/>
        <v>92.481163406618151</v>
      </c>
      <c r="BM61" s="45">
        <f t="shared" si="11"/>
        <v>92.481163406618151</v>
      </c>
      <c r="BN61" s="45">
        <f t="shared" si="11"/>
        <v>92.481163406618151</v>
      </c>
      <c r="BO61" s="45">
        <f t="shared" si="11"/>
        <v>92.481163406618151</v>
      </c>
      <c r="BP61" s="45">
        <f t="shared" si="11"/>
        <v>92.481163406618151</v>
      </c>
      <c r="BQ61" s="45">
        <f t="shared" si="11"/>
        <v>92.481163406618151</v>
      </c>
      <c r="BR61" s="45">
        <f t="shared" si="11"/>
        <v>92.481163406618151</v>
      </c>
      <c r="BS61" s="45">
        <f t="shared" si="11"/>
        <v>92.481163406618151</v>
      </c>
      <c r="BT61" s="45">
        <f t="shared" si="11"/>
        <v>92.481163406618151</v>
      </c>
      <c r="BU61" s="45">
        <f t="shared" si="11"/>
        <v>92.481163406618151</v>
      </c>
      <c r="BV61" s="45">
        <f t="shared" si="11"/>
        <v>92.481163406618151</v>
      </c>
      <c r="BW61" s="45">
        <f t="shared" si="11"/>
        <v>92.481163406618151</v>
      </c>
      <c r="BX61" s="45">
        <f t="shared" si="11"/>
        <v>92.481163406618151</v>
      </c>
      <c r="BY61" s="45">
        <f t="shared" si="11"/>
        <v>92.481163406618151</v>
      </c>
      <c r="BZ61" s="45">
        <f t="shared" si="11"/>
        <v>92.481163406618151</v>
      </c>
      <c r="CA61" s="45">
        <f t="shared" si="11"/>
        <v>92.481163406618151</v>
      </c>
      <c r="CB61" s="45">
        <f t="shared" si="11"/>
        <v>92.481163406618151</v>
      </c>
      <c r="CC61" s="45">
        <f t="shared" si="11"/>
        <v>92.481163406618151</v>
      </c>
      <c r="CD61" s="45">
        <f t="shared" si="11"/>
        <v>92.481163406618151</v>
      </c>
      <c r="CE61" s="45">
        <f t="shared" si="11"/>
        <v>92.481163406618151</v>
      </c>
      <c r="CF61" s="45">
        <f t="shared" si="11"/>
        <v>92.481163406618151</v>
      </c>
      <c r="CG61" s="45">
        <f t="shared" si="11"/>
        <v>92.481163406618151</v>
      </c>
      <c r="CH61" s="45">
        <f t="shared" si="11"/>
        <v>92.481163406618151</v>
      </c>
      <c r="CI61" s="45">
        <f t="shared" si="11"/>
        <v>92.481163406618151</v>
      </c>
      <c r="CJ61" s="45">
        <f t="shared" si="11"/>
        <v>92.481163406618151</v>
      </c>
      <c r="CK61" s="45">
        <f t="shared" si="11"/>
        <v>92.481163406618151</v>
      </c>
      <c r="CL61" s="45">
        <f t="shared" si="11"/>
        <v>92.481163406618151</v>
      </c>
      <c r="CM61" s="45">
        <f t="shared" si="11"/>
        <v>92.481163406618151</v>
      </c>
      <c r="CN61" s="45">
        <f t="shared" si="11"/>
        <v>92.481163406618151</v>
      </c>
      <c r="CO61" s="45">
        <f t="shared" si="11"/>
        <v>92.481163406618151</v>
      </c>
      <c r="CP61" s="45">
        <f t="shared" si="11"/>
        <v>92.481163406618151</v>
      </c>
      <c r="CQ61" s="45">
        <f t="shared" si="11"/>
        <v>92.481163406618151</v>
      </c>
      <c r="CR61" s="45">
        <f t="shared" si="11"/>
        <v>92.481163406618151</v>
      </c>
      <c r="CS61" s="45">
        <f t="shared" si="11"/>
        <v>92.481163406618151</v>
      </c>
      <c r="CT61" s="45">
        <f t="shared" si="11"/>
        <v>92.481163406618151</v>
      </c>
      <c r="CU61" s="45">
        <f t="shared" si="11"/>
        <v>92.481163406618151</v>
      </c>
      <c r="CV61" s="45">
        <f t="shared" si="11"/>
        <v>92.481163406618151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1.745719247545529E-3</v>
      </c>
      <c r="E62" s="64">
        <f>($B24*E81+$B25*E81^$B$26+$B$29*(E81/$B$27)^$B$28)*Parameters!$B$116*0.01</f>
        <v>2.6749112953395639E-3</v>
      </c>
      <c r="F62" s="64">
        <f>($B24*F81+$B25*F81^$B$26+$B$29*(F81/$B$27)^$B$28)*Parameters!$B$116*0.01</f>
        <v>3.8951703682389978E-3</v>
      </c>
      <c r="G62" s="64">
        <f>($B24*G81+$B25*G81^$B$26+$B$29*(G81/$B$27)^$B$28)*Parameters!$B$116*0.01</f>
        <v>5.390657738779221E-3</v>
      </c>
      <c r="H62" s="64">
        <f>($B24*H81+$B25*H81^$B$26+$B$29*(H81/$B$27)^$B$28)*Parameters!$B$116*0.01</f>
        <v>7.1339895261244533E-3</v>
      </c>
      <c r="I62" s="64">
        <f>($B24*I81+$B25*I81^$B$26+$B$29*(I81/$B$27)^$B$28)*Parameters!$B$116*0.01</f>
        <v>9.0941648625704318E-3</v>
      </c>
      <c r="J62" s="64">
        <f>($B24*J81+$B25*J81^$B$26+$B$29*(J81/$B$27)^$B$28)*Parameters!$B$116*0.01</f>
        <v>1.1241404106434729E-2</v>
      </c>
      <c r="K62" s="64">
        <f>($B24*K81+$B25*K81^$B$26+$B$29*(K81/$B$27)^$B$28)*Parameters!$B$116*0.01</f>
        <v>1.3548697380552172E-2</v>
      </c>
      <c r="L62" s="64">
        <f>($B24*L81+$B25*L81^$B$26+$B$29*(L81/$B$27)^$B$28)*Parameters!$B$116*0.01</f>
        <v>1.5993054564156388E-2</v>
      </c>
      <c r="M62" s="64">
        <f>($B24*M81+$B25*M81^$B$26+$B$29*(M81/$B$27)^$B$28)*Parameters!$B$116*0.01</f>
        <v>1.8487486401151654E-2</v>
      </c>
      <c r="N62" s="64">
        <f>($B24*N81+$B25*N81^$B$26+$B$29*(N81/$B$27)^$B$28)*Parameters!$B$116*0.01</f>
        <v>2.1028547975909254E-2</v>
      </c>
      <c r="O62" s="64">
        <f>($B24*O81+$B25*O81^$B$26+$B$29*(O81/$B$27)^$B$28)*Parameters!$B$116*0.01</f>
        <v>2.3613362101537399E-2</v>
      </c>
      <c r="P62" s="64">
        <f>($B24*P81+$B25*P81^$B$26+$B$29*(P81/$B$27)^$B$28)*Parameters!$B$116*0.01</f>
        <v>2.6236630526223423E-2</v>
      </c>
      <c r="Q62" s="64">
        <f>($B24*Q81+$B25*Q81^$B$26+$B$29*(Q81/$B$27)^$B$28)*Parameters!$B$116*0.01</f>
        <v>2.8891894424000739E-2</v>
      </c>
      <c r="R62" s="64">
        <f>($B24*R81+$B25*R81^$B$26+$B$29*(R81/$B$27)^$B$28)*Parameters!$B$116*0.01</f>
        <v>3.1571994117219095E-2</v>
      </c>
      <c r="S62" s="64">
        <f>($B24*S81+$B25*S81^$B$26+$B$29*(S81/$B$27)^$B$28)*Parameters!$B$116*0.01</f>
        <v>3.4269062800717863E-2</v>
      </c>
      <c r="T62" s="64">
        <f>($B24*T81+$B25*T81^$B$26+$B$29*(T81/$B$27)^$B$28)*Parameters!$B$116*0.01</f>
        <v>3.6974171325936216E-2</v>
      </c>
      <c r="U62" s="64">
        <f>($B24*U81+$B25*U81^$B$26+$B$29*(U81/$B$27)^$B$28)*Parameters!$B$116*0.01</f>
        <v>3.967664773294087E-2</v>
      </c>
      <c r="V62" s="64">
        <f>($B24*V81+$B25*V81^$B$26+$B$29*(V81/$B$27)^$B$28)*Parameters!$B$116*0.01</f>
        <v>4.2363060769937601E-2</v>
      </c>
      <c r="W62" s="64">
        <f>($B24*W81+$B25*W81^$B$26+$B$29*(W81/$B$27)^$B$28)*Parameters!$B$116*0.01</f>
        <v>4.5015857038163923E-2</v>
      </c>
      <c r="X62" s="64">
        <f>($B24*X81+$B25*X81^$B$26+$B$29*(X81/$B$27)^$B$28)*Parameters!$B$116*0.01</f>
        <v>4.7611693351507473E-2</v>
      </c>
      <c r="Y62" s="64">
        <f>($B24*Y81+$B25*Y81^$B$26+$B$29*(Y81/$B$27)^$B$28)*Parameters!$B$116*0.01</f>
        <v>5.0119634789440017E-2</v>
      </c>
      <c r="Z62" s="64">
        <f>($B24*Z81+$B25*Z81^$B$26+$B$29*(Z81/$B$27)^$B$28)*Parameters!$B$116*0.01</f>
        <v>5.2499617087550431E-2</v>
      </c>
      <c r="AA62" s="64">
        <f>($B24*AA81+$B25*AA81^$B$26+$B$29*(AA81/$B$27)^$B$28)*Parameters!$B$116*0.01</f>
        <v>5.4616370217024875E-2</v>
      </c>
      <c r="AB62" s="64">
        <f>($B24*AB81+$B25*AB81^$B$26+$B$29*(AB81/$B$27)^$B$28)*Parameters!$B$116*0.01</f>
        <v>5.5825542559456758E-2</v>
      </c>
      <c r="AC62" s="64">
        <f>($B24*AC81+$B25*AC81^$B$26+$B$29*(AC81/$B$27)^$B$28)*Parameters!$B$116*0.01</f>
        <v>5.5848452911652142E-2</v>
      </c>
      <c r="AD62" s="64">
        <f>($B24*AD81+$B25*AD81^$B$26+$B$29*(AD81/$B$27)^$B$28)*Parameters!$B$116*0.01</f>
        <v>5.5165004326447713E-2</v>
      </c>
      <c r="AE62" s="64">
        <f>($B24*AE81+$B25*AE81^$B$26+$B$29*(AE81/$B$27)^$B$28)*Parameters!$B$116*0.01</f>
        <v>5.4102601306397338E-2</v>
      </c>
      <c r="AF62" s="64">
        <f>($B24*AF81+$B25*AF81^$B$26+$B$29*(AF81/$B$27)^$B$28)*Parameters!$B$116*0.01</f>
        <v>5.28745143706882E-2</v>
      </c>
      <c r="AG62" s="64">
        <f>($B24*AG81+$B25*AG81^$B$26+$B$29*(AG81/$B$27)^$B$28)*Parameters!$B$116*0.01</f>
        <v>5.1613627087208222E-2</v>
      </c>
      <c r="AH62" s="64">
        <f>($B24*AH81+$B25*AH81^$B$26+$B$29*(AH81/$B$27)^$B$28)*Parameters!$B$116*0.01</f>
        <v>5.0398381096479483E-2</v>
      </c>
      <c r="AI62" s="64">
        <f>($B24*AI81+$B25*AI81^$B$26+$B$29*(AI81/$B$27)^$B$28)*Parameters!$B$116*0.01</f>
        <v>4.9271438835747396E-2</v>
      </c>
      <c r="AJ62" s="64">
        <f>($B24*AJ81+$B25*AJ81^$B$26+$B$29*(AJ81/$B$27)^$B$28)*Parameters!$B$116*0.01</f>
        <v>4.8252593586861042E-2</v>
      </c>
      <c r="AK62" s="64">
        <f>($B24*AK81+$B25*AK81^$B$26+$B$29*(AK81/$B$27)^$B$28)*Parameters!$B$116*0.01</f>
        <v>4.7347470448654977E-2</v>
      </c>
      <c r="AL62" s="64">
        <f>($B24*AL81+$B25*AL81^$B$26+$B$29*(AL81/$B$27)^$B$28)*Parameters!$B$116*0.01</f>
        <v>4.6553275389519096E-2</v>
      </c>
      <c r="AM62" s="64">
        <f>($B24*AM81+$B25*AM81^$B$26+$B$29*(AM81/$B$27)^$B$28)*Parameters!$B$116*0.01</f>
        <v>4.586252726280516E-2</v>
      </c>
      <c r="AN62" s="64">
        <f>($B24*AN81+$B25*AN81^$B$26+$B$29*(AN81/$B$27)^$B$28)*Parameters!$B$116*0.01</f>
        <v>4.5265435421388681E-2</v>
      </c>
      <c r="AO62" s="64">
        <f>($B24*AO81+$B25*AO81^$B$26+$B$29*(AO81/$B$27)^$B$28)*Parameters!$B$116*0.01</f>
        <v>4.4751379560442381E-2</v>
      </c>
      <c r="AP62" s="64">
        <f>($B24*AP81+$B25*AP81^$B$26+$B$29*(AP81/$B$27)^$B$28)*Parameters!$B$116*0.01</f>
        <v>4.4309800980221949E-2</v>
      </c>
      <c r="AQ62" s="64">
        <f>($B24*AQ81+$B25*AQ81^$B$26+$B$29*(AQ81/$B$27)^$B$28)*Parameters!$B$116*0.01</f>
        <v>4.3930712237990506E-2</v>
      </c>
      <c r="AR62" s="64">
        <f>($B24*AR81+$B25*AR81^$B$26+$B$29*(AR81/$B$27)^$B$28)*Parameters!$B$116*0.01</f>
        <v>4.3604962625173577E-2</v>
      </c>
      <c r="AS62" s="64">
        <f>($B24*AS81+$B25*AS81^$B$26+$B$29*(AS81/$B$27)^$B$28)*Parameters!$B$116*0.01</f>
        <v>4.332435015940414E-2</v>
      </c>
      <c r="AT62" s="64">
        <f>($B24*AT81+$B25*AT81^$B$26+$B$29*(AT81/$B$27)^$B$28)*Parameters!$B$116*0.01</f>
        <v>4.308163957810849E-2</v>
      </c>
      <c r="AU62" s="64">
        <f>($B24*AU81+$B25*AU81^$B$26+$B$29*(AU81/$B$27)^$B$28)*Parameters!$B$116*0.01</f>
        <v>4.2870525083162234E-2</v>
      </c>
      <c r="AV62" s="64">
        <f>($B24*AV81+$B25*AV81^$B$26+$B$29*(AV81/$B$27)^$B$28)*Parameters!$B$116*0.01</f>
        <v>4.2685562843371952E-2</v>
      </c>
      <c r="AW62" s="64">
        <f>($B24*AW81+$B25*AW81^$B$26+$B$29*(AW81/$B$27)^$B$28)*Parameters!$B$116*0.01</f>
        <v>4.2522089174913277E-2</v>
      </c>
      <c r="AX62" s="64">
        <f>($B24*AX81+$B25*AX81^$B$26+$B$29*(AX81/$B$27)^$B$28)*Parameters!$B$116*0.01</f>
        <v>4.2376134328088504E-2</v>
      </c>
      <c r="AY62" s="64">
        <f>($B24*AY81+$B25*AY81^$B$26+$B$29*(AY81/$B$27)^$B$28)*Parameters!$B$116*0.01</f>
        <v>4.2244337873837613E-2</v>
      </c>
      <c r="AZ62" s="64">
        <f>($B24*AZ81+$B25*AZ81^$B$26+$B$29*(AZ81/$B$27)^$B$28)*Parameters!$B$116*0.01</f>
        <v>4.2123869116147905E-2</v>
      </c>
      <c r="BA62" s="64">
        <f>($B24*BA81+$B25*BA81^$B$26+$B$29*(BA81/$B$27)^$B$28)*Parameters!$B$116*0.01</f>
        <v>4.2012354298915006E-2</v>
      </c>
      <c r="BB62" s="64">
        <f>($B24*BB81+$B25*BB81^$B$26+$B$29*(BB81/$B$27)^$B$28)*Parameters!$B$116*0.01</f>
        <v>4.190781132300124E-2</v>
      </c>
      <c r="BC62" s="64">
        <f>($B24*BC81+$B25*BC81^$B$26+$B$29*(BC81/$B$27)^$B$28)*Parameters!$B$116*0.01</f>
        <v>4.1808592037653705E-2</v>
      </c>
      <c r="BD62" s="64">
        <f>($B24*BD81+$B25*BD81^$B$26+$B$29*(BD81/$B$27)^$B$28)*Parameters!$B$116*0.01</f>
        <v>4.1713331783813201E-2</v>
      </c>
      <c r="BE62" s="64">
        <f>($B24*BE81+$B25*BE81^$B$26+$B$29*(BE81/$B$27)^$B$28)*Parameters!$B$116*0.01</f>
        <v>4.1620905653755556E-2</v>
      </c>
      <c r="BF62" s="64">
        <f>($B24*BF81+$B25*BF81^$B$26+$B$29*(BF81/$B$27)^$B$28)*Parameters!$B$116*0.01</f>
        <v>4.1530390830586433E-2</v>
      </c>
      <c r="BG62" s="64">
        <f>($B24*BG81+$B25*BG81^$B$26+$B$29*(BG81/$B$27)^$B$28)*Parameters!$B$116*0.01</f>
        <v>4.1441034341190362E-2</v>
      </c>
      <c r="BH62" s="64">
        <f>($B24*BH81+$B25*BH81^$B$26+$B$29*(BH81/$B$27)^$B$28)*Parameters!$B$116*0.01</f>
        <v>4.1352225569793032E-2</v>
      </c>
      <c r="BI62" s="64">
        <f>($B24*BI81+$B25*BI81^$B$26+$B$29*(BI81/$B$27)^$B$28)*Parameters!$B$116*0.01</f>
        <v>4.126347291805707E-2</v>
      </c>
      <c r="BJ62" s="64">
        <f>($B24*BJ81+$B25*BJ81^$B$26+$B$29*(BJ81/$B$27)^$B$28)*Parameters!$B$116*0.01</f>
        <v>4.0319875483389993E-2</v>
      </c>
      <c r="BK62" s="64">
        <f>($B24*BK81+$B25*BK81^$B$26+$B$29*(BK81/$B$27)^$B$28)*Parameters!$B$116*0.01</f>
        <v>3.9648584105192869E-2</v>
      </c>
      <c r="BL62" s="64">
        <f>($B24*BL81+$B25*BL81^$B$26+$B$29*(BL81/$B$27)^$B$28)*Parameters!$B$116*0.01</f>
        <v>3.9158719815630086E-2</v>
      </c>
      <c r="BM62" s="64">
        <f>($B24*BM81+$B25*BM81^$B$26+$B$29*(BM81/$B$27)^$B$28)*Parameters!$B$116*0.01</f>
        <v>3.8790213457237696E-2</v>
      </c>
      <c r="BN62" s="64">
        <f>($B24*BN81+$B25*BN81^$B$26+$B$29*(BN81/$B$27)^$B$28)*Parameters!$B$116*0.01</f>
        <v>3.85030784063186E-2</v>
      </c>
      <c r="BO62" s="64">
        <f>($B24*BO81+$B25*BO81^$B$26+$B$29*(BO81/$B$27)^$B$28)*Parameters!$B$116*0.01</f>
        <v>3.8270563985549226E-2</v>
      </c>
      <c r="BP62" s="64">
        <f>($B24*BP81+$B25*BP81^$B$26+$B$29*(BP81/$B$27)^$B$28)*Parameters!$B$116*0.01</f>
        <v>3.8074712745153984E-2</v>
      </c>
      <c r="BQ62" s="64">
        <f>($B24*BQ81+$B25*BQ81^$B$26+$B$29*(BQ81/$B$27)^$B$28)*Parameters!$B$116*0.01</f>
        <v>3.7903442104795015E-2</v>
      </c>
      <c r="BR62" s="64">
        <f>($B24*BR81+$B25*BR81^$B$26+$B$29*(BR81/$B$27)^$B$28)*Parameters!$B$116*0.01</f>
        <v>3.7748610300770417E-2</v>
      </c>
      <c r="BS62" s="64">
        <f>($B24*BS81+$B25*BS81^$B$26+$B$29*(BS81/$B$27)^$B$28)*Parameters!$B$116*0.01</f>
        <v>3.7604726558028462E-2</v>
      </c>
      <c r="BT62" s="64">
        <f>($B24*BT81+$B25*BT81^$B$26+$B$29*(BT81/$B$27)^$B$28)*Parameters!$B$116*0.01</f>
        <v>3.7468087062727799E-2</v>
      </c>
      <c r="BU62" s="64">
        <f>($B24*BU81+$B25*BU81^$B$26+$B$29*(BU81/$B$27)^$B$28)*Parameters!$B$116*0.01</f>
        <v>3.7336194344950842E-2</v>
      </c>
      <c r="BV62" s="64">
        <f>($B24*BV81+$B25*BV81^$B$26+$B$29*(BV81/$B$27)^$B$28)*Parameters!$B$116*0.01</f>
        <v>3.720736623189435E-2</v>
      </c>
      <c r="BW62" s="64">
        <f>($B24*BW81+$B25*BW81^$B$26+$B$29*(BW81/$B$27)^$B$28)*Parameters!$B$116*0.01</f>
        <v>3.7080472044325109E-2</v>
      </c>
      <c r="BX62" s="64">
        <f>($B24*BX81+$B25*BX81^$B$26+$B$29*(BX81/$B$27)^$B$28)*Parameters!$B$116*0.01</f>
        <v>3.6954754410701403E-2</v>
      </c>
      <c r="BY62" s="64">
        <f>($B24*BY81+$B25*BY81^$B$26+$B$29*(BY81/$B$27)^$B$28)*Parameters!$B$116*0.01</f>
        <v>3.6829708791529747E-2</v>
      </c>
      <c r="BZ62" s="64">
        <f>($B24*BZ81+$B25*BZ81^$B$26+$B$29*(BZ81/$B$27)^$B$28)*Parameters!$B$116*0.01</f>
        <v>3.6705001953105089E-2</v>
      </c>
      <c r="CA62" s="64">
        <f>($B24*CA81+$B25*CA81^$B$26+$B$29*(CA81/$B$27)^$B$28)*Parameters!$B$116*0.01</f>
        <v>3.65804167545992E-2</v>
      </c>
      <c r="CB62" s="64">
        <f>($B24*CB81+$B25*CB81^$B$26+$B$29*(CB81/$B$27)^$B$28)*Parameters!$B$116*0.01</f>
        <v>3.6455814726160933E-2</v>
      </c>
      <c r="CC62" s="64">
        <f>($B24*CC81+$B25*CC81^$B$26+$B$29*(CC81/$B$27)^$B$28)*Parameters!$B$116*0.01</f>
        <v>3.633111068443115E-2</v>
      </c>
      <c r="CD62" s="64">
        <f>($B24*CD81+$B25*CD81^$B$26+$B$29*(CD81/$B$27)^$B$28)*Parameters!$B$116*0.01</f>
        <v>3.6206255498126637E-2</v>
      </c>
      <c r="CE62" s="64">
        <f>($B24*CE81+$B25*CE81^$B$26+$B$29*(CE81/$B$27)^$B$28)*Parameters!$B$116*0.01</f>
        <v>3.6081224375604223E-2</v>
      </c>
      <c r="CF62" s="64">
        <f>($B24*CF81+$B25*CF81^$B$26+$B$29*(CF81/$B$27)^$B$28)*Parameters!$B$116*0.01</f>
        <v>3.5956008896655484E-2</v>
      </c>
      <c r="CG62" s="64">
        <f>($B24*CG81+$B25*CG81^$B$26+$B$29*(CG81/$B$27)^$B$28)*Parameters!$B$116*0.01</f>
        <v>3.5830611585333669E-2</v>
      </c>
      <c r="CH62" s="64">
        <f>($B24*CH81+$B25*CH81^$B$26+$B$29*(CH81/$B$27)^$B$28)*Parameters!$B$116*0.01</f>
        <v>3.5705042209011092E-2</v>
      </c>
      <c r="CI62" s="64">
        <f>($B24*CI81+$B25*CI81^$B$26+$B$29*(CI81/$B$27)^$B$28)*Parameters!$B$116*0.01</f>
        <v>3.5579315251537527E-2</v>
      </c>
      <c r="CJ62" s="64">
        <f>($B24*CJ81+$B25*CJ81^$B$26+$B$29*(CJ81/$B$27)^$B$28)*Parameters!$B$116*0.01</f>
        <v>3.5453448186089524E-2</v>
      </c>
      <c r="CK62" s="64">
        <f>($B24*CK81+$B25*CK81^$B$26+$B$29*(CK81/$B$27)^$B$28)*Parameters!$B$116*0.01</f>
        <v>3.5327460293597401E-2</v>
      </c>
      <c r="CL62" s="64">
        <f>($B24*CL81+$B25*CL81^$B$26+$B$29*(CL81/$B$27)^$B$28)*Parameters!$B$116*0.01</f>
        <v>3.5201371854104789E-2</v>
      </c>
      <c r="CM62" s="64">
        <f>($B24*CM81+$B25*CM81^$B$26+$B$29*(CM81/$B$27)^$B$28)*Parameters!$B$116*0.01</f>
        <v>3.5075203593620506E-2</v>
      </c>
      <c r="CN62" s="64">
        <f>($B24*CN81+$B25*CN81^$B$26+$B$29*(CN81/$B$27)^$B$28)*Parameters!$B$116*0.01</f>
        <v>3.4948976306456374E-2</v>
      </c>
      <c r="CO62" s="64">
        <f>($B24*CO81+$B25*CO81^$B$26+$B$29*(CO81/$B$27)^$B$28)*Parameters!$B$116*0.01</f>
        <v>3.4822710598449325E-2</v>
      </c>
      <c r="CP62" s="64">
        <f>($B24*CP81+$B25*CP81^$B$26+$B$29*(CP81/$B$27)^$B$28)*Parameters!$B$116*0.01</f>
        <v>3.4696426713724589E-2</v>
      </c>
      <c r="CQ62" s="64">
        <f>($B24*CQ81+$B25*CQ81^$B$26+$B$29*(CQ81/$B$27)^$B$28)*Parameters!$B$116*0.01</f>
        <v>3.4570144419395182E-2</v>
      </c>
      <c r="CR62" s="64">
        <f>($B24*CR81+$B25*CR81^$B$26+$B$29*(CR81/$B$27)^$B$28)*Parameters!$B$116*0.01</f>
        <v>3.4443882930589247E-2</v>
      </c>
      <c r="CS62" s="64">
        <f>($B24*CS81+$B25*CS81^$B$26+$B$29*(CS81/$B$27)^$B$28)*Parameters!$B$116*0.01</f>
        <v>3.431766086365283E-2</v>
      </c>
      <c r="CT62" s="64">
        <f>($B24*CT81+$B25*CT81^$B$26+$B$29*(CT81/$B$27)^$B$28)*Parameters!$B$116*0.01</f>
        <v>3.419149620910733E-2</v>
      </c>
      <c r="CU62" s="64">
        <f>($B24*CU81+$B25*CU81^$B$26+$B$29*(CU81/$B$27)^$B$28)*Parameters!$B$116*0.01</f>
        <v>3.4065406318498991E-2</v>
      </c>
      <c r="CV62" s="64">
        <f>($B24*CV81+$B25*CV81^$B$26+$B$29*(CV81/$B$27)^$B$28)*Parameters!$B$116*0.01</f>
        <v>3.393940790103759E-2</v>
      </c>
    </row>
    <row r="63" spans="1:105" s="64" customFormat="1" ht="18" customHeight="1">
      <c r="A63" s="581" t="s">
        <v>1129</v>
      </c>
      <c r="B63" s="64">
        <f t="shared" ref="B63:BM63" si="12">+B62+B50/100</f>
        <v>7.9263761422380735E-4</v>
      </c>
      <c r="C63" s="64">
        <f t="shared" si="12"/>
        <v>1.1062775066918828E-3</v>
      </c>
      <c r="D63" s="64">
        <f t="shared" si="12"/>
        <v>1.7476283323736533E-3</v>
      </c>
      <c r="E63" s="64">
        <f t="shared" si="12"/>
        <v>2.6781724103363018E-3</v>
      </c>
      <c r="F63" s="64">
        <f t="shared" si="12"/>
        <v>3.9004466930547036E-3</v>
      </c>
      <c r="G63" s="64">
        <f t="shared" si="12"/>
        <v>5.398851854720315E-3</v>
      </c>
      <c r="H63" s="64">
        <f t="shared" si="12"/>
        <v>7.146270939649352E-3</v>
      </c>
      <c r="I63" s="64">
        <f t="shared" si="12"/>
        <v>9.1119477717697909E-3</v>
      </c>
      <c r="J63" s="64">
        <f t="shared" si="12"/>
        <v>1.1266374436596014E-2</v>
      </c>
      <c r="K63" s="64">
        <f t="shared" si="12"/>
        <v>1.3586426146879124E-2</v>
      </c>
      <c r="L63" s="64">
        <f t="shared" si="12"/>
        <v>1.6048676681538639E-2</v>
      </c>
      <c r="M63" s="64">
        <f t="shared" si="12"/>
        <v>1.8567530905625587E-2</v>
      </c>
      <c r="N63" s="64">
        <f t="shared" si="12"/>
        <v>2.1139548371141039E-2</v>
      </c>
      <c r="O63" s="64">
        <f t="shared" si="12"/>
        <v>2.3764072128364705E-2</v>
      </c>
      <c r="P63" s="64">
        <f t="shared" si="12"/>
        <v>2.6436710803405112E-2</v>
      </c>
      <c r="Q63" s="64">
        <f t="shared" si="12"/>
        <v>2.9152320292794767E-2</v>
      </c>
      <c r="R63" s="64">
        <f t="shared" si="12"/>
        <v>3.190507791048449E-2</v>
      </c>
      <c r="S63" s="64">
        <f t="shared" si="12"/>
        <v>3.468847247539128E-2</v>
      </c>
      <c r="T63" s="64">
        <f t="shared" si="12"/>
        <v>3.7494944528546195E-2</v>
      </c>
      <c r="U63" s="64">
        <f t="shared" si="12"/>
        <v>4.0315199594559335E-2</v>
      </c>
      <c r="V63" s="64">
        <f t="shared" si="12"/>
        <v>4.3137182346136678E-2</v>
      </c>
      <c r="W63" s="64">
        <f t="shared" si="12"/>
        <v>4.5944699545882539E-2</v>
      </c>
      <c r="X63" s="64">
        <f t="shared" si="12"/>
        <v>4.8715731238906941E-2</v>
      </c>
      <c r="Y63" s="64">
        <f t="shared" si="12"/>
        <v>5.1420598282042818E-2</v>
      </c>
      <c r="Z63" s="64">
        <f t="shared" si="12"/>
        <v>5.4020382506612639E-2</v>
      </c>
      <c r="AA63" s="64">
        <f t="shared" si="12"/>
        <v>5.6380794842392182E-2</v>
      </c>
      <c r="AB63" s="64">
        <f t="shared" si="12"/>
        <v>5.7857955438607167E-2</v>
      </c>
      <c r="AC63" s="64">
        <f t="shared" si="12"/>
        <v>5.8171286634484606E-2</v>
      </c>
      <c r="AD63" s="64">
        <f t="shared" si="12"/>
        <v>5.7797105291818383E-2</v>
      </c>
      <c r="AE63" s="64">
        <f t="shared" si="12"/>
        <v>5.7060317456098623E-2</v>
      </c>
      <c r="AF63" s="64">
        <f t="shared" si="12"/>
        <v>5.617208751778556E-2</v>
      </c>
      <c r="AG63" s="64">
        <f t="shared" si="12"/>
        <v>5.5263739822638921E-2</v>
      </c>
      <c r="AH63" s="64">
        <f t="shared" si="12"/>
        <v>5.4412602414339047E-2</v>
      </c>
      <c r="AI63" s="64">
        <f t="shared" si="12"/>
        <v>5.3660580909974512E-2</v>
      </c>
      <c r="AJ63" s="64">
        <f t="shared" si="12"/>
        <v>5.3026991330286752E-2</v>
      </c>
      <c r="AK63" s="64">
        <f t="shared" si="12"/>
        <v>5.2517195324005485E-2</v>
      </c>
      <c r="AL63" s="64">
        <f t="shared" si="12"/>
        <v>5.2128294574442922E-2</v>
      </c>
      <c r="AM63" s="64">
        <f t="shared" si="12"/>
        <v>5.1852818494232511E-2</v>
      </c>
      <c r="AN63" s="64">
        <f t="shared" si="12"/>
        <v>5.1681066737258655E-2</v>
      </c>
      <c r="AO63" s="64">
        <f t="shared" si="12"/>
        <v>5.1602561874887924E-2</v>
      </c>
      <c r="AP63" s="64">
        <f t="shared" si="12"/>
        <v>5.1606920115650337E-2</v>
      </c>
      <c r="AQ63" s="64">
        <f t="shared" si="12"/>
        <v>5.1684345796935115E-2</v>
      </c>
      <c r="AR63" s="64">
        <f t="shared" si="12"/>
        <v>5.1825885976356158E-2</v>
      </c>
      <c r="AS63" s="64">
        <f t="shared" si="12"/>
        <v>5.2023534862226578E-2</v>
      </c>
      <c r="AT63" s="64">
        <f t="shared" si="12"/>
        <v>5.227024678074052E-2</v>
      </c>
      <c r="AU63" s="64">
        <f t="shared" si="12"/>
        <v>5.2559895790634588E-2</v>
      </c>
      <c r="AV63" s="64">
        <f t="shared" si="12"/>
        <v>5.2887206445799292E-2</v>
      </c>
      <c r="AW63" s="64">
        <f t="shared" si="12"/>
        <v>5.3247671231939797E-2</v>
      </c>
      <c r="AX63" s="64">
        <f t="shared" si="12"/>
        <v>5.3637464303996636E-2</v>
      </c>
      <c r="AY63" s="64">
        <f t="shared" si="12"/>
        <v>5.4053357290421641E-2</v>
      </c>
      <c r="AZ63" s="64">
        <f t="shared" si="12"/>
        <v>5.4492640421800471E-2</v>
      </c>
      <c r="BA63" s="64">
        <f t="shared" si="12"/>
        <v>5.4953050629343407E-2</v>
      </c>
      <c r="BB63" s="64">
        <f t="shared" si="12"/>
        <v>5.5432707240938607E-2</v>
      </c>
      <c r="BC63" s="64">
        <f t="shared" si="12"/>
        <v>5.5930055277353653E-2</v>
      </c>
      <c r="BD63" s="64">
        <f t="shared" si="12"/>
        <v>5.6443815984328155E-2</v>
      </c>
      <c r="BE63" s="64">
        <f t="shared" si="12"/>
        <v>5.6972944037809226E-2</v>
      </c>
      <c r="BF63" s="64">
        <f t="shared" si="12"/>
        <v>5.7516590769279528E-2</v>
      </c>
      <c r="BG63" s="64">
        <f t="shared" si="12"/>
        <v>5.8074072735805754E-2</v>
      </c>
      <c r="BH63" s="64">
        <f t="shared" si="12"/>
        <v>5.864484497832307E-2</v>
      </c>
      <c r="BI63" s="64">
        <f t="shared" si="12"/>
        <v>5.9228478354075603E-2</v>
      </c>
      <c r="BJ63" s="64">
        <f t="shared" si="12"/>
        <v>5.8970131817294873E-2</v>
      </c>
      <c r="BK63" s="64">
        <f t="shared" si="12"/>
        <v>5.8826193408244049E-2</v>
      </c>
      <c r="BL63" s="64">
        <f t="shared" si="12"/>
        <v>5.8858902373071204E-2</v>
      </c>
      <c r="BM63" s="64">
        <f t="shared" si="12"/>
        <v>5.9010165192969616E-2</v>
      </c>
      <c r="BN63" s="64">
        <f t="shared" ref="BN63:CV63" si="13">+BN62+BN50/100</f>
        <v>5.9241319196051613E-2</v>
      </c>
      <c r="BO63" s="64">
        <f t="shared" si="13"/>
        <v>5.9526489665527274E-2</v>
      </c>
      <c r="BP63" s="64">
        <f t="shared" si="13"/>
        <v>5.984828778858424E-2</v>
      </c>
      <c r="BQ63" s="64">
        <f t="shared" si="13"/>
        <v>6.0194989253820767E-2</v>
      </c>
      <c r="BR63" s="64">
        <f t="shared" si="13"/>
        <v>6.0558666932027369E-2</v>
      </c>
      <c r="BS63" s="64">
        <f t="shared" si="13"/>
        <v>6.093394693159665E-2</v>
      </c>
      <c r="BT63" s="64">
        <f t="shared" si="13"/>
        <v>6.1317176091639683E-2</v>
      </c>
      <c r="BU63" s="64">
        <f t="shared" si="13"/>
        <v>6.1705863002003883E-2</v>
      </c>
      <c r="BV63" s="64">
        <f t="shared" si="13"/>
        <v>6.2098301798337363E-2</v>
      </c>
      <c r="BW63" s="64">
        <f t="shared" si="13"/>
        <v>6.2493318530787975E-2</v>
      </c>
      <c r="BX63" s="64">
        <f t="shared" si="13"/>
        <v>6.2890099942897348E-2</v>
      </c>
      <c r="BY63" s="64">
        <f t="shared" si="13"/>
        <v>6.3288077758272082E-2</v>
      </c>
      <c r="BZ63" s="64">
        <f t="shared" si="13"/>
        <v>6.3686850404622866E-2</v>
      </c>
      <c r="CA63" s="64">
        <f t="shared" si="13"/>
        <v>6.4086130013292025E-2</v>
      </c>
      <c r="CB63" s="64">
        <f t="shared" si="13"/>
        <v>6.4485706497468653E-2</v>
      </c>
      <c r="CC63" s="64">
        <f t="shared" si="13"/>
        <v>6.488542317895675E-2</v>
      </c>
      <c r="CD63" s="64">
        <f t="shared" si="13"/>
        <v>6.5285160229533137E-2</v>
      </c>
      <c r="CE63" s="64">
        <f t="shared" si="13"/>
        <v>6.5684823404089862E-2</v>
      </c>
      <c r="CF63" s="64">
        <f t="shared" si="13"/>
        <v>6.6084336360087204E-2</v>
      </c>
      <c r="CG63" s="64">
        <f t="shared" si="13"/>
        <v>6.6483635409747596E-2</v>
      </c>
      <c r="CH63" s="64">
        <f t="shared" si="13"/>
        <v>6.6882665924278661E-2</v>
      </c>
      <c r="CI63" s="64">
        <f t="shared" si="13"/>
        <v>6.728137986142349E-2</v>
      </c>
      <c r="CJ63" s="64">
        <f t="shared" si="13"/>
        <v>6.7679734058039676E-2</v>
      </c>
      <c r="CK63" s="64">
        <f t="shared" si="13"/>
        <v>6.8077689044682449E-2</v>
      </c>
      <c r="CL63" s="64">
        <f t="shared" si="13"/>
        <v>6.8475208217185904E-2</v>
      </c>
      <c r="CM63" s="64">
        <f t="shared" si="13"/>
        <v>6.8872257253072347E-2</v>
      </c>
      <c r="CN63" s="64">
        <f t="shared" si="13"/>
        <v>6.9268803696422049E-2</v>
      </c>
      <c r="CO63" s="64">
        <f t="shared" si="13"/>
        <v>6.9664816659120193E-2</v>
      </c>
      <c r="CP63" s="64">
        <f t="shared" si="13"/>
        <v>7.0060266602881449E-2</v>
      </c>
      <c r="CQ63" s="64">
        <f t="shared" si="13"/>
        <v>7.0455125177658118E-2</v>
      </c>
      <c r="CR63" s="64">
        <f t="shared" si="13"/>
        <v>7.0849365099663636E-2</v>
      </c>
      <c r="CS63" s="64">
        <f t="shared" si="13"/>
        <v>7.1242960057444293E-2</v>
      </c>
      <c r="CT63" s="64">
        <f t="shared" si="13"/>
        <v>7.1635884637983913E-2</v>
      </c>
      <c r="CU63" s="64">
        <f t="shared" si="13"/>
        <v>7.2028114267261134E-2</v>
      </c>
      <c r="CV63" s="64">
        <f t="shared" si="13"/>
        <v>7.2419625161350823E-2</v>
      </c>
    </row>
    <row r="64" spans="1:105" s="147" customFormat="1" ht="18" customHeight="1">
      <c r="A64" s="577" t="s">
        <v>1133</v>
      </c>
      <c r="B64" s="147">
        <f>+B61-B65</f>
        <v>1.3618139123219297E-3</v>
      </c>
      <c r="C64" s="147">
        <f>+C63*C61/(1+C63^Parameters!$B$125)</f>
        <v>2.5620708420212184E-3</v>
      </c>
      <c r="D64" s="147">
        <f>+D63*D61/(1+D63^Parameters!$B$125)</f>
        <v>5.0800014001132539E-3</v>
      </c>
      <c r="E64" s="147">
        <f>+E63*E61/(1+E63^Parameters!$B$125)</f>
        <v>9.2617438211821217E-3</v>
      </c>
      <c r="F64" s="147">
        <f>+F63*F61/(1+F63^Parameters!$B$125)</f>
        <v>1.5693550653869768E-2</v>
      </c>
      <c r="G64" s="147">
        <f>+G63*G61/(1+G63^Parameters!$B$125)</f>
        <v>2.5011436616504932E-2</v>
      </c>
      <c r="H64" s="147">
        <f>+H63*H61/(1+H63^Parameters!$B$125)</f>
        <v>3.7563023220015743E-2</v>
      </c>
      <c r="I64" s="147">
        <f>+I63*I61/(1+I63^Parameters!$B$125)</f>
        <v>5.3892831301572859E-2</v>
      </c>
      <c r="J64" s="147">
        <f>+J63*J61/(1+J63^Parameters!$B$125)</f>
        <v>7.5132242653473652E-2</v>
      </c>
      <c r="K64" s="147">
        <f>+K63*K61/(1+K63^Parameters!$B$125)</f>
        <v>0.10175378235524413</v>
      </c>
      <c r="L64" s="147">
        <f>+L63*L61/(1+L63^Parameters!$B$125)</f>
        <v>0.13535313438797383</v>
      </c>
      <c r="M64" s="147">
        <f>+M63*M61/(1+M63^Parameters!$B$125)</f>
        <v>0.17627051336436242</v>
      </c>
      <c r="N64" s="147">
        <f>+N63*N61/(1+N63^Parameters!$B$125)</f>
        <v>0.22497559106708012</v>
      </c>
      <c r="O64" s="147">
        <f>+O63*O61/(1+O63^Parameters!$B$125)</f>
        <v>0.27947531847680218</v>
      </c>
      <c r="P64" s="147">
        <f>+P63*P61/(1+P63^Parameters!$B$125)</f>
        <v>0.3402215574005763</v>
      </c>
      <c r="Q64" s="147">
        <f>+Q63*Q61/(1+Q63^Parameters!$B$125)</f>
        <v>0.40756566933320787</v>
      </c>
      <c r="R64" s="147">
        <f>+R63*R61/(1+R63^Parameters!$B$125)</f>
        <v>0.48177049780861242</v>
      </c>
      <c r="S64" s="147">
        <f>+S63*S61/(1+S63^Parameters!$B$125)</f>
        <v>0.56302185867251953</v>
      </c>
      <c r="T64" s="147">
        <f>+T63*T61/(1+T63^Parameters!$B$125)</f>
        <v>0.6514321865405539</v>
      </c>
      <c r="U64" s="147">
        <f>+U63*U61/(1+U63^Parameters!$B$125)</f>
        <v>0.74703326062874453</v>
      </c>
      <c r="V64" s="147">
        <f>+V63*V61/(1+V63^Parameters!$B$125)</f>
        <v>0.8497550469219084</v>
      </c>
      <c r="W64" s="147">
        <f>+W63*W61/(1+W63^Parameters!$B$125)</f>
        <v>0.95938776476493848</v>
      </c>
      <c r="X64" s="147">
        <f>+X63*X61/(1+X63^Parameters!$B$125)</f>
        <v>1.0755252369694845</v>
      </c>
      <c r="Y64" s="147">
        <f>+Y63*Y61/(1+Y63^Parameters!$B$125)</f>
        <v>1.1974906829117107</v>
      </c>
      <c r="Z64" s="147">
        <f>+Z63*Z61/(1+Z63^Parameters!$B$125)</f>
        <v>1.3242528647421541</v>
      </c>
      <c r="AA64" s="147">
        <f>+AA63*AA61/(1+AA63^Parameters!$B$125)</f>
        <v>1.452149309719019</v>
      </c>
      <c r="AB64" s="147">
        <f>+AB63*AB61/(1+AB63^Parameters!$B$125)</f>
        <v>1.5631035745300961</v>
      </c>
      <c r="AC64" s="147">
        <f>+AC63*AC61/(1+AC63^Parameters!$B$125)</f>
        <v>1.6460991355953523</v>
      </c>
      <c r="AD64" s="147">
        <f>+AD63*AD61/(1+AD63^Parameters!$B$125)</f>
        <v>1.7115563089313592</v>
      </c>
      <c r="AE64" s="147">
        <f>+AE63*AE61/(1+AE63^Parameters!$B$125)</f>
        <v>1.7667439426018596</v>
      </c>
      <c r="AF64" s="147">
        <f>+AF63*AF61/(1+AF63^Parameters!$B$125)</f>
        <v>1.8169059922210653</v>
      </c>
      <c r="AG64" s="147">
        <f>+AG63*AG61/(1+AG63^Parameters!$B$125)</f>
        <v>1.865727236342394</v>
      </c>
      <c r="AH64" s="147">
        <f>+AH63*AH61/(1+AH63^Parameters!$B$125)</f>
        <v>1.915744049541475</v>
      </c>
      <c r="AI64" s="147">
        <f>+AI63*AI61/(1+AI63^Parameters!$B$125)</f>
        <v>1.9686710174998996</v>
      </c>
      <c r="AJ64" s="147">
        <f>+AJ63*AJ61/(1+AJ63^Parameters!$B$125)</f>
        <v>2.0256463766502346</v>
      </c>
      <c r="AK64" s="147">
        <f>+AK63*AK61/(1+AK63^Parameters!$B$125)</f>
        <v>2.0874110119810299</v>
      </c>
      <c r="AL64" s="147">
        <f>+AL63*AL61/(1+AL63^Parameters!$B$125)</f>
        <v>2.1544367858275884</v>
      </c>
      <c r="AM64" s="147">
        <f>+AM63*AM61/(1+AM63^Parameters!$B$125)</f>
        <v>2.2270175738139315</v>
      </c>
      <c r="AN64" s="147">
        <f>+AN63*AN61/(1+AN63^Parameters!$B$125)</f>
        <v>2.3053333706167489</v>
      </c>
      <c r="AO64" s="147">
        <f>+AO63*AO61/(1+AO63^Parameters!$B$125)</f>
        <v>2.3894951523811017</v>
      </c>
      <c r="AP64" s="147">
        <f>+AP63*AP61/(1+AP63^Parameters!$B$125)</f>
        <v>2.4795760703744096</v>
      </c>
      <c r="AQ64" s="147">
        <f>+AQ63*AQ61/(1+AQ63^Parameters!$B$125)</f>
        <v>2.5756329709767369</v>
      </c>
      <c r="AR64" s="147">
        <f>+AR63*AR61/(1+AR63^Parameters!$B$125)</f>
        <v>2.6777210884870057</v>
      </c>
      <c r="AS64" s="147">
        <f>+AS63*AS61/(1+AS63^Parameters!$B$125)</f>
        <v>2.7859039341638012</v>
      </c>
      <c r="AT64" s="147">
        <f>+AT63*AT61/(1+AT63^Parameters!$B$125)</f>
        <v>2.9002598194295079</v>
      </c>
      <c r="AU64" s="147">
        <f>+AU63*AU61/(1+AU63^Parameters!$B$125)</f>
        <v>3.0208860358047604</v>
      </c>
      <c r="AV64" s="147">
        <f>+AV63*AV61/(1+AV63^Parameters!$B$125)</f>
        <v>3.1479014194124195</v>
      </c>
      <c r="AW64" s="147">
        <f>+AW63*AW61/(1+AW63^Parameters!$B$125)</f>
        <v>3.2814478183400517</v>
      </c>
      <c r="AX64" s="147">
        <f>+AX63*AX61/(1+AX63^Parameters!$B$125)</f>
        <v>3.4216908317177381</v>
      </c>
      <c r="AY64" s="147">
        <f>+AY63*AY61/(1+AY63^Parameters!$B$125)</f>
        <v>3.5688200824629814</v>
      </c>
      <c r="AZ64" s="147">
        <f>+AZ63*AZ61/(1+AZ63^Parameters!$B$125)</f>
        <v>3.7230492089437015</v>
      </c>
      <c r="BA64" s="147">
        <f>+BA63*BA61/(1+BA63^Parameters!$B$125)</f>
        <v>3.8846157056694324</v>
      </c>
      <c r="BB64" s="147">
        <f>+BB63*BB61/(1+BB63^Parameters!$B$125)</f>
        <v>4.0537807034513369</v>
      </c>
      <c r="BC64" s="147">
        <f>+BC63*BC61/(1+BC63^Parameters!$B$125)</f>
        <v>4.2308287509606739</v>
      </c>
      <c r="BD64" s="147">
        <f>+BD63*BD61/(1+BD63^Parameters!$B$125)</f>
        <v>4.416067639186263</v>
      </c>
      <c r="BE64" s="147">
        <f>+BE63*BE61/(1+BE63^Parameters!$B$125)</f>
        <v>4.6098282957346868</v>
      </c>
      <c r="BF64" s="147">
        <f>+BF63*BF61/(1+BF63^Parameters!$B$125)</f>
        <v>4.812464765633675</v>
      </c>
      <c r="BG64" s="147">
        <f>+BG63*BG61/(1+BG63^Parameters!$B$125)</f>
        <v>5.0243542881267347</v>
      </c>
      <c r="BH64" s="147">
        <f>+BH63*BH61/(1+BH63^Parameters!$B$125)</f>
        <v>5.2458974740348756</v>
      </c>
      <c r="BI64" s="147">
        <f>+BI63*BI61/(1+BI63^Parameters!$B$125)</f>
        <v>5.4775185849857015</v>
      </c>
      <c r="BJ64" s="147">
        <f>+BJ63*BJ61/(1+BJ63^Parameters!$B$125)</f>
        <v>5.453626396702286</v>
      </c>
      <c r="BK64" s="147">
        <f>+BK63*BK61/(1+BK63^Parameters!$B$125)</f>
        <v>5.4403148051744417</v>
      </c>
      <c r="BL64" s="147">
        <f>+BL63*BL61/(1+BL63^Parameters!$B$125)</f>
        <v>5.4433397682954672</v>
      </c>
      <c r="BM64" s="147">
        <f>+BM63*BM61/(1+BM63^Parameters!$B$125)</f>
        <v>5.4573287298597597</v>
      </c>
      <c r="BN64" s="147">
        <f>+BN63*BN61/(1+BN63^Parameters!$B$125)</f>
        <v>5.4787061209907568</v>
      </c>
      <c r="BO64" s="147">
        <f>+BO63*BO61/(1+BO63^Parameters!$B$125)</f>
        <v>5.5050790177769189</v>
      </c>
      <c r="BP64" s="147">
        <f>+BP63*BP61/(1+BP63^Parameters!$B$125)</f>
        <v>5.5348392825791057</v>
      </c>
      <c r="BQ64" s="147">
        <f>+BQ63*BQ61/(1+BQ63^Parameters!$B$125)</f>
        <v>5.5669026374387451</v>
      </c>
      <c r="BR64" s="147">
        <f>+BR63*BR61/(1+BR63^Parameters!$B$125)</f>
        <v>5.60053597222407</v>
      </c>
      <c r="BS64" s="147">
        <f>+BS63*BS61/(1+BS63^Parameters!$B$125)</f>
        <v>5.6352423031872121</v>
      </c>
      <c r="BT64" s="147">
        <f>+BT63*BT61/(1+BT63^Parameters!$B$125)</f>
        <v>5.670683781759049</v>
      </c>
      <c r="BU64" s="147">
        <f>+BU63*BU61/(1+BU63^Parameters!$B$125)</f>
        <v>5.706629999430147</v>
      </c>
      <c r="BV64" s="147">
        <f>+BV63*BV61/(1+BV63^Parameters!$B$125)</f>
        <v>5.742923195880631</v>
      </c>
      <c r="BW64" s="147">
        <f>+BW63*BW61/(1+BW63^Parameters!$B$125)</f>
        <v>5.7794548028623902</v>
      </c>
      <c r="BX64" s="147">
        <f>+BX63*BX61/(1+BX63^Parameters!$B$125)</f>
        <v>5.8161496094720073</v>
      </c>
      <c r="BY64" s="147">
        <f>+BY63*BY61/(1+BY63^Parameters!$B$125)</f>
        <v>5.8529550608474823</v>
      </c>
      <c r="BZ64" s="147">
        <f>+BZ63*BZ61/(1+BZ63^Parameters!$B$125)</f>
        <v>5.8898340191163063</v>
      </c>
      <c r="CA64" s="147">
        <f>+CA63*CA61/(1+CA63^Parameters!$B$125)</f>
        <v>5.9267598618501101</v>
      </c>
      <c r="CB64" s="147">
        <f>+CB63*CB61/(1+CB63^Parameters!$B$125)</f>
        <v>5.9637131599762006</v>
      </c>
      <c r="CC64" s="147">
        <f>+CC63*CC61/(1+CC63^Parameters!$B$125)</f>
        <v>6.0006794237127306</v>
      </c>
      <c r="CD64" s="147">
        <f>+CD63*CD61/(1+CD63^Parameters!$B$125)</f>
        <v>6.037647571206211</v>
      </c>
      <c r="CE64" s="147">
        <f>+CE63*CE61/(1+CE63^Parameters!$B$125)</f>
        <v>6.0746088865594094</v>
      </c>
      <c r="CF64" s="147">
        <f>+CF63*CF61/(1+CF63^Parameters!$B$125)</f>
        <v>6.1115563095254331</v>
      </c>
      <c r="CG64" s="147">
        <f>+CG63*CG61/(1+CG63^Parameters!$B$125)</f>
        <v>6.1484839501845192</v>
      </c>
      <c r="CH64" s="147">
        <f>+CH63*CH61/(1+CH63^Parameters!$B$125)</f>
        <v>6.1853867564023872</v>
      </c>
      <c r="CI64" s="147">
        <f>+CI63*CI61/(1+CI63^Parameters!$B$125)</f>
        <v>6.222260285175226</v>
      </c>
      <c r="CJ64" s="147">
        <f>+CJ63*CJ61/(1+CJ63^Parameters!$B$125)</f>
        <v>6.2591005447254062</v>
      </c>
      <c r="CK64" s="147">
        <f>+CK63*CK61/(1+CK63^Parameters!$B$125)</f>
        <v>6.2959038848727538</v>
      </c>
      <c r="CL64" s="147">
        <f>+CL63*CL61/(1+CL63^Parameters!$B$125)</f>
        <v>6.3326669204214197</v>
      </c>
      <c r="CM64" s="147">
        <f>+CM63*CM61/(1+CM63^Parameters!$B$125)</f>
        <v>6.3693864771887316</v>
      </c>
      <c r="CN64" s="147">
        <f>+CN63*CN61/(1+CN63^Parameters!$B$125)</f>
        <v>6.4060595536134723</v>
      </c>
      <c r="CO64" s="147">
        <f>+CO63*CO61/(1+CO63^Parameters!$B$125)</f>
        <v>6.4426832931268434</v>
      </c>
      <c r="CP64" s="147">
        <f>+CP63*CP61/(1+CP63^Parameters!$B$125)</f>
        <v>6.479254963993851</v>
      </c>
      <c r="CQ64" s="147">
        <f>+CQ63*CQ61/(1+CQ63^Parameters!$B$125)</f>
        <v>6.5157719443690993</v>
      </c>
      <c r="CR64" s="147">
        <f>+CR63*CR61/(1+CR63^Parameters!$B$125)</f>
        <v>6.5522317110162618</v>
      </c>
      <c r="CS64" s="147">
        <f>+CS63*CS61/(1+CS63^Parameters!$B$125)</f>
        <v>6.5886318306214831</v>
      </c>
      <c r="CT64" s="147">
        <f>+CT63*CT61/(1+CT63^Parameters!$B$125)</f>
        <v>6.6249699529594599</v>
      </c>
      <c r="CU64" s="147">
        <f>+CU63*CU61/(1+CU63^Parameters!$B$125)</f>
        <v>6.6612438053961043</v>
      </c>
      <c r="CV64" s="147">
        <f>+CV63*CV61/(1+CV63^Parameters!$B$125)</f>
        <v>6.6974511883663457</v>
      </c>
    </row>
    <row r="65" spans="1:237" s="45" customFormat="1" ht="18" customHeight="1">
      <c r="A65" s="573" t="s">
        <v>21</v>
      </c>
      <c r="B65" s="45">
        <f>+B61/(1+B63)</f>
        <v>1.7180788394144821</v>
      </c>
      <c r="C65" s="45">
        <f t="shared" ref="C65:BN65" si="14">+C61-C64</f>
        <v>2.3133765851671884</v>
      </c>
      <c r="D65" s="45">
        <f t="shared" si="14"/>
        <v>2.9017173456156131</v>
      </c>
      <c r="E65" s="45">
        <f t="shared" si="14"/>
        <v>3.4489711113291373</v>
      </c>
      <c r="F65" s="45">
        <f t="shared" si="14"/>
        <v>4.0078329551215717</v>
      </c>
      <c r="G65" s="45">
        <f t="shared" si="14"/>
        <v>4.6077210942153934</v>
      </c>
      <c r="H65" s="45">
        <f t="shared" si="14"/>
        <v>5.2187480706690241</v>
      </c>
      <c r="I65" s="45">
        <f t="shared" si="14"/>
        <v>5.8606308963849596</v>
      </c>
      <c r="J65" s="45">
        <f t="shared" si="14"/>
        <v>6.5935829750322856</v>
      </c>
      <c r="K65" s="45">
        <f t="shared" si="14"/>
        <v>7.3876169509937553</v>
      </c>
      <c r="L65" s="45">
        <f t="shared" si="14"/>
        <v>8.2985593353968614</v>
      </c>
      <c r="M65" s="45">
        <f t="shared" si="14"/>
        <v>9.3172111057213503</v>
      </c>
      <c r="N65" s="45">
        <f t="shared" si="14"/>
        <v>10.417427317322808</v>
      </c>
      <c r="O65" s="45">
        <f t="shared" si="14"/>
        <v>11.48093834157187</v>
      </c>
      <c r="P65" s="45">
        <f t="shared" si="14"/>
        <v>12.529063125199007</v>
      </c>
      <c r="Q65" s="45">
        <f t="shared" si="14"/>
        <v>13.572991117906168</v>
      </c>
      <c r="R65" s="45">
        <f t="shared" si="14"/>
        <v>14.618349274984542</v>
      </c>
      <c r="S65" s="45">
        <f t="shared" si="14"/>
        <v>15.667783895946402</v>
      </c>
      <c r="T65" s="45">
        <f t="shared" si="14"/>
        <v>16.722435003597568</v>
      </c>
      <c r="U65" s="45">
        <f t="shared" si="14"/>
        <v>17.782783486937788</v>
      </c>
      <c r="V65" s="45">
        <f t="shared" si="14"/>
        <v>18.849145082980304</v>
      </c>
      <c r="W65" s="45">
        <f t="shared" si="14"/>
        <v>19.921971222181728</v>
      </c>
      <c r="X65" s="45">
        <f t="shared" si="14"/>
        <v>21.002050314449001</v>
      </c>
      <c r="Y65" s="45">
        <f t="shared" si="14"/>
        <v>22.090660815124341</v>
      </c>
      <c r="Z65" s="45">
        <f t="shared" si="14"/>
        <v>23.1896954506059</v>
      </c>
      <c r="AA65" s="45">
        <f t="shared" si="14"/>
        <v>24.303949265670933</v>
      </c>
      <c r="AB65" s="45">
        <f t="shared" si="14"/>
        <v>25.453121984794336</v>
      </c>
      <c r="AC65" s="45">
        <f t="shared" si="14"/>
        <v>26.651351906518197</v>
      </c>
      <c r="AD65" s="45">
        <f t="shared" si="14"/>
        <v>27.901627609024384</v>
      </c>
      <c r="AE65" s="45">
        <f t="shared" si="14"/>
        <v>29.195999017281132</v>
      </c>
      <c r="AF65" s="45">
        <f t="shared" si="14"/>
        <v>30.528446878034174</v>
      </c>
      <c r="AG65" s="45">
        <f t="shared" si="14"/>
        <v>31.894695824613578</v>
      </c>
      <c r="AH65" s="45">
        <f t="shared" si="14"/>
        <v>33.291982920655158</v>
      </c>
      <c r="AI65" s="45">
        <f t="shared" si="14"/>
        <v>34.718800197228404</v>
      </c>
      <c r="AJ65" s="45">
        <f t="shared" si="14"/>
        <v>36.174642303383322</v>
      </c>
      <c r="AK65" s="45">
        <f t="shared" si="14"/>
        <v>37.659780343213299</v>
      </c>
      <c r="AL65" s="45">
        <f t="shared" si="14"/>
        <v>39.175071563063781</v>
      </c>
      <c r="AM65" s="45">
        <f t="shared" si="14"/>
        <v>40.721806395358577</v>
      </c>
      <c r="AN65" s="45">
        <f t="shared" si="14"/>
        <v>42.301589747614244</v>
      </c>
      <c r="AO65" s="45">
        <f t="shared" si="14"/>
        <v>43.916251414520545</v>
      </c>
      <c r="AP65" s="45">
        <f t="shared" si="14"/>
        <v>45.56778007523647</v>
      </c>
      <c r="AQ65" s="45">
        <f t="shared" si="14"/>
        <v>47.258275754435097</v>
      </c>
      <c r="AR65" s="45">
        <f t="shared" si="14"/>
        <v>48.989916387291053</v>
      </c>
      <c r="AS65" s="45">
        <f t="shared" si="14"/>
        <v>50.76493496100332</v>
      </c>
      <c r="AT65" s="45">
        <f t="shared" si="14"/>
        <v>52.585604473420524</v>
      </c>
      <c r="AU65" s="45">
        <f t="shared" si="14"/>
        <v>54.454228599858673</v>
      </c>
      <c r="AV65" s="45">
        <f t="shared" si="14"/>
        <v>56.373136482996756</v>
      </c>
      <c r="AW65" s="45">
        <f t="shared" si="14"/>
        <v>58.344680468981693</v>
      </c>
      <c r="AX65" s="45">
        <f t="shared" si="14"/>
        <v>60.371235924207511</v>
      </c>
      <c r="AY65" s="45">
        <f t="shared" si="14"/>
        <v>62.455202501165566</v>
      </c>
      <c r="AZ65" s="45">
        <f t="shared" si="14"/>
        <v>64.599006395745036</v>
      </c>
      <c r="BA65" s="45">
        <f t="shared" si="14"/>
        <v>66.805103266840732</v>
      </c>
      <c r="BB65" s="45">
        <f t="shared" si="14"/>
        <v>69.075981583507968</v>
      </c>
      <c r="BC65" s="45">
        <f t="shared" si="14"/>
        <v>71.414166233963371</v>
      </c>
      <c r="BD65" s="45">
        <f t="shared" si="14"/>
        <v>73.82222228107446</v>
      </c>
      <c r="BE65" s="45">
        <f t="shared" si="14"/>
        <v>76.302758785549116</v>
      </c>
      <c r="BF65" s="45">
        <f t="shared" si="14"/>
        <v>78.858432644474817</v>
      </c>
      <c r="BG65" s="45">
        <f t="shared" si="14"/>
        <v>81.491952411870656</v>
      </c>
      <c r="BH65" s="45">
        <f t="shared" si="14"/>
        <v>84.206082081481796</v>
      </c>
      <c r="BI65" s="45">
        <f t="shared" si="14"/>
        <v>87.003644821632449</v>
      </c>
      <c r="BJ65" s="45">
        <f t="shared" si="14"/>
        <v>87.027537009915861</v>
      </c>
      <c r="BK65" s="45">
        <f t="shared" si="14"/>
        <v>87.040848601443713</v>
      </c>
      <c r="BL65" s="45">
        <f t="shared" si="14"/>
        <v>87.037823638322678</v>
      </c>
      <c r="BM65" s="45">
        <f t="shared" si="14"/>
        <v>87.023834676758398</v>
      </c>
      <c r="BN65" s="45">
        <f t="shared" si="14"/>
        <v>87.002457285627401</v>
      </c>
      <c r="BO65" s="45">
        <f t="shared" ref="BO65:CV65" si="15">+BO61-BO64</f>
        <v>86.97608438884123</v>
      </c>
      <c r="BP65" s="45">
        <f t="shared" si="15"/>
        <v>86.946324124039052</v>
      </c>
      <c r="BQ65" s="45">
        <f t="shared" si="15"/>
        <v>86.914260769179407</v>
      </c>
      <c r="BR65" s="45">
        <f t="shared" si="15"/>
        <v>86.880627434394086</v>
      </c>
      <c r="BS65" s="45">
        <f t="shared" si="15"/>
        <v>86.845921103430939</v>
      </c>
      <c r="BT65" s="45">
        <f t="shared" si="15"/>
        <v>86.810479624859099</v>
      </c>
      <c r="BU65" s="45">
        <f t="shared" si="15"/>
        <v>86.774533407188002</v>
      </c>
      <c r="BV65" s="45">
        <f t="shared" si="15"/>
        <v>86.738240210737516</v>
      </c>
      <c r="BW65" s="45">
        <f t="shared" si="15"/>
        <v>86.701708603755762</v>
      </c>
      <c r="BX65" s="45">
        <f t="shared" si="15"/>
        <v>86.665013797146145</v>
      </c>
      <c r="BY65" s="45">
        <f t="shared" si="15"/>
        <v>86.628208345770673</v>
      </c>
      <c r="BZ65" s="45">
        <f t="shared" si="15"/>
        <v>86.591329387501844</v>
      </c>
      <c r="CA65" s="45">
        <f t="shared" si="15"/>
        <v>86.554403544768036</v>
      </c>
      <c r="CB65" s="45">
        <f t="shared" si="15"/>
        <v>86.517450246641957</v>
      </c>
      <c r="CC65" s="45">
        <f t="shared" si="15"/>
        <v>86.480483982905426</v>
      </c>
      <c r="CD65" s="45">
        <f t="shared" si="15"/>
        <v>86.443515835411944</v>
      </c>
      <c r="CE65" s="45">
        <f t="shared" si="15"/>
        <v>86.406554520058748</v>
      </c>
      <c r="CF65" s="45">
        <f t="shared" si="15"/>
        <v>86.369607097092711</v>
      </c>
      <c r="CG65" s="45">
        <f t="shared" si="15"/>
        <v>86.332679456433638</v>
      </c>
      <c r="CH65" s="45">
        <f t="shared" si="15"/>
        <v>86.295776650215771</v>
      </c>
      <c r="CI65" s="45">
        <f t="shared" si="15"/>
        <v>86.258903121442927</v>
      </c>
      <c r="CJ65" s="45">
        <f t="shared" si="15"/>
        <v>86.222062861892738</v>
      </c>
      <c r="CK65" s="45">
        <f t="shared" si="15"/>
        <v>86.185259521745394</v>
      </c>
      <c r="CL65" s="45">
        <f t="shared" si="15"/>
        <v>86.148496486196734</v>
      </c>
      <c r="CM65" s="45">
        <f t="shared" si="15"/>
        <v>86.111776929429425</v>
      </c>
      <c r="CN65" s="45">
        <f t="shared" si="15"/>
        <v>86.075103853004677</v>
      </c>
      <c r="CO65" s="45">
        <f t="shared" si="15"/>
        <v>86.038480113491303</v>
      </c>
      <c r="CP65" s="45">
        <f t="shared" si="15"/>
        <v>86.001908442624298</v>
      </c>
      <c r="CQ65" s="45">
        <f t="shared" si="15"/>
        <v>85.965391462249045</v>
      </c>
      <c r="CR65" s="45">
        <f t="shared" si="15"/>
        <v>85.928931695601889</v>
      </c>
      <c r="CS65" s="45">
        <f t="shared" si="15"/>
        <v>85.892531575996671</v>
      </c>
      <c r="CT65" s="45">
        <f t="shared" si="15"/>
        <v>85.85619345365869</v>
      </c>
      <c r="CU65" s="45">
        <f t="shared" si="15"/>
        <v>85.81991960122204</v>
      </c>
      <c r="CV65" s="45">
        <f t="shared" si="15"/>
        <v>85.783712218251807</v>
      </c>
    </row>
    <row r="66" spans="1:237" s="33" customFormat="1" ht="18" customHeight="1">
      <c r="A66" s="23" t="s">
        <v>159</v>
      </c>
      <c r="B66" s="33">
        <f t="shared" ref="B66:AG66" si="16">(B31*(B103)^$B38)</f>
        <v>4.9179613254244632E-11</v>
      </c>
      <c r="C66" s="33">
        <f t="shared" si="16"/>
        <v>3.7423529187001109E-11</v>
      </c>
      <c r="D66" s="33">
        <f t="shared" si="16"/>
        <v>3.2779046361122428E-11</v>
      </c>
      <c r="E66" s="33">
        <f t="shared" si="16"/>
        <v>2.9091090648102571E-11</v>
      </c>
      <c r="F66" s="33">
        <f t="shared" si="16"/>
        <v>2.6124975195848412E-11</v>
      </c>
      <c r="G66" s="33">
        <f t="shared" si="16"/>
        <v>2.3711649056078913E-11</v>
      </c>
      <c r="H66" s="33">
        <f t="shared" si="16"/>
        <v>2.172741196581209E-11</v>
      </c>
      <c r="I66" s="33">
        <f t="shared" si="16"/>
        <v>2.0080706603039334E-11</v>
      </c>
      <c r="J66" s="33">
        <f t="shared" si="16"/>
        <v>1.8704998463610313E-11</v>
      </c>
      <c r="K66" s="33">
        <f t="shared" si="16"/>
        <v>1.7563329242312658E-11</v>
      </c>
      <c r="L66" s="33">
        <f t="shared" si="16"/>
        <v>1.6692415434032457E-11</v>
      </c>
      <c r="M66" s="33">
        <f t="shared" si="16"/>
        <v>1.6389855672867835E-11</v>
      </c>
      <c r="N66" s="33">
        <f t="shared" si="16"/>
        <v>1.7923704341691344E-11</v>
      </c>
      <c r="O66" s="33">
        <f t="shared" si="16"/>
        <v>2.6479482530864419E-11</v>
      </c>
      <c r="P66" s="33">
        <f t="shared" si="16"/>
        <v>6.5908017990631289E-11</v>
      </c>
      <c r="Q66" s="33">
        <f t="shared" si="16"/>
        <v>2.5778714587850572E-10</v>
      </c>
      <c r="R66" s="33">
        <f t="shared" si="16"/>
        <v>1.2082579267055779E-9</v>
      </c>
      <c r="S66" s="33">
        <f t="shared" si="16"/>
        <v>5.7030726690048996E-9</v>
      </c>
      <c r="T66" s="33">
        <f t="shared" si="16"/>
        <v>2.5443043482899454E-8</v>
      </c>
      <c r="U66" s="33">
        <f t="shared" si="16"/>
        <v>1.0542834007994527E-7</v>
      </c>
      <c r="V66" s="33">
        <f t="shared" si="16"/>
        <v>4.0438681560013038E-7</v>
      </c>
      <c r="W66" s="33">
        <f t="shared" si="16"/>
        <v>1.4352771458173521E-6</v>
      </c>
      <c r="X66" s="33">
        <f t="shared" si="16"/>
        <v>4.7093124562885115E-6</v>
      </c>
      <c r="Y66" s="33">
        <f t="shared" si="16"/>
        <v>1.4243465869450151E-5</v>
      </c>
      <c r="Z66" s="33">
        <f t="shared" si="16"/>
        <v>3.9504455286383687E-5</v>
      </c>
      <c r="AA66" s="33">
        <f t="shared" si="16"/>
        <v>1.4360211792827907E-4</v>
      </c>
      <c r="AB66" s="33">
        <f t="shared" si="16"/>
        <v>7.1880035596756544E-4</v>
      </c>
      <c r="AC66" s="33">
        <f t="shared" si="16"/>
        <v>3.4719681007724067E-4</v>
      </c>
      <c r="AD66" s="33">
        <f t="shared" si="16"/>
        <v>1.6786404698681829E-4</v>
      </c>
      <c r="AE66" s="33">
        <f t="shared" si="16"/>
        <v>8.1229301731976797E-5</v>
      </c>
      <c r="AF66" s="33">
        <f t="shared" si="16"/>
        <v>3.9337206160083775E-5</v>
      </c>
      <c r="AG66" s="33">
        <f t="shared" si="16"/>
        <v>1.9063230047663072E-5</v>
      </c>
      <c r="AH66" s="33">
        <f t="shared" ref="AH66:BI66" si="17">(AH31*(AH103)^$B38)</f>
        <v>9.2440318314049943E-6</v>
      </c>
      <c r="AI66" s="33">
        <f t="shared" si="17"/>
        <v>4.4850898287066554E-6</v>
      </c>
      <c r="AJ66" s="33">
        <f t="shared" si="17"/>
        <v>2.1772141685985959E-6</v>
      </c>
      <c r="AK66" s="33">
        <f t="shared" si="17"/>
        <v>1.0573759344164164E-6</v>
      </c>
      <c r="AL66" s="33">
        <f t="shared" si="17"/>
        <v>5.137314208472213E-7</v>
      </c>
      <c r="AM66" s="33">
        <f t="shared" si="17"/>
        <v>2.4969131092335395E-7</v>
      </c>
      <c r="AN66" s="33">
        <f t="shared" si="17"/>
        <v>1.2139904330731431E-7</v>
      </c>
      <c r="AO66" s="33">
        <f t="shared" si="17"/>
        <v>5.9041472433267117E-8</v>
      </c>
      <c r="AP66" s="33">
        <f t="shared" si="17"/>
        <v>2.8722098551147983E-8</v>
      </c>
      <c r="AQ66" s="33">
        <f t="shared" si="17"/>
        <v>1.3975923720549623E-8</v>
      </c>
      <c r="AR66" s="33">
        <f t="shared" si="17"/>
        <v>6.8020481853112319E-9</v>
      </c>
      <c r="AS66" s="33">
        <f t="shared" si="17"/>
        <v>3.3111909972041894E-9</v>
      </c>
      <c r="AT66" s="33">
        <f t="shared" si="17"/>
        <v>1.6121504633971251E-9</v>
      </c>
      <c r="AU66" s="33">
        <f t="shared" si="17"/>
        <v>7.8504769453383333E-10</v>
      </c>
      <c r="AV66" s="33">
        <f t="shared" si="17"/>
        <v>3.8233911437299537E-10</v>
      </c>
      <c r="AW66" s="33">
        <f t="shared" si="17"/>
        <v>1.8623333162472209E-10</v>
      </c>
      <c r="AX66" s="33">
        <f t="shared" si="17"/>
        <v>9.0722809592832394E-11</v>
      </c>
      <c r="AY66" s="33">
        <f t="shared" si="17"/>
        <v>4.419986333528522E-11</v>
      </c>
      <c r="AZ66" s="33">
        <f t="shared" si="17"/>
        <v>2.1536056521507021E-11</v>
      </c>
      <c r="BA66" s="33">
        <f t="shared" si="17"/>
        <v>1.0494171970997798E-11</v>
      </c>
      <c r="BB66" s="33">
        <f t="shared" si="17"/>
        <v>5.1140295845842981E-12</v>
      </c>
      <c r="BC66" s="33">
        <f t="shared" si="17"/>
        <v>2.4923443961584112E-12</v>
      </c>
      <c r="BD66" s="33">
        <f t="shared" si="17"/>
        <v>1.2147297100936482E-12</v>
      </c>
      <c r="BE66" s="33">
        <f t="shared" si="17"/>
        <v>5.9207313811311422E-13</v>
      </c>
      <c r="BF66" s="33">
        <f t="shared" si="17"/>
        <v>2.8859762714504714E-13</v>
      </c>
      <c r="BG66" s="33">
        <f t="shared" si="17"/>
        <v>1.406791314987502E-13</v>
      </c>
      <c r="BH66" s="33">
        <f t="shared" si="17"/>
        <v>6.8577898574689104E-14</v>
      </c>
      <c r="BI66" s="33">
        <f t="shared" si="17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8">+B61*B66</f>
        <v>8.4561426344237945E-11</v>
      </c>
      <c r="C67" s="23">
        <f t="shared" si="18"/>
        <v>8.6670597888464781E-11</v>
      </c>
      <c r="D67" s="23">
        <f t="shared" si="18"/>
        <v>9.5282045000216182E-11</v>
      </c>
      <c r="E67" s="23">
        <f t="shared" si="18"/>
        <v>1.006037654714245E-10</v>
      </c>
      <c r="F67" s="23">
        <f t="shared" si="18"/>
        <v>1.0511453016322204E-10</v>
      </c>
      <c r="G67" s="23">
        <f t="shared" si="18"/>
        <v>1.0984972794176625E-10</v>
      </c>
      <c r="H67" s="23">
        <f t="shared" si="18"/>
        <v>1.1420603655739556E-10</v>
      </c>
      <c r="I67" s="23">
        <f t="shared" si="18"/>
        <v>1.1876781567238778E-10</v>
      </c>
      <c r="J67" s="23">
        <f t="shared" si="18"/>
        <v>1.2473830790106683E-10</v>
      </c>
      <c r="K67" s="23">
        <f t="shared" si="18"/>
        <v>1.3153828400754907E-10</v>
      </c>
      <c r="L67" s="23">
        <f t="shared" si="18"/>
        <v>1.4078237067991518E-10</v>
      </c>
      <c r="M67" s="23">
        <f t="shared" si="18"/>
        <v>1.5559679356983851E-10</v>
      </c>
      <c r="N67" s="23">
        <f t="shared" si="18"/>
        <v>1.9075128321513643E-10</v>
      </c>
      <c r="O67" s="23">
        <f t="shared" si="18"/>
        <v>3.1140966806699807E-10</v>
      </c>
      <c r="P67" s="23">
        <f t="shared" si="18"/>
        <v>8.4818904638732905E-10</v>
      </c>
      <c r="Q67" s="23">
        <f t="shared" si="18"/>
        <v>3.6040078319748101E-9</v>
      </c>
      <c r="R67" s="23">
        <f t="shared" si="18"/>
        <v>1.8244839409680959E-8</v>
      </c>
      <c r="S67" s="23">
        <f t="shared" si="18"/>
        <v>9.256546469509461E-8</v>
      </c>
      <c r="T67" s="23">
        <f t="shared" si="18"/>
        <v>4.4204405838480438E-7</v>
      </c>
      <c r="U67" s="23">
        <f t="shared" si="18"/>
        <v>1.9535678216815099E-6</v>
      </c>
      <c r="V67" s="23">
        <f t="shared" si="18"/>
        <v>7.965975494356151E-6</v>
      </c>
      <c r="W67" s="23">
        <f t="shared" si="18"/>
        <v>2.9970537327572325E-5</v>
      </c>
      <c r="X67" s="23">
        <f t="shared" si="18"/>
        <v>1.0397020154894577E-4</v>
      </c>
      <c r="Y67" s="23">
        <f t="shared" si="18"/>
        <v>3.3170399102486089E-4</v>
      </c>
      <c r="Z67" s="23">
        <f t="shared" si="18"/>
        <v>9.6841017511638781E-4</v>
      </c>
      <c r="AA67" s="23">
        <f t="shared" si="18"/>
        <v>3.6986303049955285E-3</v>
      </c>
      <c r="AB67" s="23">
        <f t="shared" si="18"/>
        <v>1.9419272548942441E-2</v>
      </c>
      <c r="AC67" s="23">
        <f t="shared" si="18"/>
        <v>9.8247847351387151E-3</v>
      </c>
      <c r="AD67" s="23">
        <f t="shared" si="18"/>
        <v>4.9709888966330152E-3</v>
      </c>
      <c r="AE67" s="23">
        <f t="shared" si="18"/>
        <v>2.5150819903379759E-3</v>
      </c>
      <c r="AF67" s="23">
        <f t="shared" si="18"/>
        <v>1.2723758141778879E-3</v>
      </c>
      <c r="AG67" s="23">
        <f t="shared" si="18"/>
        <v>6.435827113174332E-4</v>
      </c>
      <c r="AH67" s="23">
        <f t="shared" ref="AH67:BI67" si="19">+AH61*AH66</f>
        <v>3.254613488239138E-4</v>
      </c>
      <c r="AI67" s="23">
        <f t="shared" si="19"/>
        <v>1.6454660398614612E-4</v>
      </c>
      <c r="AJ67" s="23">
        <f t="shared" si="19"/>
        <v>8.3170209758725612E-5</v>
      </c>
      <c r="AK67" s="23">
        <f t="shared" si="19"/>
        <v>4.2027723599626713E-5</v>
      </c>
      <c r="AL67" s="23">
        <f t="shared" si="19"/>
        <v>2.1232267046993059E-5</v>
      </c>
      <c r="AM67" s="23">
        <f t="shared" si="19"/>
        <v>1.0723948159479049E-5</v>
      </c>
      <c r="AN67" s="23">
        <f t="shared" si="19"/>
        <v>5.4152377914361642E-6</v>
      </c>
      <c r="AO67" s="23">
        <f t="shared" si="19"/>
        <v>2.7339594594315768E-6</v>
      </c>
      <c r="AP67" s="23">
        <f t="shared" si="19"/>
        <v>1.3800208983363412E-6</v>
      </c>
      <c r="AQ67" s="23">
        <f t="shared" si="19"/>
        <v>6.9647490704318804E-7</v>
      </c>
      <c r="AR67" s="23">
        <f t="shared" si="19"/>
        <v>3.5144575973143472E-7</v>
      </c>
      <c r="AS67" s="23">
        <f t="shared" si="19"/>
        <v>1.7731705564240931E-7</v>
      </c>
      <c r="AT67" s="23">
        <f t="shared" si="19"/>
        <v>8.9451561831708184E-8</v>
      </c>
      <c r="AU67" s="23">
        <f t="shared" si="19"/>
        <v>4.5120706237795358E-8</v>
      </c>
      <c r="AV67" s="23">
        <f t="shared" si="19"/>
        <v>2.2757220918168614E-8</v>
      </c>
      <c r="AW67" s="23">
        <f t="shared" si="19"/>
        <v>1.1476839186080457E-8</v>
      </c>
      <c r="AX67" s="23">
        <f t="shared" si="19"/>
        <v>5.7874735474473094E-9</v>
      </c>
      <c r="AY67" s="23">
        <f t="shared" si="19"/>
        <v>2.9182527750421668E-9</v>
      </c>
      <c r="AZ67" s="23">
        <f t="shared" si="19"/>
        <v>1.4713876511681222E-9</v>
      </c>
      <c r="BA67" s="23">
        <f t="shared" si="19"/>
        <v>7.4183006747902741E-10</v>
      </c>
      <c r="BB67" s="23">
        <f t="shared" si="19"/>
        <v>3.7398776784912698E-10</v>
      </c>
      <c r="BC67" s="23">
        <f t="shared" si="19"/>
        <v>1.8853337934810657E-10</v>
      </c>
      <c r="BD67" s="23">
        <f t="shared" si="19"/>
        <v>9.5038375233061111E-11</v>
      </c>
      <c r="BE67" s="23">
        <f t="shared" si="19"/>
        <v>4.7906169346066329E-11</v>
      </c>
      <c r="BF67" s="23">
        <f t="shared" si="19"/>
        <v>2.4147222453653983E-11</v>
      </c>
      <c r="BG67" s="23">
        <f t="shared" si="19"/>
        <v>1.2171038887035135E-11</v>
      </c>
      <c r="BH67" s="23">
        <f t="shared" si="19"/>
        <v>6.1344287812633856E-12</v>
      </c>
      <c r="BI67" s="23">
        <f t="shared" si="19"/>
        <v>3.0917741850648056E-12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0">+B65-B67</f>
        <v>1.7180788393299207</v>
      </c>
      <c r="C68" s="23">
        <f t="shared" si="20"/>
        <v>2.3133765850805177</v>
      </c>
      <c r="D68" s="23">
        <f t="shared" si="20"/>
        <v>2.9017173455203311</v>
      </c>
      <c r="E68" s="23">
        <f t="shared" si="20"/>
        <v>3.4489711112285333</v>
      </c>
      <c r="F68" s="23">
        <f t="shared" si="20"/>
        <v>4.0078329550164575</v>
      </c>
      <c r="G68" s="23">
        <f t="shared" si="20"/>
        <v>4.6077210941055435</v>
      </c>
      <c r="H68" s="23">
        <f t="shared" si="20"/>
        <v>5.2187480705548177</v>
      </c>
      <c r="I68" s="23">
        <f t="shared" si="20"/>
        <v>5.8606308962661915</v>
      </c>
      <c r="J68" s="23">
        <f t="shared" si="20"/>
        <v>6.5935829749075472</v>
      </c>
      <c r="K68" s="23">
        <f t="shared" si="20"/>
        <v>7.3876169508622169</v>
      </c>
      <c r="L68" s="23">
        <f t="shared" si="20"/>
        <v>8.2985593352560798</v>
      </c>
      <c r="M68" s="23">
        <f t="shared" si="20"/>
        <v>9.3172111055657538</v>
      </c>
      <c r="N68" s="23">
        <f t="shared" si="20"/>
        <v>10.417427317132057</v>
      </c>
      <c r="O68" s="23">
        <f t="shared" si="20"/>
        <v>11.48093834126046</v>
      </c>
      <c r="P68" s="23">
        <f t="shared" si="20"/>
        <v>12.529063124350818</v>
      </c>
      <c r="Q68" s="23">
        <f t="shared" si="20"/>
        <v>13.572991114302161</v>
      </c>
      <c r="R68" s="23">
        <f t="shared" si="20"/>
        <v>14.618349256739704</v>
      </c>
      <c r="S68" s="23">
        <f t="shared" si="20"/>
        <v>15.667783803380937</v>
      </c>
      <c r="T68" s="23">
        <f t="shared" si="20"/>
        <v>16.722434561553509</v>
      </c>
      <c r="U68" s="23">
        <f t="shared" si="20"/>
        <v>17.782781533369967</v>
      </c>
      <c r="V68" s="23">
        <f t="shared" si="20"/>
        <v>18.849137117004808</v>
      </c>
      <c r="W68" s="23">
        <f t="shared" si="20"/>
        <v>19.921941251644402</v>
      </c>
      <c r="X68" s="23">
        <f t="shared" si="20"/>
        <v>21.00194634424745</v>
      </c>
      <c r="Y68" s="23">
        <f t="shared" si="20"/>
        <v>22.090329111133315</v>
      </c>
      <c r="Z68" s="23">
        <f t="shared" si="20"/>
        <v>23.188727040430784</v>
      </c>
      <c r="AA68" s="23">
        <f t="shared" si="20"/>
        <v>24.300250635365938</v>
      </c>
      <c r="AB68" s="23">
        <f t="shared" si="20"/>
        <v>25.433702712245395</v>
      </c>
      <c r="AC68" s="23">
        <f t="shared" si="20"/>
        <v>26.64152712178306</v>
      </c>
      <c r="AD68" s="23">
        <f t="shared" si="20"/>
        <v>27.89665662012775</v>
      </c>
      <c r="AE68" s="23">
        <f t="shared" si="20"/>
        <v>29.193483935290793</v>
      </c>
      <c r="AF68" s="23">
        <f t="shared" si="20"/>
        <v>30.527174502219996</v>
      </c>
      <c r="AG68" s="23">
        <f t="shared" si="20"/>
        <v>31.894052241902262</v>
      </c>
      <c r="AH68" s="23">
        <f t="shared" ref="AH68:BI68" si="21">+AH65-AH67</f>
        <v>33.291657459306336</v>
      </c>
      <c r="AI68" s="23">
        <f t="shared" si="21"/>
        <v>34.718635650624421</v>
      </c>
      <c r="AJ68" s="23">
        <f t="shared" si="21"/>
        <v>36.174559133173567</v>
      </c>
      <c r="AK68" s="23">
        <f t="shared" si="21"/>
        <v>37.659738315489697</v>
      </c>
      <c r="AL68" s="23">
        <f t="shared" si="21"/>
        <v>39.175050330796736</v>
      </c>
      <c r="AM68" s="23">
        <f t="shared" si="21"/>
        <v>40.721795671410419</v>
      </c>
      <c r="AN68" s="23">
        <f t="shared" si="21"/>
        <v>42.30158433237645</v>
      </c>
      <c r="AO68" s="23">
        <f t="shared" si="21"/>
        <v>43.916248680561083</v>
      </c>
      <c r="AP68" s="23">
        <f t="shared" si="21"/>
        <v>45.567778695215573</v>
      </c>
      <c r="AQ68" s="23">
        <f t="shared" si="21"/>
        <v>47.258275057960191</v>
      </c>
      <c r="AR68" s="23">
        <f t="shared" si="21"/>
        <v>48.98991603584529</v>
      </c>
      <c r="AS68" s="23">
        <f t="shared" si="21"/>
        <v>50.764934783686265</v>
      </c>
      <c r="AT68" s="23">
        <f t="shared" si="21"/>
        <v>52.585604383968963</v>
      </c>
      <c r="AU68" s="23">
        <f t="shared" si="21"/>
        <v>54.454228554737966</v>
      </c>
      <c r="AV68" s="23">
        <f t="shared" si="21"/>
        <v>56.373136460239536</v>
      </c>
      <c r="AW68" s="23">
        <f t="shared" si="21"/>
        <v>58.34468045750485</v>
      </c>
      <c r="AX68" s="23">
        <f t="shared" si="21"/>
        <v>60.371235918420041</v>
      </c>
      <c r="AY68" s="23">
        <f t="shared" si="21"/>
        <v>62.45520249824731</v>
      </c>
      <c r="AZ68" s="23">
        <f t="shared" si="21"/>
        <v>64.599006394273644</v>
      </c>
      <c r="BA68" s="23">
        <f t="shared" si="21"/>
        <v>66.805103266098897</v>
      </c>
      <c r="BB68" s="23">
        <f t="shared" si="21"/>
        <v>69.075981583133981</v>
      </c>
      <c r="BC68" s="23">
        <f t="shared" si="21"/>
        <v>71.414166233774836</v>
      </c>
      <c r="BD68" s="23">
        <f t="shared" si="21"/>
        <v>73.822222280979418</v>
      </c>
      <c r="BE68" s="23">
        <f t="shared" si="21"/>
        <v>76.302758785501211</v>
      </c>
      <c r="BF68" s="23">
        <f t="shared" si="21"/>
        <v>78.858432644450673</v>
      </c>
      <c r="BG68" s="23">
        <f t="shared" si="21"/>
        <v>81.491952411858492</v>
      </c>
      <c r="BH68" s="23">
        <f t="shared" si="21"/>
        <v>84.206082081475657</v>
      </c>
      <c r="BI68" s="23">
        <f t="shared" si="21"/>
        <v>87.003644821629351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2">+B71+B43</f>
        <v>0.43645576818975973</v>
      </c>
      <c r="C70" s="45">
        <f t="shared" si="22"/>
        <v>0.43603804895954995</v>
      </c>
      <c r="D70" s="45">
        <f t="shared" si="22"/>
        <v>0.46731284028308984</v>
      </c>
      <c r="E70" s="45">
        <f t="shared" si="22"/>
        <v>0.48107940922416709</v>
      </c>
      <c r="F70" s="45">
        <f t="shared" si="22"/>
        <v>0.49015735874943378</v>
      </c>
      <c r="G70" s="45">
        <f t="shared" si="22"/>
        <v>0.49958442613234594</v>
      </c>
      <c r="H70" s="45">
        <f t="shared" si="22"/>
        <v>0.50664633927066882</v>
      </c>
      <c r="I70" s="45">
        <f t="shared" si="22"/>
        <v>0.51402478356570036</v>
      </c>
      <c r="J70" s="45">
        <f t="shared" si="22"/>
        <v>0.52669146584995497</v>
      </c>
      <c r="K70" s="45">
        <f t="shared" si="22"/>
        <v>0.54134934185883166</v>
      </c>
      <c r="L70" s="45">
        <f t="shared" si="22"/>
        <v>0.56148803109949597</v>
      </c>
      <c r="M70" s="45">
        <f t="shared" si="22"/>
        <v>0.58546162185300266</v>
      </c>
      <c r="N70" s="45">
        <f t="shared" si="22"/>
        <v>0.61108071828341159</v>
      </c>
      <c r="O70" s="45">
        <f t="shared" si="22"/>
        <v>0.63159465055882769</v>
      </c>
      <c r="P70" s="45">
        <f t="shared" si="22"/>
        <v>0.64897546742434675</v>
      </c>
      <c r="Q70" s="45">
        <f t="shared" si="22"/>
        <v>0.66414750561986891</v>
      </c>
      <c r="R70" s="45">
        <f t="shared" si="22"/>
        <v>0.6774399004734073</v>
      </c>
      <c r="S70" s="45">
        <f t="shared" si="22"/>
        <v>0.68876302252764843</v>
      </c>
      <c r="T70" s="45">
        <f t="shared" si="22"/>
        <v>0.69764277173950184</v>
      </c>
      <c r="U70" s="45">
        <f t="shared" si="22"/>
        <v>0.70318145250907804</v>
      </c>
      <c r="V70" s="45">
        <f t="shared" si="22"/>
        <v>0.70397429292788172</v>
      </c>
      <c r="W70" s="45">
        <f t="shared" si="22"/>
        <v>0.69801459092887996</v>
      </c>
      <c r="X70" s="45">
        <f t="shared" si="22"/>
        <v>0.68264293344634741</v>
      </c>
      <c r="Y70" s="45">
        <f t="shared" si="22"/>
        <v>0.65463265702509343</v>
      </c>
      <c r="Z70" s="45">
        <f t="shared" si="22"/>
        <v>0.61054242528238101</v>
      </c>
      <c r="AA70" s="45">
        <f t="shared" si="22"/>
        <v>0.44366814005923327</v>
      </c>
      <c r="AB70" s="45">
        <f t="shared" si="22"/>
        <v>0</v>
      </c>
      <c r="AC70" s="45">
        <f t="shared" si="22"/>
        <v>0</v>
      </c>
      <c r="AD70" s="45">
        <f t="shared" si="22"/>
        <v>0</v>
      </c>
      <c r="AE70" s="45">
        <f t="shared" si="22"/>
        <v>0</v>
      </c>
      <c r="AF70" s="45">
        <f t="shared" si="22"/>
        <v>0</v>
      </c>
      <c r="AG70" s="45">
        <f t="shared" si="22"/>
        <v>0</v>
      </c>
      <c r="AH70" s="45">
        <f t="shared" ref="AH70:BI70" si="23">+AH71+AH43</f>
        <v>0</v>
      </c>
      <c r="AI70" s="45">
        <f t="shared" si="23"/>
        <v>0</v>
      </c>
      <c r="AJ70" s="45">
        <f t="shared" si="23"/>
        <v>0</v>
      </c>
      <c r="AK70" s="45">
        <f t="shared" si="23"/>
        <v>0</v>
      </c>
      <c r="AL70" s="45">
        <f t="shared" si="23"/>
        <v>0</v>
      </c>
      <c r="AM70" s="45">
        <f t="shared" si="23"/>
        <v>0</v>
      </c>
      <c r="AN70" s="45">
        <f t="shared" si="23"/>
        <v>0</v>
      </c>
      <c r="AO70" s="45">
        <f t="shared" si="23"/>
        <v>0</v>
      </c>
      <c r="AP70" s="45">
        <f t="shared" si="23"/>
        <v>0</v>
      </c>
      <c r="AQ70" s="45">
        <f t="shared" si="23"/>
        <v>0</v>
      </c>
      <c r="AR70" s="45">
        <f t="shared" si="23"/>
        <v>0</v>
      </c>
      <c r="AS70" s="45">
        <f t="shared" si="23"/>
        <v>0</v>
      </c>
      <c r="AT70" s="45">
        <f t="shared" si="23"/>
        <v>0</v>
      </c>
      <c r="AU70" s="45">
        <f t="shared" si="23"/>
        <v>0</v>
      </c>
      <c r="AV70" s="45">
        <f t="shared" si="23"/>
        <v>0</v>
      </c>
      <c r="AW70" s="45">
        <f t="shared" si="23"/>
        <v>0</v>
      </c>
      <c r="AX70" s="45">
        <f t="shared" si="23"/>
        <v>0</v>
      </c>
      <c r="AY70" s="45">
        <f t="shared" si="23"/>
        <v>0</v>
      </c>
      <c r="AZ70" s="45">
        <f t="shared" si="23"/>
        <v>0</v>
      </c>
      <c r="BA70" s="45">
        <f t="shared" si="23"/>
        <v>0</v>
      </c>
      <c r="BB70" s="45">
        <f t="shared" si="23"/>
        <v>0</v>
      </c>
      <c r="BC70" s="45">
        <f t="shared" si="23"/>
        <v>0</v>
      </c>
      <c r="BD70" s="45">
        <f t="shared" si="23"/>
        <v>0</v>
      </c>
      <c r="BE70" s="45">
        <f t="shared" si="23"/>
        <v>0</v>
      </c>
      <c r="BF70" s="45">
        <f t="shared" si="23"/>
        <v>0</v>
      </c>
      <c r="BG70" s="45">
        <f t="shared" si="23"/>
        <v>0</v>
      </c>
      <c r="BH70" s="45">
        <f t="shared" si="23"/>
        <v>0</v>
      </c>
      <c r="BI70" s="45">
        <f t="shared" si="23"/>
        <v>0</v>
      </c>
    </row>
    <row r="71" spans="1:237" s="45" customFormat="1" ht="18" customHeight="1">
      <c r="A71" s="43" t="s">
        <v>1</v>
      </c>
      <c r="B71" s="46">
        <f t="shared" ref="B71:AG71" si="24">+B102</f>
        <v>0.43645576818975973</v>
      </c>
      <c r="C71" s="46">
        <f t="shared" si="24"/>
        <v>0.43603804895954995</v>
      </c>
      <c r="D71" s="46">
        <f t="shared" si="24"/>
        <v>0.46731284028308984</v>
      </c>
      <c r="E71" s="46">
        <f t="shared" si="24"/>
        <v>0.48107940922416709</v>
      </c>
      <c r="F71" s="46">
        <f t="shared" si="24"/>
        <v>0.49015735874943378</v>
      </c>
      <c r="G71" s="46">
        <f t="shared" si="24"/>
        <v>0.49958442613234594</v>
      </c>
      <c r="H71" s="46">
        <f t="shared" si="24"/>
        <v>0.50664633927066882</v>
      </c>
      <c r="I71" s="46">
        <f t="shared" si="24"/>
        <v>0.51402478356570036</v>
      </c>
      <c r="J71" s="46">
        <f t="shared" si="24"/>
        <v>0.52669146584995497</v>
      </c>
      <c r="K71" s="46">
        <f t="shared" si="24"/>
        <v>0.54134934185883166</v>
      </c>
      <c r="L71" s="46">
        <f t="shared" si="24"/>
        <v>0.56148803109949597</v>
      </c>
      <c r="M71" s="46">
        <f t="shared" si="24"/>
        <v>0.58546162185300266</v>
      </c>
      <c r="N71" s="46">
        <f t="shared" si="24"/>
        <v>0.61108071828341159</v>
      </c>
      <c r="O71" s="46">
        <f t="shared" si="24"/>
        <v>0.63159465055882769</v>
      </c>
      <c r="P71" s="46">
        <f t="shared" si="24"/>
        <v>0.64897546742434675</v>
      </c>
      <c r="Q71" s="46">
        <f t="shared" si="24"/>
        <v>0.66414750561986891</v>
      </c>
      <c r="R71" s="46">
        <f t="shared" si="24"/>
        <v>0.6774399004734073</v>
      </c>
      <c r="S71" s="46">
        <f t="shared" si="24"/>
        <v>0.68876302252764843</v>
      </c>
      <c r="T71" s="46">
        <f t="shared" si="24"/>
        <v>0.69764277173950184</v>
      </c>
      <c r="U71" s="46">
        <f t="shared" si="24"/>
        <v>0.70318145250907804</v>
      </c>
      <c r="V71" s="46">
        <f t="shared" si="24"/>
        <v>0.70397429292788172</v>
      </c>
      <c r="W71" s="46">
        <f t="shared" si="24"/>
        <v>0.69801459092887996</v>
      </c>
      <c r="X71" s="46">
        <f t="shared" si="24"/>
        <v>0.68264293344634741</v>
      </c>
      <c r="Y71" s="46">
        <f t="shared" si="24"/>
        <v>0.65463265702509343</v>
      </c>
      <c r="Z71" s="46">
        <f t="shared" si="24"/>
        <v>0.61054242528238101</v>
      </c>
      <c r="AA71" s="46">
        <f t="shared" si="24"/>
        <v>0.44366814005923327</v>
      </c>
      <c r="AB71" s="46">
        <f t="shared" si="24"/>
        <v>0</v>
      </c>
      <c r="AC71" s="46">
        <f t="shared" si="24"/>
        <v>0</v>
      </c>
      <c r="AD71" s="46">
        <f t="shared" si="24"/>
        <v>0</v>
      </c>
      <c r="AE71" s="46">
        <f t="shared" si="24"/>
        <v>0</v>
      </c>
      <c r="AF71" s="46">
        <f t="shared" si="24"/>
        <v>0</v>
      </c>
      <c r="AG71" s="46">
        <f t="shared" si="24"/>
        <v>0</v>
      </c>
      <c r="AH71" s="46">
        <f t="shared" ref="AH71:BI71" si="25">+AH102</f>
        <v>0</v>
      </c>
      <c r="AI71" s="46">
        <f t="shared" si="25"/>
        <v>0</v>
      </c>
      <c r="AJ71" s="46">
        <f t="shared" si="25"/>
        <v>0</v>
      </c>
      <c r="AK71" s="46">
        <f t="shared" si="25"/>
        <v>0</v>
      </c>
      <c r="AL71" s="46">
        <f t="shared" si="25"/>
        <v>0</v>
      </c>
      <c r="AM71" s="46">
        <f t="shared" si="25"/>
        <v>0</v>
      </c>
      <c r="AN71" s="46">
        <f t="shared" si="25"/>
        <v>0</v>
      </c>
      <c r="AO71" s="46">
        <f t="shared" si="25"/>
        <v>0</v>
      </c>
      <c r="AP71" s="46">
        <f t="shared" si="25"/>
        <v>0</v>
      </c>
      <c r="AQ71" s="46">
        <f t="shared" si="25"/>
        <v>0</v>
      </c>
      <c r="AR71" s="46">
        <f t="shared" si="25"/>
        <v>0</v>
      </c>
      <c r="AS71" s="46">
        <f t="shared" si="25"/>
        <v>0</v>
      </c>
      <c r="AT71" s="46">
        <f t="shared" si="25"/>
        <v>0</v>
      </c>
      <c r="AU71" s="46">
        <f t="shared" si="25"/>
        <v>0</v>
      </c>
      <c r="AV71" s="46">
        <f t="shared" si="25"/>
        <v>0</v>
      </c>
      <c r="AW71" s="46">
        <f t="shared" si="25"/>
        <v>0</v>
      </c>
      <c r="AX71" s="46">
        <f t="shared" si="25"/>
        <v>0</v>
      </c>
      <c r="AY71" s="46">
        <f t="shared" si="25"/>
        <v>0</v>
      </c>
      <c r="AZ71" s="46">
        <f t="shared" si="25"/>
        <v>0</v>
      </c>
      <c r="BA71" s="46">
        <f t="shared" si="25"/>
        <v>0</v>
      </c>
      <c r="BB71" s="46">
        <f t="shared" si="25"/>
        <v>0</v>
      </c>
      <c r="BC71" s="46">
        <f t="shared" si="25"/>
        <v>0</v>
      </c>
      <c r="BD71" s="46">
        <f t="shared" si="25"/>
        <v>0</v>
      </c>
      <c r="BE71" s="46">
        <f t="shared" si="25"/>
        <v>0</v>
      </c>
      <c r="BF71" s="46">
        <f t="shared" si="25"/>
        <v>0</v>
      </c>
      <c r="BG71" s="46">
        <f t="shared" si="25"/>
        <v>0</v>
      </c>
      <c r="BH71" s="46">
        <f t="shared" si="25"/>
        <v>0</v>
      </c>
      <c r="BI71" s="46">
        <f t="shared" si="25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6">(B97)*B68</f>
        <v>0.32844290537030818</v>
      </c>
      <c r="C73" s="45">
        <f t="shared" si="26"/>
        <v>0.43730113877445187</v>
      </c>
      <c r="D73" s="45">
        <f t="shared" si="26"/>
        <v>0.53720570317576055</v>
      </c>
      <c r="E73" s="45">
        <f t="shared" si="26"/>
        <v>0.64000442715440442</v>
      </c>
      <c r="F73" s="45">
        <f t="shared" si="26"/>
        <v>0.75296731913735127</v>
      </c>
      <c r="G73" s="45">
        <f t="shared" si="26"/>
        <v>0.87496564010737055</v>
      </c>
      <c r="H73" s="45">
        <f t="shared" si="26"/>
        <v>0.99494456997145597</v>
      </c>
      <c r="I73" s="45">
        <f t="shared" si="26"/>
        <v>1.1233856567689871</v>
      </c>
      <c r="J73" s="45">
        <f t="shared" si="26"/>
        <v>1.2730929482605968</v>
      </c>
      <c r="K73" s="45">
        <f t="shared" si="26"/>
        <v>1.5006820704833652</v>
      </c>
      <c r="L73" s="45">
        <f t="shared" si="26"/>
        <v>1.7627792258005464</v>
      </c>
      <c r="M73" s="45">
        <f t="shared" si="26"/>
        <v>2.0705939026462929</v>
      </c>
      <c r="N73" s="45">
        <f t="shared" si="26"/>
        <v>2.3150985031593088</v>
      </c>
      <c r="O73" s="45">
        <f t="shared" si="26"/>
        <v>2.5514459913730225</v>
      </c>
      <c r="P73" s="45">
        <f t="shared" si="26"/>
        <v>2.7843741455696089</v>
      </c>
      <c r="Q73" s="45">
        <f t="shared" si="26"/>
        <v>3.0163696328784475</v>
      </c>
      <c r="R73" s="45">
        <f t="shared" si="26"/>
        <v>3.2486829475912407</v>
      </c>
      <c r="S73" s="45">
        <f t="shared" si="26"/>
        <v>3.4819021747700338</v>
      </c>
      <c r="T73" s="45">
        <f t="shared" si="26"/>
        <v>3.7162806174768783</v>
      </c>
      <c r="U73" s="45">
        <f t="shared" si="26"/>
        <v>3.9519249481308312</v>
      </c>
      <c r="V73" s="45">
        <f t="shared" si="26"/>
        <v>4.1889045919867227</v>
      </c>
      <c r="W73" s="45">
        <f t="shared" si="26"/>
        <v>4.427317318150191</v>
      </c>
      <c r="X73" s="45">
        <f t="shared" si="26"/>
        <v>4.6673303364486571</v>
      </c>
      <c r="Y73" s="45">
        <f t="shared" si="26"/>
        <v>4.9092051523485516</v>
      </c>
      <c r="Z73" s="45">
        <f t="shared" si="26"/>
        <v>5.1533056701230224</v>
      </c>
      <c r="AA73" s="45">
        <f t="shared" si="26"/>
        <v>5.4003231469456079</v>
      </c>
      <c r="AB73" s="45">
        <f t="shared" si="26"/>
        <v>5.6522138611021671</v>
      </c>
      <c r="AC73" s="45">
        <f t="shared" si="26"/>
        <v>5.9206325788407925</v>
      </c>
      <c r="AD73" s="45">
        <f t="shared" si="26"/>
        <v>6.1995640591795338</v>
      </c>
      <c r="AE73" s="45">
        <f t="shared" si="26"/>
        <v>6.4877621799624494</v>
      </c>
      <c r="AF73" s="45">
        <f t="shared" si="26"/>
        <v>6.7841525401906138</v>
      </c>
      <c r="AG73" s="45">
        <f t="shared" si="26"/>
        <v>7.0879181929574981</v>
      </c>
      <c r="AH73" s="45">
        <f t="shared" ref="AH73:BI73" si="27">(AH97)*AH68</f>
        <v>7.3985125122956985</v>
      </c>
      <c r="AI73" s="45">
        <f t="shared" si="27"/>
        <v>7.7156344824512786</v>
      </c>
      <c r="AJ73" s="45">
        <f t="shared" si="27"/>
        <v>8.0391890581209218</v>
      </c>
      <c r="AK73" s="45">
        <f t="shared" si="27"/>
        <v>8.3692452223956568</v>
      </c>
      <c r="AL73" s="45">
        <f t="shared" si="27"/>
        <v>8.7059979034234747</v>
      </c>
      <c r="AM73" s="45">
        <f t="shared" si="27"/>
        <v>9.0497361138100665</v>
      </c>
      <c r="AN73" s="45">
        <f t="shared" si="27"/>
        <v>9.4008176479519712</v>
      </c>
      <c r="AO73" s="45">
        <f t="shared" si="27"/>
        <v>9.7596497186532858</v>
      </c>
      <c r="AP73" s="45">
        <f t="shared" si="27"/>
        <v>10.126674565427248</v>
      </c>
      <c r="AQ73" s="45">
        <f t="shared" si="27"/>
        <v>10.502359029531938</v>
      </c>
      <c r="AR73" s="45">
        <f t="shared" si="27"/>
        <v>10.887187194286035</v>
      </c>
      <c r="AS73" s="45">
        <f t="shared" si="27"/>
        <v>11.281655340893431</v>
      </c>
      <c r="AT73" s="45">
        <f t="shared" si="27"/>
        <v>11.686268623813129</v>
      </c>
      <c r="AU73" s="45">
        <f t="shared" si="27"/>
        <v>12.101539005743241</v>
      </c>
      <c r="AV73" s="45">
        <f t="shared" si="27"/>
        <v>12.527984104373434</v>
      </c>
      <c r="AW73" s="45">
        <f t="shared" si="27"/>
        <v>12.966126691600836</v>
      </c>
      <c r="AX73" s="45">
        <f t="shared" si="27"/>
        <v>13.41649465398809</v>
      </c>
      <c r="AY73" s="45">
        <f t="shared" si="27"/>
        <v>13.879621274670898</v>
      </c>
      <c r="AZ73" s="45">
        <f t="shared" si="27"/>
        <v>14.356045735304814</v>
      </c>
      <c r="BA73" s="45">
        <f t="shared" si="27"/>
        <v>14.846313765050294</v>
      </c>
      <c r="BB73" s="45">
        <f t="shared" si="27"/>
        <v>15.350978384498026</v>
      </c>
      <c r="BC73" s="45">
        <f t="shared" si="27"/>
        <v>15.870600707747309</v>
      </c>
      <c r="BD73" s="45">
        <f t="shared" si="27"/>
        <v>16.40575077702006</v>
      </c>
      <c r="BE73" s="45">
        <f t="shared" si="27"/>
        <v>16.957008412310323</v>
      </c>
      <c r="BF73" s="45">
        <f t="shared" si="27"/>
        <v>17.524964064440194</v>
      </c>
      <c r="BG73" s="45">
        <f t="shared" si="27"/>
        <v>18.11021966411591</v>
      </c>
      <c r="BH73" s="45">
        <f t="shared" si="27"/>
        <v>18.713389462591721</v>
      </c>
      <c r="BI73" s="45">
        <f t="shared" si="27"/>
        <v>19.335100861678988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8">+B74*(1-$B$8)^10+10*B73</f>
        <v>4.2562333255287088</v>
      </c>
      <c r="D74" s="45">
        <f t="shared" si="28"/>
        <v>5.8570681843915056</v>
      </c>
      <c r="E74" s="45">
        <f t="shared" si="28"/>
        <v>7.4142904298505758</v>
      </c>
      <c r="F74" s="45">
        <f t="shared" si="28"/>
        <v>8.985247493072702</v>
      </c>
      <c r="G74" s="45">
        <f t="shared" si="28"/>
        <v>10.66263527117054</v>
      </c>
      <c r="H74" s="45">
        <f t="shared" si="28"/>
        <v>12.467487434780692</v>
      </c>
      <c r="I74" s="45">
        <f t="shared" si="28"/>
        <v>14.296589770440242</v>
      </c>
      <c r="J74" s="45">
        <f t="shared" si="28"/>
        <v>16.218769187596592</v>
      </c>
      <c r="K74" s="45">
        <f t="shared" si="28"/>
        <v>18.386064623279097</v>
      </c>
      <c r="L74" s="45">
        <f t="shared" si="28"/>
        <v>21.417645037256406</v>
      </c>
      <c r="M74" s="45">
        <f t="shared" si="28"/>
        <v>25.095663320211536</v>
      </c>
      <c r="N74" s="45">
        <f t="shared" si="28"/>
        <v>29.456255766229077</v>
      </c>
      <c r="O74" s="45">
        <f t="shared" si="28"/>
        <v>33.421746343348474</v>
      </c>
      <c r="P74" s="45">
        <f t="shared" si="28"/>
        <v>37.167902294146856</v>
      </c>
      <c r="Q74" s="45">
        <f t="shared" si="28"/>
        <v>40.803387649408435</v>
      </c>
      <c r="R74" s="45">
        <f t="shared" si="28"/>
        <v>44.390957885175823</v>
      </c>
      <c r="S74" s="45">
        <f t="shared" si="28"/>
        <v>47.964999425860313</v>
      </c>
      <c r="T74" s="45">
        <f t="shared" si="28"/>
        <v>51.543382926906716</v>
      </c>
      <c r="U74" s="45">
        <f t="shared" si="28"/>
        <v>55.134872531199598</v>
      </c>
      <c r="V74" s="45">
        <f t="shared" si="28"/>
        <v>58.743590830599338</v>
      </c>
      <c r="W74" s="45">
        <f t="shared" si="28"/>
        <v>62.371669536553277</v>
      </c>
      <c r="X74" s="45">
        <f t="shared" si="28"/>
        <v>66.02082962194001</v>
      </c>
      <c r="Y74" s="45">
        <f t="shared" si="28"/>
        <v>69.693343251172493</v>
      </c>
      <c r="Z74" s="45">
        <f t="shared" si="28"/>
        <v>73.392617733658213</v>
      </c>
      <c r="AA74" s="45">
        <f t="shared" si="28"/>
        <v>77.123480167457785</v>
      </c>
      <c r="AB74" s="45">
        <f t="shared" si="28"/>
        <v>80.894526229328562</v>
      </c>
      <c r="AC74" s="45">
        <f t="shared" si="28"/>
        <v>84.728315829292512</v>
      </c>
      <c r="AD74" s="45">
        <f t="shared" si="28"/>
        <v>88.749262784065792</v>
      </c>
      <c r="AE74" s="45">
        <f t="shared" si="28"/>
        <v>92.940595099368394</v>
      </c>
      <c r="AF74" s="45">
        <f t="shared" si="28"/>
        <v>97.284003520837985</v>
      </c>
      <c r="AG74" s="45">
        <f t="shared" si="28"/>
        <v>101.76235999623485</v>
      </c>
      <c r="AH74" s="45">
        <f t="shared" si="28"/>
        <v>106.3615228739568</v>
      </c>
      <c r="AI74" s="45">
        <f t="shared" ref="AI74:BI74" si="29">+AH74*(1-$B$8)^10+10*AH73</f>
        <v>111.07109500530873</v>
      </c>
      <c r="AJ74" s="45">
        <f t="shared" si="29"/>
        <v>115.88444097116275</v>
      </c>
      <c r="AK74" s="45">
        <f t="shared" si="29"/>
        <v>120.7982966908948</v>
      </c>
      <c r="AL74" s="45">
        <f t="shared" si="29"/>
        <v>125.81221388087476</v>
      </c>
      <c r="AM74" s="45">
        <f t="shared" si="29"/>
        <v>130.92798551574575</v>
      </c>
      <c r="AN74" s="45">
        <f t="shared" si="29"/>
        <v>136.14912689316631</v>
      </c>
      <c r="AO74" s="45">
        <f t="shared" si="29"/>
        <v>141.48044166560592</v>
      </c>
      <c r="AP74" s="45">
        <f t="shared" si="29"/>
        <v>146.92767689115539</v>
      </c>
      <c r="AQ74" s="45">
        <f t="shared" si="29"/>
        <v>152.49725884019739</v>
      </c>
      <c r="AR74" s="45">
        <f t="shared" si="29"/>
        <v>158.19609662724537</v>
      </c>
      <c r="AS74" s="45">
        <f t="shared" si="29"/>
        <v>164.03144014475717</v>
      </c>
      <c r="AT74" s="45">
        <f t="shared" si="29"/>
        <v>170.01078008596477</v>
      </c>
      <c r="AU74" s="45">
        <f t="shared" si="29"/>
        <v>176.14177983868967</v>
      </c>
      <c r="AV74" s="45">
        <f t="shared" si="29"/>
        <v>182.43223108802439</v>
      </c>
      <c r="AW74" s="45">
        <f t="shared" si="29"/>
        <v>188.89002680346942</v>
      </c>
      <c r="AX74" s="45">
        <f t="shared" si="29"/>
        <v>195.52314681228933</v>
      </c>
      <c r="AY74" s="45">
        <f t="shared" si="29"/>
        <v>202.33965237383325</v>
      </c>
      <c r="AZ74" s="45">
        <f t="shared" si="29"/>
        <v>209.34768710679344</v>
      </c>
      <c r="BA74" s="45">
        <f t="shared" si="29"/>
        <v>216.5554823319878</v>
      </c>
      <c r="BB74" s="45">
        <f t="shared" si="29"/>
        <v>223.97136542512359</v>
      </c>
      <c r="BC74" s="45">
        <f t="shared" si="29"/>
        <v>231.60377016847946</v>
      </c>
      <c r="BD74" s="45">
        <f t="shared" si="29"/>
        <v>239.46124838109745</v>
      </c>
      <c r="BE74" s="45">
        <f t="shared" si="29"/>
        <v>247.55248232012036</v>
      </c>
      <c r="BF74" s="45">
        <f t="shared" si="29"/>
        <v>255.88629750136568</v>
      </c>
      <c r="BG74" s="45">
        <f t="shared" si="29"/>
        <v>264.47167570014267</v>
      </c>
      <c r="BH74" s="45">
        <f t="shared" si="29"/>
        <v>273.31776797491796</v>
      </c>
      <c r="BI74" s="45">
        <f t="shared" si="29"/>
        <v>282.43390761502536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0">+C14</f>
        <v>1.4999999999999999E-2</v>
      </c>
      <c r="D76" s="23">
        <f t="shared" si="30"/>
        <v>1.4999999999999999E-2</v>
      </c>
      <c r="E76" s="23">
        <f t="shared" si="30"/>
        <v>1.4999999999999999E-2</v>
      </c>
      <c r="F76" s="23">
        <f t="shared" si="30"/>
        <v>1.4999999999999999E-2</v>
      </c>
      <c r="G76" s="23">
        <f t="shared" si="30"/>
        <v>1.4999999999999999E-2</v>
      </c>
      <c r="H76" s="23">
        <f t="shared" si="30"/>
        <v>1.4999999999999999E-2</v>
      </c>
      <c r="I76" s="23">
        <f t="shared" si="30"/>
        <v>1.4999999999999999E-2</v>
      </c>
      <c r="J76" s="23">
        <f t="shared" si="30"/>
        <v>1.4999999999999999E-2</v>
      </c>
      <c r="K76" s="23">
        <f t="shared" si="30"/>
        <v>1.4999999999999999E-2</v>
      </c>
      <c r="L76" s="23">
        <f t="shared" si="30"/>
        <v>1.4999999999999999E-2</v>
      </c>
      <c r="M76" s="23">
        <f t="shared" si="30"/>
        <v>1.4999999999999999E-2</v>
      </c>
      <c r="N76" s="23">
        <f t="shared" si="30"/>
        <v>1.4999999999999999E-2</v>
      </c>
      <c r="O76" s="23">
        <f t="shared" si="30"/>
        <v>1.4999999999999999E-2</v>
      </c>
      <c r="P76" s="23">
        <f t="shared" si="30"/>
        <v>1.4999999999999999E-2</v>
      </c>
      <c r="Q76" s="23">
        <f t="shared" si="30"/>
        <v>1.4999999999999999E-2</v>
      </c>
      <c r="R76" s="23">
        <f t="shared" si="30"/>
        <v>1.4999999999999999E-2</v>
      </c>
      <c r="S76" s="23">
        <f t="shared" si="30"/>
        <v>1.4999999999999999E-2</v>
      </c>
      <c r="T76" s="23">
        <f t="shared" si="30"/>
        <v>1.4999999999999999E-2</v>
      </c>
      <c r="U76" s="23">
        <f t="shared" si="30"/>
        <v>1.4999999999999999E-2</v>
      </c>
      <c r="V76" s="23">
        <f t="shared" si="30"/>
        <v>1.4999999999999999E-2</v>
      </c>
      <c r="W76" s="23">
        <f t="shared" si="30"/>
        <v>1.4999999999999999E-2</v>
      </c>
      <c r="X76" s="23">
        <f t="shared" si="30"/>
        <v>1.4999999999999999E-2</v>
      </c>
      <c r="Y76" s="23">
        <f t="shared" si="30"/>
        <v>1.4999999999999999E-2</v>
      </c>
      <c r="Z76" s="23">
        <f t="shared" si="30"/>
        <v>1.4999999999999999E-2</v>
      </c>
      <c r="AA76" s="23">
        <f t="shared" si="30"/>
        <v>1.4999999999999999E-2</v>
      </c>
      <c r="AB76" s="23">
        <f t="shared" si="30"/>
        <v>1.4999999999999999E-2</v>
      </c>
      <c r="AC76" s="23">
        <f t="shared" si="30"/>
        <v>1.4999999999999999E-2</v>
      </c>
      <c r="AD76" s="23">
        <f t="shared" si="30"/>
        <v>1.4999999999999999E-2</v>
      </c>
      <c r="AE76" s="23">
        <f t="shared" si="30"/>
        <v>1.4999999999999999E-2</v>
      </c>
      <c r="AF76" s="23">
        <f t="shared" si="30"/>
        <v>1.4999999999999999E-2</v>
      </c>
      <c r="AG76" s="23">
        <f t="shared" si="30"/>
        <v>1.4999999999999999E-2</v>
      </c>
      <c r="AH76" s="23">
        <f t="shared" si="30"/>
        <v>1.4999999999999999E-2</v>
      </c>
      <c r="AI76" s="23">
        <f t="shared" si="30"/>
        <v>1.4999999999999999E-2</v>
      </c>
      <c r="AJ76" s="23">
        <f t="shared" si="30"/>
        <v>1.4999999999999999E-2</v>
      </c>
      <c r="AK76" s="23">
        <f t="shared" si="30"/>
        <v>1.4999999999999999E-2</v>
      </c>
      <c r="AL76" s="23">
        <f t="shared" si="30"/>
        <v>1.4999999999999999E-2</v>
      </c>
      <c r="AM76" s="23">
        <f t="shared" si="30"/>
        <v>1.4999999999999999E-2</v>
      </c>
      <c r="AN76" s="23">
        <f t="shared" si="30"/>
        <v>1.4999999999999999E-2</v>
      </c>
      <c r="AO76" s="23">
        <f t="shared" si="30"/>
        <v>1.4999999999999999E-2</v>
      </c>
      <c r="AP76" s="23">
        <f t="shared" si="30"/>
        <v>1.4999999999999999E-2</v>
      </c>
      <c r="AQ76" s="23">
        <f t="shared" si="30"/>
        <v>1.4999999999999999E-2</v>
      </c>
      <c r="AR76" s="23">
        <f t="shared" si="30"/>
        <v>1.4999999999999999E-2</v>
      </c>
      <c r="AS76" s="23">
        <f t="shared" si="30"/>
        <v>1.4999999999999999E-2</v>
      </c>
      <c r="AT76" s="23">
        <f t="shared" si="30"/>
        <v>1.4999999999999999E-2</v>
      </c>
      <c r="AU76" s="23">
        <f t="shared" si="30"/>
        <v>1.4999999999999999E-2</v>
      </c>
      <c r="AV76" s="23">
        <f t="shared" si="30"/>
        <v>1.4999999999999999E-2</v>
      </c>
      <c r="AW76" s="23">
        <f t="shared" si="30"/>
        <v>1.4999999999999999E-2</v>
      </c>
      <c r="AX76" s="23">
        <f t="shared" si="30"/>
        <v>1.4999999999999999E-2</v>
      </c>
      <c r="AY76" s="23">
        <f t="shared" si="30"/>
        <v>1.4999999999999999E-2</v>
      </c>
      <c r="AZ76" s="23">
        <f t="shared" si="30"/>
        <v>1.4999999999999999E-2</v>
      </c>
      <c r="BA76" s="23">
        <f t="shared" si="30"/>
        <v>1.4999999999999999E-2</v>
      </c>
      <c r="BB76" s="23">
        <f t="shared" si="30"/>
        <v>1.4999999999999999E-2</v>
      </c>
      <c r="BC76" s="23">
        <f t="shared" si="30"/>
        <v>1.4999999999999999E-2</v>
      </c>
      <c r="BD76" s="23">
        <f t="shared" si="30"/>
        <v>1.4999999999999999E-2</v>
      </c>
      <c r="BE76" s="23">
        <f t="shared" si="30"/>
        <v>1.4999999999999999E-2</v>
      </c>
      <c r="BF76" s="23">
        <f t="shared" si="30"/>
        <v>1.4999999999999999E-2</v>
      </c>
      <c r="BG76" s="23">
        <f t="shared" si="30"/>
        <v>1.4999999999999999E-2</v>
      </c>
      <c r="BH76" s="23">
        <f t="shared" si="30"/>
        <v>1.4999999999999999E-2</v>
      </c>
      <c r="BI76" s="23">
        <f t="shared" si="30"/>
        <v>1.4999999999999999E-2</v>
      </c>
    </row>
    <row r="77" spans="1:237" s="37" customFormat="1" ht="18" customHeight="1">
      <c r="A77" s="35" t="s">
        <v>71</v>
      </c>
      <c r="B77" s="29">
        <f t="shared" ref="B77:AG77" si="31">+$B$7*B61/B74</f>
        <v>0.18507797369121587</v>
      </c>
      <c r="C77" s="23">
        <f t="shared" si="31"/>
        <v>0.16323860645408983</v>
      </c>
      <c r="D77" s="23">
        <f t="shared" si="31"/>
        <v>0.14888664032093979</v>
      </c>
      <c r="E77" s="23">
        <f t="shared" si="31"/>
        <v>0.13992840803324241</v>
      </c>
      <c r="F77" s="23">
        <f t="shared" si="31"/>
        <v>0.13433775226149641</v>
      </c>
      <c r="G77" s="23">
        <f t="shared" si="31"/>
        <v>0.13034486540183376</v>
      </c>
      <c r="H77" s="23">
        <f t="shared" si="31"/>
        <v>0.12648044254431207</v>
      </c>
      <c r="I77" s="23">
        <f t="shared" si="31"/>
        <v>0.12411051494074736</v>
      </c>
      <c r="J77" s="23">
        <f t="shared" si="31"/>
        <v>0.1233518118523883</v>
      </c>
      <c r="K77" s="23">
        <f t="shared" si="31"/>
        <v>0.12220185591863694</v>
      </c>
      <c r="L77" s="23">
        <f t="shared" si="31"/>
        <v>0.11813501141391429</v>
      </c>
      <c r="M77" s="23">
        <f t="shared" si="31"/>
        <v>0.11348751572674938</v>
      </c>
      <c r="N77" s="23">
        <f t="shared" si="31"/>
        <v>0.10838855073282422</v>
      </c>
      <c r="O77" s="23">
        <f t="shared" si="31"/>
        <v>0.10556372673556483</v>
      </c>
      <c r="P77" s="23">
        <f t="shared" si="31"/>
        <v>0.1038741808516825</v>
      </c>
      <c r="Q77" s="23">
        <f t="shared" si="31"/>
        <v>0.10278967697998524</v>
      </c>
      <c r="R77" s="23">
        <f t="shared" si="31"/>
        <v>0.10204861862984788</v>
      </c>
      <c r="S77" s="23">
        <f t="shared" si="31"/>
        <v>0.10151655967206008</v>
      </c>
      <c r="T77" s="23">
        <f t="shared" si="31"/>
        <v>0.10112180964980046</v>
      </c>
      <c r="U77" s="23">
        <f t="shared" si="31"/>
        <v>0.1008244831095651</v>
      </c>
      <c r="V77" s="23">
        <f t="shared" si="31"/>
        <v>0.10060110312310594</v>
      </c>
      <c r="W77" s="23">
        <f t="shared" si="31"/>
        <v>0.10043674864936407</v>
      </c>
      <c r="X77" s="23">
        <f t="shared" si="31"/>
        <v>0.10032095481612219</v>
      </c>
      <c r="Y77" s="23">
        <f t="shared" si="31"/>
        <v>0.10024552021032909</v>
      </c>
      <c r="Z77" s="23">
        <f t="shared" si="31"/>
        <v>0.10020332727867466</v>
      </c>
      <c r="AA77" s="23">
        <f t="shared" si="31"/>
        <v>0.1001877710372997</v>
      </c>
      <c r="AB77" s="23">
        <f t="shared" si="31"/>
        <v>0.10019055732919151</v>
      </c>
      <c r="AC77" s="23">
        <f t="shared" si="31"/>
        <v>0.1001936038683675</v>
      </c>
      <c r="AD77" s="23">
        <f t="shared" si="31"/>
        <v>0.10010173489555751</v>
      </c>
      <c r="AE77" s="23">
        <f t="shared" si="31"/>
        <v>9.9943656246591239E-2</v>
      </c>
      <c r="AF77" s="23">
        <f t="shared" si="31"/>
        <v>9.9745132908701517E-2</v>
      </c>
      <c r="AG77" s="23">
        <f t="shared" si="31"/>
        <v>9.9527240903822645E-2</v>
      </c>
      <c r="AH77" s="23">
        <f t="shared" ref="AH77:BI77" si="32">+$B$7*AH61/AH74</f>
        <v>9.9305818548459601E-2</v>
      </c>
      <c r="AI77" s="23">
        <f t="shared" si="32"/>
        <v>9.9091859712848229E-2</v>
      </c>
      <c r="AJ77" s="23">
        <f t="shared" si="32"/>
        <v>9.8892366464121376E-2</v>
      </c>
      <c r="AK77" s="23">
        <f t="shared" si="32"/>
        <v>9.8711304159118038E-2</v>
      </c>
      <c r="AL77" s="23">
        <f t="shared" si="32"/>
        <v>9.8550467575487216E-2</v>
      </c>
      <c r="AM77" s="23">
        <f t="shared" si="32"/>
        <v>9.8410184346739302E-2</v>
      </c>
      <c r="AN77" s="23">
        <f t="shared" si="32"/>
        <v>9.8289847616650272E-2</v>
      </c>
      <c r="AO77" s="23">
        <f t="shared" si="32"/>
        <v>9.818829943225707E-2</v>
      </c>
      <c r="AP77" s="23">
        <f t="shared" si="32"/>
        <v>9.8104095488839485E-2</v>
      </c>
      <c r="AQ77" s="23">
        <f t="shared" si="32"/>
        <v>9.8035680977648962E-2</v>
      </c>
      <c r="AR77" s="23">
        <f t="shared" si="32"/>
        <v>9.798150253515088E-2</v>
      </c>
      <c r="AS77" s="23">
        <f t="shared" si="32"/>
        <v>9.7940075721901901E-2</v>
      </c>
      <c r="AT77" s="23">
        <f t="shared" si="32"/>
        <v>9.7910022408215502E-2</v>
      </c>
      <c r="AU77" s="23">
        <f t="shared" si="32"/>
        <v>9.7890088350927926E-2</v>
      </c>
      <c r="AV77" s="23">
        <f t="shared" si="32"/>
        <v>9.7879148132037047E-2</v>
      </c>
      <c r="AW77" s="23">
        <f t="shared" si="32"/>
        <v>9.7876202354675867E-2</v>
      </c>
      <c r="AX77" s="23">
        <f t="shared" si="32"/>
        <v>9.7880370374515122E-2</v>
      </c>
      <c r="AY77" s="23">
        <f t="shared" si="32"/>
        <v>9.7890880718198015E-2</v>
      </c>
      <c r="AZ77" s="23">
        <f t="shared" si="32"/>
        <v>9.7907060568339546E-2</v>
      </c>
      <c r="BA77" s="23">
        <f t="shared" si="32"/>
        <v>9.7928325172770461E-2</v>
      </c>
      <c r="BB77" s="23">
        <f t="shared" si="32"/>
        <v>9.7954167687664739E-2</v>
      </c>
      <c r="BC77" s="23">
        <f t="shared" si="32"/>
        <v>9.7984149735424839E-2</v>
      </c>
      <c r="BD77" s="23">
        <f t="shared" si="32"/>
        <v>9.8017892810463636E-2</v>
      </c>
      <c r="BE77" s="23">
        <f t="shared" si="32"/>
        <v>9.8055070572856201E-2</v>
      </c>
      <c r="BF77" s="23">
        <f t="shared" si="32"/>
        <v>9.809540201307021E-2</v>
      </c>
      <c r="BG77" s="23">
        <f t="shared" si="32"/>
        <v>9.8138645438261632E-2</v>
      </c>
      <c r="BH77" s="23">
        <f t="shared" si="32"/>
        <v>9.8184593213558186E-2</v>
      </c>
      <c r="BI77" s="23">
        <f t="shared" si="32"/>
        <v>9.823306718470462E-2</v>
      </c>
    </row>
    <row r="78" spans="1:237" s="37" customFormat="1" ht="18" customHeight="1">
      <c r="A78" s="35" t="s">
        <v>72</v>
      </c>
      <c r="B78" s="29">
        <f t="shared" ref="B78:AG78" si="33">+$B$7*B61/B74*(1-(1-$B$8)^10)/$B$8/10</f>
        <v>0.12054527452769385</v>
      </c>
      <c r="C78" s="23">
        <f t="shared" si="33"/>
        <v>0.10632082379157996</v>
      </c>
      <c r="D78" s="23">
        <f t="shared" si="33"/>
        <v>9.6973078822104722E-2</v>
      </c>
      <c r="E78" s="23">
        <f t="shared" si="33"/>
        <v>9.1138388994535108E-2</v>
      </c>
      <c r="F78" s="23">
        <f t="shared" si="33"/>
        <v>8.749707435641757E-2</v>
      </c>
      <c r="G78" s="23">
        <f t="shared" si="33"/>
        <v>8.4896421058477889E-2</v>
      </c>
      <c r="H78" s="23">
        <f t="shared" si="33"/>
        <v>8.2379439134803639E-2</v>
      </c>
      <c r="I78" s="23">
        <f t="shared" si="33"/>
        <v>8.0835854191199791E-2</v>
      </c>
      <c r="J78" s="23">
        <f t="shared" si="33"/>
        <v>8.0341694512188838E-2</v>
      </c>
      <c r="K78" s="23">
        <f t="shared" si="33"/>
        <v>7.9592703419601646E-2</v>
      </c>
      <c r="L78" s="23">
        <f t="shared" si="33"/>
        <v>7.6943879912914931E-2</v>
      </c>
      <c r="M78" s="23">
        <f t="shared" si="33"/>
        <v>7.3916865772322177E-2</v>
      </c>
      <c r="N78" s="23">
        <f t="shared" si="33"/>
        <v>7.0595799938603335E-2</v>
      </c>
      <c r="O78" s="23">
        <f t="shared" si="33"/>
        <v>6.8755931166265397E-2</v>
      </c>
      <c r="P78" s="23">
        <f t="shared" si="33"/>
        <v>6.7655493505652545E-2</v>
      </c>
      <c r="Q78" s="23">
        <f t="shared" si="33"/>
        <v>6.6949132752221099E-2</v>
      </c>
      <c r="R78" s="23">
        <f t="shared" si="33"/>
        <v>6.6466465471632707E-2</v>
      </c>
      <c r="S78" s="23">
        <f t="shared" si="33"/>
        <v>6.6119924001287592E-2</v>
      </c>
      <c r="T78" s="23">
        <f t="shared" si="33"/>
        <v>6.5862814801018882E-2</v>
      </c>
      <c r="U78" s="23">
        <f t="shared" si="33"/>
        <v>6.5669159615033126E-2</v>
      </c>
      <c r="V78" s="23">
        <f t="shared" si="33"/>
        <v>6.5523667413802111E-2</v>
      </c>
      <c r="W78" s="23">
        <f t="shared" si="33"/>
        <v>6.5416619801588E-2</v>
      </c>
      <c r="X78" s="23">
        <f t="shared" si="33"/>
        <v>6.5341200781494108E-2</v>
      </c>
      <c r="Y78" s="23">
        <f t="shared" si="33"/>
        <v>6.5292068596378511E-2</v>
      </c>
      <c r="Z78" s="23">
        <f t="shared" si="33"/>
        <v>6.5264587430316573E-2</v>
      </c>
      <c r="AA78" s="23">
        <f t="shared" si="33"/>
        <v>6.5254455314918053E-2</v>
      </c>
      <c r="AB78" s="23">
        <f t="shared" si="33"/>
        <v>6.5256270086899354E-2</v>
      </c>
      <c r="AC78" s="23">
        <f t="shared" si="33"/>
        <v>6.5258254363547777E-2</v>
      </c>
      <c r="AD78" s="23">
        <f t="shared" si="33"/>
        <v>6.5198418120870766E-2</v>
      </c>
      <c r="AE78" s="23">
        <f t="shared" si="33"/>
        <v>6.5095458088639174E-2</v>
      </c>
      <c r="AF78" s="23">
        <f t="shared" si="33"/>
        <v>6.4966155558528277E-2</v>
      </c>
      <c r="AG78" s="23">
        <f t="shared" si="33"/>
        <v>6.4824237798020837E-2</v>
      </c>
      <c r="AH78" s="23">
        <f t="shared" ref="AH78:BI78" si="34">+$B$7*AH61/AH74*(1-(1-$B$8)^10)/$B$8/10</f>
        <v>6.4680020644129047E-2</v>
      </c>
      <c r="AI78" s="23">
        <f t="shared" si="34"/>
        <v>6.4540664641564244E-2</v>
      </c>
      <c r="AJ78" s="23">
        <f t="shared" si="34"/>
        <v>6.4410730387613968E-2</v>
      </c>
      <c r="AK78" s="23">
        <f t="shared" si="34"/>
        <v>6.4292800604680095E-2</v>
      </c>
      <c r="AL78" s="23">
        <f t="shared" si="34"/>
        <v>6.4188044270140687E-2</v>
      </c>
      <c r="AM78" s="23">
        <f t="shared" si="34"/>
        <v>6.4096674778764795E-2</v>
      </c>
      <c r="AN78" s="23">
        <f t="shared" si="34"/>
        <v>6.4018296872009939E-2</v>
      </c>
      <c r="AO78" s="23">
        <f t="shared" si="34"/>
        <v>6.395215635014595E-2</v>
      </c>
      <c r="AP78" s="23">
        <f t="shared" si="34"/>
        <v>6.3897312506369458E-2</v>
      </c>
      <c r="AQ78" s="23">
        <f t="shared" si="34"/>
        <v>6.3852752660221057E-2</v>
      </c>
      <c r="AR78" s="23">
        <f t="shared" si="34"/>
        <v>6.3817465072540241E-2</v>
      </c>
      <c r="AS78" s="23">
        <f t="shared" si="34"/>
        <v>6.3790482895913242E-2</v>
      </c>
      <c r="AT78" s="23">
        <f t="shared" si="34"/>
        <v>6.3770908524762859E-2</v>
      </c>
      <c r="AU78" s="23">
        <f t="shared" si="34"/>
        <v>6.3757925043475175E-2</v>
      </c>
      <c r="AV78" s="23">
        <f t="shared" si="34"/>
        <v>6.3750799443041531E-2</v>
      </c>
      <c r="AW78" s="23">
        <f t="shared" si="34"/>
        <v>6.3748880794735521E-2</v>
      </c>
      <c r="AX78" s="23">
        <f t="shared" si="34"/>
        <v>6.3751595515918927E-2</v>
      </c>
      <c r="AY78" s="23">
        <f t="shared" si="34"/>
        <v>6.3758441129361548E-2</v>
      </c>
      <c r="AZ78" s="23">
        <f t="shared" si="34"/>
        <v>6.3768979414594668E-2</v>
      </c>
      <c r="BA78" s="23">
        <f t="shared" si="34"/>
        <v>6.3782829509923283E-2</v>
      </c>
      <c r="BB78" s="23">
        <f t="shared" si="34"/>
        <v>6.3799661297035959E-2</v>
      </c>
      <c r="BC78" s="23">
        <f t="shared" si="34"/>
        <v>6.381918925115207E-2</v>
      </c>
      <c r="BD78" s="23">
        <f t="shared" si="34"/>
        <v>6.3841166843422142E-2</v>
      </c>
      <c r="BE78" s="23">
        <f t="shared" si="34"/>
        <v>6.3865381521617276E-2</v>
      </c>
      <c r="BF78" s="23">
        <f t="shared" si="34"/>
        <v>6.3891650258170479E-2</v>
      </c>
      <c r="BG78" s="23">
        <f t="shared" si="34"/>
        <v>6.3919815633321567E-2</v>
      </c>
      <c r="BH78" s="23">
        <f t="shared" si="34"/>
        <v>6.3949742410001648E-2</v>
      </c>
      <c r="BI78" s="23">
        <f t="shared" si="34"/>
        <v>6.3981314552503304E-2</v>
      </c>
    </row>
    <row r="79" spans="1:237" s="37" customFormat="1" ht="18" customHeight="1">
      <c r="A79" s="35" t="s">
        <v>70</v>
      </c>
      <c r="B79" s="29">
        <f>+C134</f>
        <v>6.4263173795246153E-2</v>
      </c>
      <c r="C79" s="23">
        <f t="shared" ref="C79:BI79" si="35">+D134</f>
        <v>5.3344225433335613E-2</v>
      </c>
      <c r="D79" s="23">
        <f t="shared" si="35"/>
        <v>4.7827954055724486E-2</v>
      </c>
      <c r="E79" s="23">
        <f t="shared" si="35"/>
        <v>4.3645059746010739E-2</v>
      </c>
      <c r="F79" s="23">
        <f t="shared" si="35"/>
        <v>4.0837390699196341E-2</v>
      </c>
      <c r="G79" s="23">
        <f t="shared" si="35"/>
        <v>3.9134572388011879E-2</v>
      </c>
      <c r="H79" s="23">
        <f t="shared" si="35"/>
        <v>3.6587641984056729E-2</v>
      </c>
      <c r="I79" s="23">
        <f t="shared" si="35"/>
        <v>3.4094080033056473E-2</v>
      </c>
      <c r="J79" s="23">
        <f t="shared" si="35"/>
        <v>3.1218542234515034E-2</v>
      </c>
      <c r="K79" s="23">
        <f t="shared" si="35"/>
        <v>3.1691938411055887E-2</v>
      </c>
      <c r="L79" s="23">
        <f t="shared" si="35"/>
        <v>3.0841099524696158E-2</v>
      </c>
      <c r="M79" s="23">
        <f t="shared" si="35"/>
        <v>3.2136707341296367E-2</v>
      </c>
      <c r="N79" s="23">
        <f t="shared" si="35"/>
        <v>2.9908347310909855E-2</v>
      </c>
      <c r="O79" s="23">
        <f t="shared" si="35"/>
        <v>2.8388530032301684E-2</v>
      </c>
      <c r="P79" s="23">
        <f t="shared" si="35"/>
        <v>2.7258130699729932E-2</v>
      </c>
      <c r="Q79" s="23">
        <f t="shared" si="35"/>
        <v>2.6359384387911078E-2</v>
      </c>
      <c r="R79" s="23">
        <f t="shared" si="35"/>
        <v>2.5610427505225131E-2</v>
      </c>
      <c r="S79" s="23">
        <f t="shared" si="35"/>
        <v>2.4966880795937341E-2</v>
      </c>
      <c r="T79" s="23">
        <f t="shared" si="35"/>
        <v>2.4403539678713448E-2</v>
      </c>
      <c r="U79" s="23">
        <f t="shared" si="35"/>
        <v>2.3905343181916949E-2</v>
      </c>
      <c r="V79" s="23">
        <f t="shared" si="35"/>
        <v>2.3462817801172875E-2</v>
      </c>
      <c r="W79" s="23">
        <f t="shared" si="35"/>
        <v>2.3069707576926834E-2</v>
      </c>
      <c r="X79" s="23">
        <f t="shared" si="35"/>
        <v>2.2721623774072386E-2</v>
      </c>
      <c r="Y79" s="23">
        <f t="shared" si="35"/>
        <v>2.241508974388462E-2</v>
      </c>
      <c r="Z79" s="23">
        <f t="shared" si="35"/>
        <v>2.2153497341037776E-2</v>
      </c>
      <c r="AA79" s="23">
        <f t="shared" si="35"/>
        <v>2.1964636321796682E-2</v>
      </c>
      <c r="AB79" s="23">
        <f t="shared" si="35"/>
        <v>2.20884273012798E-2</v>
      </c>
      <c r="AC79" s="23">
        <f t="shared" si="35"/>
        <v>2.2033187470175353E-2</v>
      </c>
      <c r="AD79" s="23">
        <f t="shared" si="35"/>
        <v>2.1941669324787583E-2</v>
      </c>
      <c r="AE79" s="23">
        <f t="shared" si="35"/>
        <v>2.1824107603690246E-2</v>
      </c>
      <c r="AF79" s="23">
        <f t="shared" si="35"/>
        <v>2.1690854897651768E-2</v>
      </c>
      <c r="AG79" s="23">
        <f t="shared" si="35"/>
        <v>2.1550638746173911E-2</v>
      </c>
      <c r="AH79" s="23">
        <f t="shared" si="35"/>
        <v>2.1410051055507306E-2</v>
      </c>
      <c r="AI79" s="23">
        <f t="shared" si="35"/>
        <v>2.1273661740961458E-2</v>
      </c>
      <c r="AJ79" s="23">
        <f t="shared" si="35"/>
        <v>2.1144376230717743E-2</v>
      </c>
      <c r="AK79" s="23">
        <f t="shared" si="35"/>
        <v>2.1023838660676031E-2</v>
      </c>
      <c r="AL79" s="23">
        <f t="shared" si="35"/>
        <v>2.0912792715801043E-2</v>
      </c>
      <c r="AM79" s="23">
        <f t="shared" si="35"/>
        <v>2.0811371259088496E-2</v>
      </c>
      <c r="AN79" s="23">
        <f t="shared" si="35"/>
        <v>2.0719314086130591E-2</v>
      </c>
      <c r="AO79" s="23">
        <f t="shared" si="35"/>
        <v>2.0636124343062168E-2</v>
      </c>
      <c r="AP79" s="23">
        <f t="shared" si="35"/>
        <v>2.0561176892917254E-2</v>
      </c>
      <c r="AQ79" s="23">
        <f t="shared" si="35"/>
        <v>2.0493790961783498E-2</v>
      </c>
      <c r="AR79" s="23">
        <f t="shared" si="35"/>
        <v>2.043327717302601E-2</v>
      </c>
      <c r="AS79" s="23">
        <f t="shared" si="35"/>
        <v>2.037896671357986E-2</v>
      </c>
      <c r="AT79" s="23">
        <f t="shared" si="35"/>
        <v>2.0330228319136001E-2</v>
      </c>
      <c r="AU79" s="23">
        <f t="shared" si="35"/>
        <v>2.0286477135222913E-2</v>
      </c>
      <c r="AV79" s="23">
        <f t="shared" si="35"/>
        <v>2.0247178287470691E-2</v>
      </c>
      <c r="AW79" s="23">
        <f t="shared" si="35"/>
        <v>2.0211847106499592E-2</v>
      </c>
      <c r="AX79" s="23">
        <f t="shared" si="35"/>
        <v>2.0180047323489214E-2</v>
      </c>
      <c r="AY79" s="23">
        <f t="shared" si="35"/>
        <v>2.0151388113720081E-2</v>
      </c>
      <c r="AZ79" s="23">
        <f t="shared" si="35"/>
        <v>2.0125520563316623E-2</v>
      </c>
      <c r="BA79" s="23">
        <f t="shared" si="35"/>
        <v>2.0102133928622479E-2</v>
      </c>
      <c r="BB79" s="23">
        <f t="shared" si="35"/>
        <v>2.0080951918714174E-2</v>
      </c>
      <c r="BC79" s="23">
        <f t="shared" si="35"/>
        <v>2.0061729138696194E-2</v>
      </c>
      <c r="BD79" s="23">
        <f t="shared" si="35"/>
        <v>2.0044247770068635E-2</v>
      </c>
      <c r="BE79" s="23">
        <f t="shared" si="35"/>
        <v>2.002831452448417E-2</v>
      </c>
      <c r="BF79" s="23">
        <f t="shared" si="35"/>
        <v>2.0013757881735872E-2</v>
      </c>
      <c r="BG79" s="23">
        <f t="shared" si="35"/>
        <v>2.0000425607049843E-2</v>
      </c>
      <c r="BH79" s="23">
        <f t="shared" si="35"/>
        <v>1.4999999999999902E-2</v>
      </c>
      <c r="BI79" s="23">
        <f t="shared" si="35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1.3896359339596125</v>
      </c>
      <c r="C84" s="397">
        <f t="shared" ref="C84:BH84" si="36">C68-C73</f>
        <v>1.8760754463060658</v>
      </c>
      <c r="D84" s="397">
        <f>D68-D73</f>
        <v>2.3645116423445707</v>
      </c>
      <c r="E84" s="397">
        <f>E68-E73</f>
        <v>2.8089666840741288</v>
      </c>
      <c r="F84" s="397">
        <f t="shared" si="36"/>
        <v>3.2548656358791064</v>
      </c>
      <c r="G84" s="397">
        <f t="shared" si="36"/>
        <v>3.7327554539981729</v>
      </c>
      <c r="H84" s="397">
        <f t="shared" si="36"/>
        <v>4.2238035005833616</v>
      </c>
      <c r="I84" s="397">
        <f t="shared" si="36"/>
        <v>4.737245239497204</v>
      </c>
      <c r="J84" s="397">
        <f>J68-J73</f>
        <v>5.3204900266469508</v>
      </c>
      <c r="K84" s="397">
        <f t="shared" si="36"/>
        <v>5.8869348803788517</v>
      </c>
      <c r="L84" s="397">
        <f>L68-L73</f>
        <v>6.5357801094555334</v>
      </c>
      <c r="M84" s="397">
        <f t="shared" si="36"/>
        <v>7.2466172029194613</v>
      </c>
      <c r="N84" s="397">
        <f t="shared" si="36"/>
        <v>8.1023288139727487</v>
      </c>
      <c r="O84" s="397">
        <f t="shared" si="36"/>
        <v>8.9294923498874379</v>
      </c>
      <c r="P84" s="397">
        <f t="shared" si="36"/>
        <v>9.744688978781209</v>
      </c>
      <c r="Q84" s="397">
        <f t="shared" si="36"/>
        <v>10.556621481423713</v>
      </c>
      <c r="R84" s="397">
        <f t="shared" si="36"/>
        <v>11.369666309148464</v>
      </c>
      <c r="S84" s="397">
        <f t="shared" si="36"/>
        <v>12.185881628610904</v>
      </c>
      <c r="T84" s="397">
        <f t="shared" si="36"/>
        <v>13.006153944076631</v>
      </c>
      <c r="U84" s="397">
        <f t="shared" si="36"/>
        <v>13.830856585239136</v>
      </c>
      <c r="V84" s="397">
        <f t="shared" si="36"/>
        <v>14.660232525018085</v>
      </c>
      <c r="W84" s="397">
        <f t="shared" si="36"/>
        <v>15.494623933494211</v>
      </c>
      <c r="X84" s="397">
        <f t="shared" si="36"/>
        <v>16.334616007798793</v>
      </c>
      <c r="Y84" s="397">
        <f t="shared" si="36"/>
        <v>17.181123958784763</v>
      </c>
      <c r="Z84" s="397">
        <f t="shared" si="36"/>
        <v>18.035421370307763</v>
      </c>
      <c r="AA84" s="397">
        <f t="shared" si="36"/>
        <v>18.899927488420332</v>
      </c>
      <c r="AB84" s="397">
        <f t="shared" si="36"/>
        <v>19.78148885114323</v>
      </c>
      <c r="AC84" s="397">
        <f t="shared" si="36"/>
        <v>20.720894542942268</v>
      </c>
      <c r="AD84" s="397">
        <f t="shared" si="36"/>
        <v>21.697092560948217</v>
      </c>
      <c r="AE84" s="397">
        <f t="shared" si="36"/>
        <v>22.705721755328344</v>
      </c>
      <c r="AF84" s="397">
        <f t="shared" si="36"/>
        <v>23.743021962029381</v>
      </c>
      <c r="AG84" s="397">
        <f t="shared" si="36"/>
        <v>24.806134048944763</v>
      </c>
      <c r="AH84" s="397">
        <f t="shared" si="36"/>
        <v>25.893144947010637</v>
      </c>
      <c r="AI84" s="397">
        <f t="shared" si="36"/>
        <v>27.003001168173142</v>
      </c>
      <c r="AJ84" s="397">
        <f t="shared" si="36"/>
        <v>28.135370075052645</v>
      </c>
      <c r="AK84" s="397">
        <f t="shared" si="36"/>
        <v>29.290493093094042</v>
      </c>
      <c r="AL84" s="397">
        <f t="shared" si="36"/>
        <v>30.469052427373263</v>
      </c>
      <c r="AM84" s="397">
        <f t="shared" si="36"/>
        <v>31.672059557600353</v>
      </c>
      <c r="AN84" s="397">
        <f t="shared" si="36"/>
        <v>32.900766684424482</v>
      </c>
      <c r="AO84" s="397">
        <f t="shared" si="36"/>
        <v>34.156598961907797</v>
      </c>
      <c r="AP84" s="397">
        <f t="shared" si="36"/>
        <v>35.441104129788329</v>
      </c>
      <c r="AQ84" s="397">
        <f t="shared" si="36"/>
        <v>36.755916028428253</v>
      </c>
      <c r="AR84" s="397">
        <f t="shared" si="36"/>
        <v>38.102728841559255</v>
      </c>
      <c r="AS84" s="397">
        <f t="shared" si="36"/>
        <v>39.483279442792835</v>
      </c>
      <c r="AT84" s="397">
        <f t="shared" si="36"/>
        <v>40.899335760155836</v>
      </c>
      <c r="AU84" s="397">
        <f t="shared" si="36"/>
        <v>42.352689548994725</v>
      </c>
      <c r="AV84" s="397">
        <f t="shared" si="36"/>
        <v>43.845152355866105</v>
      </c>
      <c r="AW84" s="397">
        <f t="shared" si="36"/>
        <v>45.378553765904016</v>
      </c>
      <c r="AX84" s="397">
        <f t="shared" si="36"/>
        <v>46.954741264431952</v>
      </c>
      <c r="AY84" s="397">
        <f t="shared" si="36"/>
        <v>48.575581223576414</v>
      </c>
      <c r="AZ84" s="397">
        <f t="shared" si="36"/>
        <v>50.242960658968826</v>
      </c>
      <c r="BA84" s="397">
        <f t="shared" si="36"/>
        <v>51.958789501048599</v>
      </c>
      <c r="BB84" s="397">
        <f t="shared" si="36"/>
        <v>53.725003198635953</v>
      </c>
      <c r="BC84" s="397">
        <f t="shared" si="36"/>
        <v>55.543565526027528</v>
      </c>
      <c r="BD84" s="397">
        <f t="shared" si="36"/>
        <v>57.416471503959357</v>
      </c>
      <c r="BE84" s="397">
        <f t="shared" si="36"/>
        <v>59.345750373190889</v>
      </c>
      <c r="BF84" s="397">
        <f t="shared" si="36"/>
        <v>61.333468580010475</v>
      </c>
      <c r="BG84" s="397">
        <f t="shared" si="36"/>
        <v>63.381732747742582</v>
      </c>
      <c r="BH84" s="397">
        <f t="shared" si="36"/>
        <v>65.492692618883936</v>
      </c>
      <c r="BI84" s="397">
        <f>+BH84</f>
        <v>65.492692618883936</v>
      </c>
    </row>
    <row r="85" spans="1:103" s="397" customFormat="1" ht="18" customHeight="1">
      <c r="A85" s="427" t="s">
        <v>970</v>
      </c>
      <c r="B85" s="399">
        <f>+C85/C84*B84</f>
        <v>0.10882025757543065</v>
      </c>
      <c r="C85" s="399">
        <f>+(C74-B74)/10</f>
        <v>0.14691258934003684</v>
      </c>
      <c r="D85" s="399">
        <f t="shared" ref="D85:BI85" si="37">+(D74-C74)/10</f>
        <v>0.16008348588627969</v>
      </c>
      <c r="E85" s="399">
        <f t="shared" si="37"/>
        <v>0.15572222454590703</v>
      </c>
      <c r="F85" s="399">
        <f t="shared" si="37"/>
        <v>0.15709570632221262</v>
      </c>
      <c r="G85" s="399">
        <f t="shared" si="37"/>
        <v>0.1677387778097838</v>
      </c>
      <c r="H85" s="399">
        <f t="shared" si="37"/>
        <v>0.18048521636101517</v>
      </c>
      <c r="I85" s="399">
        <f t="shared" si="37"/>
        <v>0.18291023356595507</v>
      </c>
      <c r="J85" s="399">
        <f t="shared" si="37"/>
        <v>0.19221794171563503</v>
      </c>
      <c r="K85" s="399">
        <f t="shared" si="37"/>
        <v>0.21672954356825044</v>
      </c>
      <c r="L85" s="399">
        <f t="shared" si="37"/>
        <v>0.30315804139773095</v>
      </c>
      <c r="M85" s="399">
        <f t="shared" si="37"/>
        <v>0.36780182829551294</v>
      </c>
      <c r="N85" s="399">
        <f t="shared" si="37"/>
        <v>0.43605924460175416</v>
      </c>
      <c r="O85" s="399">
        <f t="shared" si="37"/>
        <v>0.39654905771193966</v>
      </c>
      <c r="P85" s="399">
        <f t="shared" si="37"/>
        <v>0.37461559507983822</v>
      </c>
      <c r="Q85" s="399">
        <f t="shared" si="37"/>
        <v>0.36354853552615796</v>
      </c>
      <c r="R85" s="399">
        <f t="shared" si="37"/>
        <v>0.35875702357673872</v>
      </c>
      <c r="S85" s="399">
        <f t="shared" si="37"/>
        <v>0.35740415406844905</v>
      </c>
      <c r="T85" s="399">
        <f t="shared" si="37"/>
        <v>0.35783835010464032</v>
      </c>
      <c r="U85" s="399">
        <f t="shared" si="37"/>
        <v>0.35914896042928818</v>
      </c>
      <c r="V85" s="399">
        <f t="shared" si="37"/>
        <v>0.36087182993997402</v>
      </c>
      <c r="W85" s="399">
        <f t="shared" si="37"/>
        <v>0.36280787059539393</v>
      </c>
      <c r="X85" s="399">
        <f t="shared" si="37"/>
        <v>0.36491600853867323</v>
      </c>
      <c r="Y85" s="399">
        <f t="shared" si="37"/>
        <v>0.36725136292324834</v>
      </c>
      <c r="Z85" s="399">
        <f t="shared" si="37"/>
        <v>0.36992744824857199</v>
      </c>
      <c r="AA85" s="399">
        <f t="shared" si="37"/>
        <v>0.37308624337995722</v>
      </c>
      <c r="AB85" s="399">
        <f t="shared" si="37"/>
        <v>0.3771046061870777</v>
      </c>
      <c r="AC85" s="399">
        <f t="shared" si="37"/>
        <v>0.38337895999639499</v>
      </c>
      <c r="AD85" s="399">
        <f t="shared" si="37"/>
        <v>0.40209469547732796</v>
      </c>
      <c r="AE85" s="399">
        <f t="shared" si="37"/>
        <v>0.41913323153026028</v>
      </c>
      <c r="AF85" s="399">
        <f t="shared" si="37"/>
        <v>0.43434084214695901</v>
      </c>
      <c r="AG85" s="399">
        <f t="shared" si="37"/>
        <v>0.44783564753968647</v>
      </c>
      <c r="AH85" s="399">
        <f t="shared" si="37"/>
        <v>0.45991628777219518</v>
      </c>
      <c r="AI85" s="399">
        <f t="shared" si="37"/>
        <v>0.47095721313519334</v>
      </c>
      <c r="AJ85" s="399">
        <f t="shared" si="37"/>
        <v>0.48133459658540118</v>
      </c>
      <c r="AK85" s="399">
        <f t="shared" si="37"/>
        <v>0.49138557197320554</v>
      </c>
      <c r="AL85" s="399">
        <f t="shared" si="37"/>
        <v>0.50139171899799639</v>
      </c>
      <c r="AM85" s="399">
        <f t="shared" si="37"/>
        <v>0.51157716348709814</v>
      </c>
      <c r="AN85" s="399">
        <f t="shared" si="37"/>
        <v>0.52211413774205651</v>
      </c>
      <c r="AO85" s="399">
        <f t="shared" si="37"/>
        <v>0.53313147724396115</v>
      </c>
      <c r="AP85" s="399">
        <f t="shared" si="37"/>
        <v>0.54472352255494627</v>
      </c>
      <c r="AQ85" s="399">
        <f t="shared" si="37"/>
        <v>0.5569581949042004</v>
      </c>
      <c r="AR85" s="399">
        <f t="shared" si="37"/>
        <v>0.56988377870479778</v>
      </c>
      <c r="AS85" s="399">
        <f t="shared" si="37"/>
        <v>0.58353435175118018</v>
      </c>
      <c r="AT85" s="399">
        <f t="shared" si="37"/>
        <v>0.59793399412075987</v>
      </c>
      <c r="AU85" s="399">
        <f t="shared" si="37"/>
        <v>0.61309997527249038</v>
      </c>
      <c r="AV85" s="399">
        <f t="shared" si="37"/>
        <v>0.62904512493347231</v>
      </c>
      <c r="AW85" s="399">
        <f t="shared" si="37"/>
        <v>0.64577957154450305</v>
      </c>
      <c r="AX85" s="399">
        <f t="shared" si="37"/>
        <v>0.66331200088199016</v>
      </c>
      <c r="AY85" s="399">
        <f t="shared" si="37"/>
        <v>0.68165055615439196</v>
      </c>
      <c r="AZ85" s="399">
        <f t="shared" si="37"/>
        <v>0.70080347329601977</v>
      </c>
      <c r="BA85" s="399">
        <f t="shared" si="37"/>
        <v>0.720779522519436</v>
      </c>
      <c r="BB85" s="399">
        <f t="shared" si="37"/>
        <v>0.741588309313579</v>
      </c>
      <c r="BC85" s="399">
        <f t="shared" si="37"/>
        <v>0.76324047433558628</v>
      </c>
      <c r="BD85" s="399">
        <f t="shared" si="37"/>
        <v>0.7857478212617991</v>
      </c>
      <c r="BE85" s="399">
        <f t="shared" si="37"/>
        <v>0.80912339390229138</v>
      </c>
      <c r="BF85" s="399">
        <f t="shared" si="37"/>
        <v>0.83338151812453132</v>
      </c>
      <c r="BG85" s="399">
        <f t="shared" si="37"/>
        <v>0.85853781987769939</v>
      </c>
      <c r="BH85" s="399">
        <f t="shared" si="37"/>
        <v>0.88460922747752879</v>
      </c>
      <c r="BI85" s="399">
        <f t="shared" si="37"/>
        <v>0.91161396401074057</v>
      </c>
    </row>
    <row r="86" spans="1:103" s="397" customFormat="1" ht="19.5" customHeight="1">
      <c r="A86" s="427" t="s">
        <v>973</v>
      </c>
      <c r="B86" s="399">
        <f t="shared" ref="B86:AG86" si="38">+(1-$B$98)*(1-$B$99)*B46*B123*(B120-B124)/1000</f>
        <v>0</v>
      </c>
      <c r="C86" s="399">
        <f t="shared" si="38"/>
        <v>0</v>
      </c>
      <c r="D86" s="399">
        <f t="shared" si="38"/>
        <v>0</v>
      </c>
      <c r="E86" s="399">
        <f t="shared" si="38"/>
        <v>0</v>
      </c>
      <c r="F86" s="399">
        <f t="shared" si="38"/>
        <v>0</v>
      </c>
      <c r="G86" s="399">
        <f t="shared" si="38"/>
        <v>0</v>
      </c>
      <c r="H86" s="399">
        <f t="shared" si="38"/>
        <v>0</v>
      </c>
      <c r="I86" s="399">
        <f t="shared" si="38"/>
        <v>0</v>
      </c>
      <c r="J86" s="399">
        <f t="shared" si="38"/>
        <v>0</v>
      </c>
      <c r="K86" s="399">
        <f t="shared" si="38"/>
        <v>0</v>
      </c>
      <c r="L86" s="399">
        <f t="shared" si="38"/>
        <v>0</v>
      </c>
      <c r="M86" s="399">
        <f t="shared" si="38"/>
        <v>0</v>
      </c>
      <c r="N86" s="399">
        <f t="shared" si="38"/>
        <v>0</v>
      </c>
      <c r="O86" s="399">
        <f t="shared" si="38"/>
        <v>0</v>
      </c>
      <c r="P86" s="399">
        <f t="shared" si="38"/>
        <v>0</v>
      </c>
      <c r="Q86" s="399">
        <f t="shared" si="38"/>
        <v>0</v>
      </c>
      <c r="R86" s="399">
        <f t="shared" si="38"/>
        <v>0</v>
      </c>
      <c r="S86" s="399">
        <f t="shared" si="38"/>
        <v>0</v>
      </c>
      <c r="T86" s="399">
        <f t="shared" si="38"/>
        <v>0</v>
      </c>
      <c r="U86" s="399">
        <f t="shared" si="38"/>
        <v>0</v>
      </c>
      <c r="V86" s="399">
        <f t="shared" si="38"/>
        <v>0</v>
      </c>
      <c r="W86" s="399">
        <f t="shared" si="38"/>
        <v>0</v>
      </c>
      <c r="X86" s="399">
        <f t="shared" si="38"/>
        <v>0</v>
      </c>
      <c r="Y86" s="399">
        <f t="shared" si="38"/>
        <v>0</v>
      </c>
      <c r="Z86" s="399">
        <f t="shared" si="38"/>
        <v>0</v>
      </c>
      <c r="AA86" s="399">
        <f t="shared" si="38"/>
        <v>0</v>
      </c>
      <c r="AB86" s="399">
        <f t="shared" si="38"/>
        <v>0</v>
      </c>
      <c r="AC86" s="399">
        <f t="shared" si="38"/>
        <v>0</v>
      </c>
      <c r="AD86" s="399">
        <f t="shared" si="38"/>
        <v>0</v>
      </c>
      <c r="AE86" s="399">
        <f t="shared" si="38"/>
        <v>0</v>
      </c>
      <c r="AF86" s="399">
        <f t="shared" si="38"/>
        <v>0</v>
      </c>
      <c r="AG86" s="399">
        <f t="shared" si="38"/>
        <v>0</v>
      </c>
      <c r="AH86" s="399">
        <f t="shared" ref="AH86:BI86" si="39">+(1-$B$98)*(1-$B$99)*AH46*AH123*(AH120-AH124)/1000</f>
        <v>0</v>
      </c>
      <c r="AI86" s="399">
        <f t="shared" si="39"/>
        <v>0</v>
      </c>
      <c r="AJ86" s="399">
        <f t="shared" si="39"/>
        <v>0</v>
      </c>
      <c r="AK86" s="399">
        <f t="shared" si="39"/>
        <v>0</v>
      </c>
      <c r="AL86" s="399">
        <f t="shared" si="39"/>
        <v>0</v>
      </c>
      <c r="AM86" s="399">
        <f t="shared" si="39"/>
        <v>0</v>
      </c>
      <c r="AN86" s="399">
        <f t="shared" si="39"/>
        <v>0</v>
      </c>
      <c r="AO86" s="399">
        <f t="shared" si="39"/>
        <v>0</v>
      </c>
      <c r="AP86" s="399">
        <f t="shared" si="39"/>
        <v>0</v>
      </c>
      <c r="AQ86" s="399">
        <f t="shared" si="39"/>
        <v>0</v>
      </c>
      <c r="AR86" s="399">
        <f t="shared" si="39"/>
        <v>0</v>
      </c>
      <c r="AS86" s="399">
        <f t="shared" si="39"/>
        <v>0</v>
      </c>
      <c r="AT86" s="399">
        <f t="shared" si="39"/>
        <v>0</v>
      </c>
      <c r="AU86" s="399">
        <f t="shared" si="39"/>
        <v>0</v>
      </c>
      <c r="AV86" s="399">
        <f t="shared" si="39"/>
        <v>0</v>
      </c>
      <c r="AW86" s="399">
        <f t="shared" si="39"/>
        <v>0</v>
      </c>
      <c r="AX86" s="399">
        <f t="shared" si="39"/>
        <v>0</v>
      </c>
      <c r="AY86" s="399">
        <f t="shared" si="39"/>
        <v>0</v>
      </c>
      <c r="AZ86" s="399">
        <f t="shared" si="39"/>
        <v>0</v>
      </c>
      <c r="BA86" s="399">
        <f t="shared" si="39"/>
        <v>0</v>
      </c>
      <c r="BB86" s="399">
        <f t="shared" si="39"/>
        <v>0</v>
      </c>
      <c r="BC86" s="399">
        <f t="shared" si="39"/>
        <v>0</v>
      </c>
      <c r="BD86" s="399">
        <f t="shared" si="39"/>
        <v>0</v>
      </c>
      <c r="BE86" s="399">
        <f t="shared" si="39"/>
        <v>0</v>
      </c>
      <c r="BF86" s="399">
        <f t="shared" si="39"/>
        <v>0</v>
      </c>
      <c r="BG86" s="399">
        <f t="shared" si="39"/>
        <v>0</v>
      </c>
      <c r="BH86" s="399">
        <f t="shared" si="39"/>
        <v>0</v>
      </c>
      <c r="BI86" s="399">
        <f t="shared" si="39"/>
        <v>0</v>
      </c>
    </row>
    <row r="87" spans="1:103" s="397" customFormat="1" ht="18" customHeight="1">
      <c r="A87" s="426" t="s">
        <v>972</v>
      </c>
      <c r="B87" s="399">
        <f>+SUM(B84:B86)</f>
        <v>1.4984561915350432</v>
      </c>
      <c r="C87" s="399">
        <f>+SUM(C84:C86)</f>
        <v>2.0229880356461027</v>
      </c>
      <c r="D87" s="399">
        <f t="shared" ref="D87:BI87" si="40">+SUM(D84:D86)</f>
        <v>2.5245951282308505</v>
      </c>
      <c r="E87" s="399">
        <f t="shared" si="40"/>
        <v>2.9646889086200359</v>
      </c>
      <c r="F87" s="399">
        <f t="shared" si="40"/>
        <v>3.4119613422013191</v>
      </c>
      <c r="G87" s="399">
        <f t="shared" si="40"/>
        <v>3.9004942318079565</v>
      </c>
      <c r="H87" s="399">
        <f t="shared" si="40"/>
        <v>4.404288716944377</v>
      </c>
      <c r="I87" s="399">
        <f t="shared" si="40"/>
        <v>4.9201554730631587</v>
      </c>
      <c r="J87" s="399">
        <f t="shared" si="40"/>
        <v>5.5127079683625855</v>
      </c>
      <c r="K87" s="399">
        <f t="shared" si="40"/>
        <v>6.1036644239471025</v>
      </c>
      <c r="L87" s="399">
        <f t="shared" si="40"/>
        <v>6.8389381508532647</v>
      </c>
      <c r="M87" s="399">
        <f t="shared" si="40"/>
        <v>7.6144190312149744</v>
      </c>
      <c r="N87" s="399">
        <f t="shared" si="40"/>
        <v>8.5383880585745029</v>
      </c>
      <c r="O87" s="399">
        <f t="shared" si="40"/>
        <v>9.3260414075993783</v>
      </c>
      <c r="P87" s="399">
        <f t="shared" si="40"/>
        <v>10.119304573861047</v>
      </c>
      <c r="Q87" s="399">
        <f t="shared" si="40"/>
        <v>10.920170016949871</v>
      </c>
      <c r="R87" s="399">
        <f t="shared" si="40"/>
        <v>11.728423332725203</v>
      </c>
      <c r="S87" s="399">
        <f t="shared" si="40"/>
        <v>12.543285782679353</v>
      </c>
      <c r="T87" s="399">
        <f t="shared" si="40"/>
        <v>13.363992294181271</v>
      </c>
      <c r="U87" s="399">
        <f t="shared" si="40"/>
        <v>14.190005545668424</v>
      </c>
      <c r="V87" s="399">
        <f t="shared" si="40"/>
        <v>15.021104354958059</v>
      </c>
      <c r="W87" s="399">
        <f t="shared" si="40"/>
        <v>15.857431804089604</v>
      </c>
      <c r="X87" s="399">
        <f t="shared" si="40"/>
        <v>16.699532016337468</v>
      </c>
      <c r="Y87" s="399">
        <f t="shared" si="40"/>
        <v>17.548375321708011</v>
      </c>
      <c r="Z87" s="399">
        <f t="shared" si="40"/>
        <v>18.405348818556334</v>
      </c>
      <c r="AA87" s="399">
        <f t="shared" si="40"/>
        <v>19.27301373180029</v>
      </c>
      <c r="AB87" s="399">
        <f t="shared" si="40"/>
        <v>20.158593457330308</v>
      </c>
      <c r="AC87" s="399">
        <f t="shared" si="40"/>
        <v>21.104273502938664</v>
      </c>
      <c r="AD87" s="399">
        <f t="shared" si="40"/>
        <v>22.099187256425544</v>
      </c>
      <c r="AE87" s="399">
        <f t="shared" si="40"/>
        <v>23.124854986858605</v>
      </c>
      <c r="AF87" s="399">
        <f t="shared" si="40"/>
        <v>24.17736280417634</v>
      </c>
      <c r="AG87" s="399">
        <f t="shared" si="40"/>
        <v>25.25396969648445</v>
      </c>
      <c r="AH87" s="399">
        <f t="shared" si="40"/>
        <v>26.353061234782832</v>
      </c>
      <c r="AI87" s="399">
        <f t="shared" si="40"/>
        <v>27.473958381308336</v>
      </c>
      <c r="AJ87" s="399">
        <f t="shared" si="40"/>
        <v>28.616704671638047</v>
      </c>
      <c r="AK87" s="399">
        <f t="shared" si="40"/>
        <v>29.781878665067246</v>
      </c>
      <c r="AL87" s="399">
        <f t="shared" si="40"/>
        <v>30.970444146371261</v>
      </c>
      <c r="AM87" s="399">
        <f t="shared" si="40"/>
        <v>32.183636721087453</v>
      </c>
      <c r="AN87" s="399">
        <f t="shared" si="40"/>
        <v>33.42288082216654</v>
      </c>
      <c r="AO87" s="399">
        <f t="shared" si="40"/>
        <v>34.689730439151759</v>
      </c>
      <c r="AP87" s="399">
        <f t="shared" si="40"/>
        <v>35.985827652343275</v>
      </c>
      <c r="AQ87" s="399">
        <f t="shared" si="40"/>
        <v>37.31287422333245</v>
      </c>
      <c r="AR87" s="399">
        <f t="shared" si="40"/>
        <v>38.672612620264054</v>
      </c>
      <c r="AS87" s="399">
        <f t="shared" si="40"/>
        <v>40.066813794544018</v>
      </c>
      <c r="AT87" s="399">
        <f t="shared" si="40"/>
        <v>41.497269754276594</v>
      </c>
      <c r="AU87" s="399">
        <f t="shared" si="40"/>
        <v>42.965789524267215</v>
      </c>
      <c r="AV87" s="399">
        <f t="shared" si="40"/>
        <v>44.474197480799575</v>
      </c>
      <c r="AW87" s="399">
        <f t="shared" si="40"/>
        <v>46.024333337448518</v>
      </c>
      <c r="AX87" s="399">
        <f t="shared" si="40"/>
        <v>47.618053265313939</v>
      </c>
      <c r="AY87" s="399">
        <f t="shared" si="40"/>
        <v>49.257231779730809</v>
      </c>
      <c r="AZ87" s="399">
        <f t="shared" si="40"/>
        <v>50.943764132264846</v>
      </c>
      <c r="BA87" s="399">
        <f t="shared" si="40"/>
        <v>52.679569023568035</v>
      </c>
      <c r="BB87" s="399">
        <f t="shared" si="40"/>
        <v>54.466591507949531</v>
      </c>
      <c r="BC87" s="399">
        <f t="shared" si="40"/>
        <v>56.306806000363117</v>
      </c>
      <c r="BD87" s="399">
        <f t="shared" si="40"/>
        <v>58.202219325221158</v>
      </c>
      <c r="BE87" s="399">
        <f t="shared" si="40"/>
        <v>60.154873767093179</v>
      </c>
      <c r="BF87" s="399">
        <f t="shared" si="40"/>
        <v>62.166850098135008</v>
      </c>
      <c r="BG87" s="399">
        <f t="shared" si="40"/>
        <v>64.240270567620286</v>
      </c>
      <c r="BH87" s="399">
        <f t="shared" si="40"/>
        <v>66.377301846361462</v>
      </c>
      <c r="BI87" s="399">
        <f t="shared" si="40"/>
        <v>66.404306582894677</v>
      </c>
    </row>
    <row r="88" spans="1:103" ht="18" customHeight="1">
      <c r="A88" s="21" t="s">
        <v>153</v>
      </c>
      <c r="B88" s="29">
        <f t="shared" ref="B88:AG88" si="41">(B84/B56)*1000</f>
        <v>9.534739967571694</v>
      </c>
      <c r="C88" s="23">
        <f t="shared" si="41"/>
        <v>13.077622693009939</v>
      </c>
      <c r="D88" s="23">
        <f t="shared" si="41"/>
        <v>16.745211856796409</v>
      </c>
      <c r="E88" s="23">
        <f t="shared" si="41"/>
        <v>20.703808132741926</v>
      </c>
      <c r="F88" s="23">
        <f t="shared" si="41"/>
        <v>24.924632502550235</v>
      </c>
      <c r="G88" s="23">
        <f t="shared" si="41"/>
        <v>29.471871653316434</v>
      </c>
      <c r="H88" s="23">
        <f t="shared" si="41"/>
        <v>34.470379402475686</v>
      </c>
      <c r="I88" s="23">
        <f t="shared" si="41"/>
        <v>39.662427833290891</v>
      </c>
      <c r="J88" s="23">
        <f t="shared" si="41"/>
        <v>44.909617814232028</v>
      </c>
      <c r="K88" s="23">
        <f t="shared" si="41"/>
        <v>49.91570012719319</v>
      </c>
      <c r="L88" s="23">
        <f t="shared" si="41"/>
        <v>55.649824448574869</v>
      </c>
      <c r="M88" s="23">
        <f t="shared" si="41"/>
        <v>61.702347452764215</v>
      </c>
      <c r="N88" s="23">
        <f t="shared" si="41"/>
        <v>68.988425034356794</v>
      </c>
      <c r="O88" s="23">
        <f t="shared" si="41"/>
        <v>76.031425991093315</v>
      </c>
      <c r="P88" s="23">
        <f t="shared" si="41"/>
        <v>82.972533024877478</v>
      </c>
      <c r="Q88" s="23">
        <f t="shared" si="41"/>
        <v>89.885847193874426</v>
      </c>
      <c r="R88" s="23">
        <f t="shared" si="41"/>
        <v>96.80863241216008</v>
      </c>
      <c r="S88" s="23">
        <f t="shared" si="41"/>
        <v>103.75841323091932</v>
      </c>
      <c r="T88" s="23">
        <f t="shared" si="41"/>
        <v>110.74273791614753</v>
      </c>
      <c r="U88" s="23">
        <f t="shared" si="41"/>
        <v>117.76478523633999</v>
      </c>
      <c r="V88" s="23">
        <f t="shared" si="41"/>
        <v>124.82662401879792</v>
      </c>
      <c r="W88" s="23">
        <f t="shared" si="41"/>
        <v>131.93116771908524</v>
      </c>
      <c r="X88" s="23">
        <f t="shared" si="41"/>
        <v>139.08339908097213</v>
      </c>
      <c r="Y88" s="23">
        <f t="shared" si="41"/>
        <v>146.29111079675329</v>
      </c>
      <c r="Z88" s="23">
        <f t="shared" si="41"/>
        <v>153.56514697635896</v>
      </c>
      <c r="AA88" s="23">
        <f t="shared" si="41"/>
        <v>160.92610663258756</v>
      </c>
      <c r="AB88" s="23">
        <f t="shared" si="41"/>
        <v>168.43228558209057</v>
      </c>
      <c r="AC88" s="23">
        <f t="shared" si="41"/>
        <v>176.43098825554443</v>
      </c>
      <c r="AD88" s="23">
        <f t="shared" si="41"/>
        <v>184.74296439600298</v>
      </c>
      <c r="AE88" s="23">
        <f t="shared" si="41"/>
        <v>193.33108037618354</v>
      </c>
      <c r="AF88" s="23">
        <f t="shared" si="41"/>
        <v>202.16331974725261</v>
      </c>
      <c r="AG88" s="23">
        <f t="shared" si="41"/>
        <v>211.21533802436804</v>
      </c>
      <c r="AH88" s="23">
        <f t="shared" ref="AH88:BI88" si="42">(AH84/AH56)*1000</f>
        <v>220.47084611031752</v>
      </c>
      <c r="AI88" s="23">
        <f t="shared" si="42"/>
        <v>229.92087393201507</v>
      </c>
      <c r="AJ88" s="23">
        <f t="shared" si="42"/>
        <v>239.56258920142895</v>
      </c>
      <c r="AK88" s="23">
        <f t="shared" si="42"/>
        <v>249.39804756966751</v>
      </c>
      <c r="AL88" s="23">
        <f t="shared" si="42"/>
        <v>259.4330577683707</v>
      </c>
      <c r="AM88" s="23">
        <f t="shared" si="42"/>
        <v>269.67623218463768</v>
      </c>
      <c r="AN88" s="23">
        <f t="shared" si="42"/>
        <v>280.13823285806177</v>
      </c>
      <c r="AO88" s="23">
        <f t="shared" si="42"/>
        <v>290.83119446454128</v>
      </c>
      <c r="AP88" s="23">
        <f t="shared" si="42"/>
        <v>301.76829545305566</v>
      </c>
      <c r="AQ88" s="23">
        <f t="shared" si="42"/>
        <v>312.96344738853054</v>
      </c>
      <c r="AR88" s="23">
        <f t="shared" si="42"/>
        <v>324.43107563804875</v>
      </c>
      <c r="AS88" s="23">
        <f t="shared" si="42"/>
        <v>336.18596905771483</v>
      </c>
      <c r="AT88" s="23">
        <f t="shared" si="42"/>
        <v>348.24318092084638</v>
      </c>
      <c r="AU88" s="23">
        <f t="shared" si="42"/>
        <v>360.61796738184512</v>
      </c>
      <c r="AV88" s="23">
        <f t="shared" si="42"/>
        <v>373.32575311017166</v>
      </c>
      <c r="AW88" s="23">
        <f t="shared" si="42"/>
        <v>386.38211636730637</v>
      </c>
      <c r="AX88" s="23">
        <f t="shared" si="42"/>
        <v>399.80278782842521</v>
      </c>
      <c r="AY88" s="23">
        <f t="shared" si="42"/>
        <v>413.60365898306054</v>
      </c>
      <c r="AZ88" s="23">
        <f t="shared" si="42"/>
        <v>427.80079709278829</v>
      </c>
      <c r="BA88" s="23">
        <f t="shared" si="42"/>
        <v>442.41046453055884</v>
      </c>
      <c r="BB88" s="23">
        <f t="shared" si="42"/>
        <v>457.44914094918647</v>
      </c>
      <c r="BC88" s="23">
        <f t="shared" si="42"/>
        <v>472.93354718276208</v>
      </c>
      <c r="BD88" s="23">
        <f t="shared" si="42"/>
        <v>488.88067011760569</v>
      </c>
      <c r="BE88" s="23">
        <f t="shared" si="42"/>
        <v>505.30778801126809</v>
      </c>
      <c r="BF88" s="23">
        <f t="shared" si="42"/>
        <v>522.23249591304</v>
      </c>
      <c r="BG88" s="23">
        <f t="shared" si="42"/>
        <v>539.6727309652706</v>
      </c>
      <c r="BH88" s="23">
        <f t="shared" si="42"/>
        <v>557.64679745460194</v>
      </c>
      <c r="BI88" s="23">
        <f t="shared" si="42"/>
        <v>557.64679745460194</v>
      </c>
    </row>
    <row r="89" spans="1:103" ht="18" customHeight="1">
      <c r="A89" s="21" t="s">
        <v>166</v>
      </c>
      <c r="C89" s="23">
        <f>+LN(C88/B88)/10</f>
        <v>3.159606108919602E-2</v>
      </c>
      <c r="D89" s="23">
        <f>+LN(D88/C88)/10</f>
        <v>2.4720977989843268E-2</v>
      </c>
      <c r="E89" s="23">
        <f>+LN(E88/D88)/10</f>
        <v>2.1220529300685749E-2</v>
      </c>
      <c r="F89" s="23">
        <f>+LN(F88/E88)/10</f>
        <v>1.8553892049218489E-2</v>
      </c>
    </row>
    <row r="90" spans="1:103" s="33" customFormat="1" ht="18" customHeight="1">
      <c r="A90" s="32" t="s">
        <v>5</v>
      </c>
      <c r="B90" s="44">
        <f t="shared" ref="B90:AG90" si="43">+(1/(1-$B$18))*(B88)^(1-$B$18)+1</f>
        <v>0.35229750654870995</v>
      </c>
      <c r="C90" s="33">
        <f t="shared" si="43"/>
        <v>0.44694847519029968</v>
      </c>
      <c r="D90" s="33">
        <f t="shared" si="43"/>
        <v>0.51125236105384997</v>
      </c>
      <c r="E90" s="33">
        <f t="shared" si="43"/>
        <v>0.5604534470753495</v>
      </c>
      <c r="F90" s="33">
        <f t="shared" si="43"/>
        <v>0.5993956933241662</v>
      </c>
      <c r="G90" s="33">
        <f t="shared" si="43"/>
        <v>0.63159447301416238</v>
      </c>
      <c r="H90" s="33">
        <f t="shared" si="43"/>
        <v>0.65935112117399508</v>
      </c>
      <c r="I90" s="33">
        <f t="shared" si="43"/>
        <v>0.68242935711857977</v>
      </c>
      <c r="J90" s="33">
        <f t="shared" si="43"/>
        <v>0.70155774276272154</v>
      </c>
      <c r="K90" s="33">
        <f t="shared" si="43"/>
        <v>0.71691854955235979</v>
      </c>
      <c r="L90" s="33">
        <f t="shared" si="43"/>
        <v>0.73189920837370726</v>
      </c>
      <c r="M90" s="33">
        <f t="shared" si="43"/>
        <v>0.74538783359562566</v>
      </c>
      <c r="N90" s="33">
        <f t="shared" si="43"/>
        <v>0.75920809618416984</v>
      </c>
      <c r="O90" s="33">
        <f t="shared" si="43"/>
        <v>0.77063168311429142</v>
      </c>
      <c r="P90" s="33">
        <f t="shared" si="43"/>
        <v>0.78043514700028505</v>
      </c>
      <c r="Q90" s="33">
        <f t="shared" si="43"/>
        <v>0.78904766464602971</v>
      </c>
      <c r="R90" s="33">
        <f t="shared" si="43"/>
        <v>0.79673015633241429</v>
      </c>
      <c r="S90" s="33">
        <f t="shared" si="43"/>
        <v>0.80365568328511972</v>
      </c>
      <c r="T90" s="33">
        <f t="shared" si="43"/>
        <v>0.80994803360884648</v>
      </c>
      <c r="U90" s="33">
        <f t="shared" si="43"/>
        <v>0.8157012993031556</v>
      </c>
      <c r="V90" s="33">
        <f t="shared" si="43"/>
        <v>0.82099037484538118</v>
      </c>
      <c r="W90" s="33">
        <f t="shared" si="43"/>
        <v>0.82587693930836736</v>
      </c>
      <c r="X90" s="33">
        <f t="shared" si="43"/>
        <v>0.83041308194983632</v>
      </c>
      <c r="Y90" s="33">
        <f t="shared" si="43"/>
        <v>0.83464359304680369</v>
      </c>
      <c r="Z90" s="33">
        <f t="shared" si="43"/>
        <v>0.83860738225487297</v>
      </c>
      <c r="AA90" s="33">
        <f t="shared" si="43"/>
        <v>0.84234173478588148</v>
      </c>
      <c r="AB90" s="33">
        <f t="shared" si="43"/>
        <v>0.84589478891321268</v>
      </c>
      <c r="AC90" s="33">
        <f t="shared" si="43"/>
        <v>0.84942857440500608</v>
      </c>
      <c r="AD90" s="33">
        <f t="shared" si="43"/>
        <v>0.85285481964452492</v>
      </c>
      <c r="AE90" s="33">
        <f t="shared" si="43"/>
        <v>0.85616017145288237</v>
      </c>
      <c r="AF90" s="33">
        <f t="shared" si="43"/>
        <v>0.85933734340024448</v>
      </c>
      <c r="AG90" s="33">
        <f t="shared" si="43"/>
        <v>0.86238452630799267</v>
      </c>
      <c r="AH90" s="33">
        <f t="shared" ref="AH90:BI90" si="44">+(1/(1-$B$18))*(AH88)^(1-$B$18)+1</f>
        <v>0.86530408920815483</v>
      </c>
      <c r="AI90" s="33">
        <f t="shared" si="44"/>
        <v>0.86810121503823467</v>
      </c>
      <c r="AJ90" s="33">
        <f t="shared" si="44"/>
        <v>0.87078274929862964</v>
      </c>
      <c r="AK90" s="33">
        <f t="shared" si="44"/>
        <v>0.87335633478064101</v>
      </c>
      <c r="AL90" s="33">
        <f t="shared" si="44"/>
        <v>0.87582981206171828</v>
      </c>
      <c r="AM90" s="33">
        <f t="shared" si="44"/>
        <v>0.87821083307190662</v>
      </c>
      <c r="AN90" s="33">
        <f t="shared" si="44"/>
        <v>0.88050663169450116</v>
      </c>
      <c r="AO90" s="33">
        <f t="shared" si="44"/>
        <v>0.88272390349999086</v>
      </c>
      <c r="AP90" s="33">
        <f t="shared" si="44"/>
        <v>0.88486875771690232</v>
      </c>
      <c r="AQ90" s="33">
        <f t="shared" si="44"/>
        <v>0.88694671475194675</v>
      </c>
      <c r="AR90" s="33">
        <f t="shared" si="44"/>
        <v>0.88896273078895161</v>
      </c>
      <c r="AS90" s="33">
        <f t="shared" si="44"/>
        <v>0.89092123712702553</v>
      </c>
      <c r="AT90" s="33">
        <f t="shared" si="44"/>
        <v>0.8928261862794219</v>
      </c>
      <c r="AU90" s="33">
        <f t="shared" si="44"/>
        <v>0.89468109985365407</v>
      </c>
      <c r="AV90" s="33">
        <f t="shared" si="44"/>
        <v>0.89648911524205444</v>
      </c>
      <c r="AW90" s="33">
        <f t="shared" si="44"/>
        <v>0.8982530294662795</v>
      </c>
      <c r="AX90" s="33">
        <f t="shared" si="44"/>
        <v>0.89997533935934371</v>
      </c>
      <c r="AY90" s="33">
        <f t="shared" si="44"/>
        <v>0.90165827779137864</v>
      </c>
      <c r="AZ90" s="33">
        <f t="shared" si="44"/>
        <v>0.90330384595897761</v>
      </c>
      <c r="BA90" s="33">
        <f t="shared" si="44"/>
        <v>0.90491384193632385</v>
      </c>
      <c r="BB90" s="33">
        <f t="shared" si="44"/>
        <v>0.90648988577851231</v>
      </c>
      <c r="BC90" s="33">
        <f t="shared" si="44"/>
        <v>0.90803344150602838</v>
      </c>
      <c r="BD90" s="33">
        <f t="shared" si="44"/>
        <v>0.90954583630543595</v>
      </c>
      <c r="BE90" s="33">
        <f t="shared" si="44"/>
        <v>0.91102827726863256</v>
      </c>
      <c r="BF90" s="33">
        <f t="shared" si="44"/>
        <v>0.91248186597024739</v>
      </c>
      <c r="BG90" s="33">
        <f t="shared" si="44"/>
        <v>0.9139076111553569</v>
      </c>
      <c r="BH90" s="33">
        <f t="shared" si="44"/>
        <v>0.91530643978098325</v>
      </c>
      <c r="BI90" s="33">
        <f t="shared" si="44"/>
        <v>0.91530643978098325</v>
      </c>
    </row>
    <row r="91" spans="1:103" ht="18" customHeight="1">
      <c r="A91" s="28" t="s">
        <v>115</v>
      </c>
      <c r="B91" s="29">
        <f t="shared" ref="B91:BH91" si="45">B$17*B$56*B90</f>
        <v>51.345424857888567</v>
      </c>
      <c r="C91" s="29">
        <f t="shared" si="45"/>
        <v>55.248250964553911</v>
      </c>
      <c r="D91" s="29">
        <f t="shared" si="45"/>
        <v>53.600061982054463</v>
      </c>
      <c r="E91" s="29">
        <f t="shared" si="45"/>
        <v>48.646839607263551</v>
      </c>
      <c r="F91" s="29">
        <f t="shared" si="45"/>
        <v>43.149545913327138</v>
      </c>
      <c r="G91" s="29">
        <f t="shared" si="45"/>
        <v>37.997763025201223</v>
      </c>
      <c r="H91" s="29">
        <f t="shared" si="45"/>
        <v>33.068299035972963</v>
      </c>
      <c r="I91" s="29">
        <f t="shared" si="45"/>
        <v>28.746257859327837</v>
      </c>
      <c r="J91" s="29">
        <f t="shared" si="45"/>
        <v>25.257613683454149</v>
      </c>
      <c r="K91" s="29">
        <f t="shared" si="45"/>
        <v>22.140023618683767</v>
      </c>
      <c r="L91" s="29">
        <f t="shared" si="45"/>
        <v>19.394593709826005</v>
      </c>
      <c r="M91" s="36">
        <f t="shared" si="45"/>
        <v>17.019675913818645</v>
      </c>
      <c r="N91" s="29">
        <f t="shared" si="45"/>
        <v>14.937206828302799</v>
      </c>
      <c r="O91" s="29">
        <f t="shared" si="45"/>
        <v>13.064566430859999</v>
      </c>
      <c r="P91" s="29">
        <f t="shared" si="45"/>
        <v>11.400516787666913</v>
      </c>
      <c r="Q91" s="29">
        <f t="shared" si="45"/>
        <v>9.9318587643070693</v>
      </c>
      <c r="R91" s="29">
        <f t="shared" si="45"/>
        <v>8.6412810290531272</v>
      </c>
      <c r="S91" s="29">
        <f t="shared" si="45"/>
        <v>7.5106317976006931</v>
      </c>
      <c r="T91" s="29">
        <f t="shared" si="45"/>
        <v>6.5223362450399796</v>
      </c>
      <c r="U91" s="29">
        <f t="shared" si="45"/>
        <v>5.6600042902838288</v>
      </c>
      <c r="V91" s="29">
        <f t="shared" si="45"/>
        <v>4.9086633656525667</v>
      </c>
      <c r="W91" s="29">
        <f t="shared" si="45"/>
        <v>4.2548093108083451</v>
      </c>
      <c r="X91" s="29">
        <f t="shared" si="45"/>
        <v>3.6863665874701224</v>
      </c>
      <c r="Y91" s="29">
        <f t="shared" si="45"/>
        <v>3.1926034623752351</v>
      </c>
      <c r="Z91" s="29">
        <f t="shared" si="45"/>
        <v>2.7640263250604065</v>
      </c>
      <c r="AA91" s="29">
        <f t="shared" si="45"/>
        <v>2.3922765886501103</v>
      </c>
      <c r="AB91" s="29">
        <f t="shared" si="45"/>
        <v>2.0700412432715103</v>
      </c>
      <c r="AC91" s="29">
        <f t="shared" si="45"/>
        <v>1.7911381854034414</v>
      </c>
      <c r="AD91" s="29">
        <f t="shared" si="45"/>
        <v>1.5495903813308141</v>
      </c>
      <c r="AE91" s="29">
        <f t="shared" si="45"/>
        <v>1.3404061197525452</v>
      </c>
      <c r="AF91" s="29">
        <f t="shared" si="45"/>
        <v>1.1592701244595311</v>
      </c>
      <c r="AG91" s="29">
        <f t="shared" si="45"/>
        <v>1.0024471646235029</v>
      </c>
      <c r="AH91" s="29">
        <f t="shared" si="45"/>
        <v>0.86670014652985738</v>
      </c>
      <c r="AI91" s="29">
        <f t="shared" si="45"/>
        <v>0.74922119619994632</v>
      </c>
      <c r="AJ91" s="29">
        <f t="shared" si="45"/>
        <v>0.64757352609973085</v>
      </c>
      <c r="AK91" s="29">
        <f t="shared" si="45"/>
        <v>0.55964202726240164</v>
      </c>
      <c r="AL91" s="29">
        <f t="shared" si="45"/>
        <v>0.48359093110461954</v>
      </c>
      <c r="AM91" s="29">
        <f t="shared" si="45"/>
        <v>0.41782727972864631</v>
      </c>
      <c r="AN91" s="29">
        <f t="shared" si="45"/>
        <v>0.36096925260128448</v>
      </c>
      <c r="AO91" s="29">
        <f t="shared" si="45"/>
        <v>0.31181861884823825</v>
      </c>
      <c r="AP91" s="29">
        <f t="shared" si="45"/>
        <v>0.26933673776285105</v>
      </c>
      <c r="AQ91" s="29">
        <f t="shared" si="45"/>
        <v>0.23262363667741756</v>
      </c>
      <c r="AR91" s="29">
        <f t="shared" si="45"/>
        <v>0.20089977150711286</v>
      </c>
      <c r="AS91" s="29">
        <f t="shared" si="45"/>
        <v>0.17349013219290399</v>
      </c>
      <c r="AT91" s="29">
        <f t="shared" si="45"/>
        <v>0.14981039995781273</v>
      </c>
      <c r="AU91" s="29">
        <f t="shared" si="45"/>
        <v>0.12935489997220423</v>
      </c>
      <c r="AV91" s="29">
        <f t="shared" si="45"/>
        <v>0.11168612417155672</v>
      </c>
      <c r="AW91" s="29">
        <f t="shared" si="45"/>
        <v>9.6425626021915151E-2</v>
      </c>
      <c r="AX91" s="29">
        <f t="shared" si="45"/>
        <v>8.3246112832929556E-2</v>
      </c>
      <c r="AY91" s="29">
        <f t="shared" si="45"/>
        <v>7.1864582301777252E-2</v>
      </c>
      <c r="AZ91" s="29">
        <f t="shared" si="45"/>
        <v>6.2036368686415801E-2</v>
      </c>
      <c r="BA91" s="29">
        <f t="shared" si="45"/>
        <v>5.3549980615820884E-2</v>
      </c>
      <c r="BB91" s="29">
        <f t="shared" si="45"/>
        <v>4.6222627262445741E-2</v>
      </c>
      <c r="BC91" s="29">
        <f t="shared" si="45"/>
        <v>3.9896342615552645E-2</v>
      </c>
      <c r="BD91" s="29">
        <f t="shared" si="45"/>
        <v>3.4434629073673853E-2</v>
      </c>
      <c r="BE91" s="29">
        <f t="shared" si="45"/>
        <v>2.9719551677592729E-2</v>
      </c>
      <c r="BF91" s="29">
        <f t="shared" si="45"/>
        <v>2.56492231776294E-2</v>
      </c>
      <c r="BG91" s="29">
        <f t="shared" si="45"/>
        <v>2.2135627905196461E-2</v>
      </c>
      <c r="BH91" s="29">
        <f t="shared" si="45"/>
        <v>1.9102739221959625E-2</v>
      </c>
      <c r="BI91" s="29">
        <f>BI$17*BI$56*BI90/(1-(BJ17/BI17))</f>
        <v>0.11898991561160338</v>
      </c>
    </row>
    <row r="92" spans="1:103" ht="18" customHeight="1">
      <c r="A92" s="57" t="s">
        <v>62</v>
      </c>
      <c r="B92" s="200">
        <f>SUM(B91:AO91)*10*B52+B53</f>
        <v>71.628122106240284</v>
      </c>
      <c r="C92" s="180">
        <v>40.363692962961636</v>
      </c>
      <c r="D92" s="201">
        <f>+B92-C92</f>
        <v>31.264429143278647</v>
      </c>
      <c r="I92" s="33"/>
    </row>
    <row r="93" spans="1:103" s="33" customFormat="1" ht="18" customHeight="1">
      <c r="A93" s="32" t="s">
        <v>270</v>
      </c>
      <c r="B93" s="33">
        <f>+B90*Data!B362</f>
        <v>0.35229750654870995</v>
      </c>
      <c r="C93" s="33">
        <f>+C90*Data!C362</f>
        <v>0.4333196815778303</v>
      </c>
      <c r="D93" s="33">
        <f>+D90*Data!D362</f>
        <v>0.47102008521300909</v>
      </c>
      <c r="E93" s="33">
        <f>+E90*Data!E362</f>
        <v>0.48516287419269416</v>
      </c>
      <c r="F93" s="33">
        <f>+F90*Data!F362</f>
        <v>0.48479433746771339</v>
      </c>
      <c r="G93" s="33">
        <f>+G90*Data!G362</f>
        <v>0.48012320348756049</v>
      </c>
      <c r="H93" s="33">
        <f>+H90*Data!H362</f>
        <v>0.474529310367371</v>
      </c>
      <c r="I93" s="33">
        <f>+I90*Data!I362</f>
        <v>0.46559836221022788</v>
      </c>
      <c r="J93" s="33">
        <f>+J90*Data!J362</f>
        <v>0.45474247426148651</v>
      </c>
      <c r="K93" s="33">
        <f>+K90*Data!K362</f>
        <v>0.43622682147702124</v>
      </c>
      <c r="L93" s="33">
        <f>+L90*Data!L362</f>
        <v>0.4210373727989643</v>
      </c>
      <c r="M93" s="33">
        <f>+M90*Data!M362</f>
        <v>0.40779438699534515</v>
      </c>
      <c r="N93" s="33">
        <f>+N90*Data!N362</f>
        <v>0.41030473978226306</v>
      </c>
      <c r="O93" s="33">
        <f>+O90*Data!O362</f>
        <v>0.40869277636127005</v>
      </c>
      <c r="P93" s="33">
        <f>+P90*Data!P362</f>
        <v>0.40561793187127032</v>
      </c>
      <c r="Q93" s="33">
        <f>+Q90*Data!Q362</f>
        <v>0.40240199104650226</v>
      </c>
      <c r="R93" s="33">
        <f>+R90*Data!R362</f>
        <v>0.39968767970295438</v>
      </c>
      <c r="S93" s="33">
        <f>+S90*Data!S362</f>
        <v>0.39777573377904613</v>
      </c>
      <c r="T93" s="33">
        <f>+T90*Data!T362</f>
        <v>0.39679600696638517</v>
      </c>
      <c r="U93" s="33">
        <f>+U90*Data!U362</f>
        <v>0.39679457755840047</v>
      </c>
      <c r="V93" s="33">
        <f>+V90*Data!V362</f>
        <v>0.39878977455268644</v>
      </c>
      <c r="W93" s="33">
        <f>+W90*Data!W362</f>
        <v>0.40181210033725134</v>
      </c>
      <c r="X93" s="33">
        <f>+X90*Data!X362</f>
        <v>0.4045097631537668</v>
      </c>
      <c r="Y93" s="33">
        <f>+Y90*Data!Y362</f>
        <v>0.40707402824960603</v>
      </c>
      <c r="Z93" s="33">
        <f>+Z90*Data!Z362</f>
        <v>0.4099844301043723</v>
      </c>
      <c r="AA93" s="33">
        <f>+AA90*Data!AA362</f>
        <v>0.41346123678127433</v>
      </c>
      <c r="AB93" s="33">
        <f>+AB90*Data!AB362</f>
        <v>0.41739185048899796</v>
      </c>
      <c r="AC93" s="33">
        <f>+AC90*Data!AC362</f>
        <v>0.4215104697333335</v>
      </c>
      <c r="AD93" s="33">
        <f>+AD90*Data!AD362</f>
        <v>0.42577793265848068</v>
      </c>
      <c r="AE93" s="33">
        <f>+AE90*Data!AE362</f>
        <v>0.43025377820770444</v>
      </c>
      <c r="AF93" s="33">
        <f>+AF90*Data!AF362</f>
        <v>0.43501071506543842</v>
      </c>
      <c r="AG93" s="33">
        <f>+AG90*Data!AG362</f>
        <v>0.44004758562414231</v>
      </c>
      <c r="AH93" s="33">
        <f>+AH90*Data!AH362</f>
        <v>0.44534731756364143</v>
      </c>
      <c r="AI93" s="33">
        <f>+AI90*Data!AI362</f>
        <v>0.45095510211536172</v>
      </c>
      <c r="AJ93" s="33">
        <f>+AJ90*Data!AJ362</f>
        <v>0.45689244346648411</v>
      </c>
      <c r="AK93" s="33">
        <f>+AK90*Data!AK362</f>
        <v>0.46316819718618452</v>
      </c>
      <c r="AL93" s="33">
        <f>+AL90*Data!AL362</f>
        <v>0.46978255886191461</v>
      </c>
      <c r="AM93" s="33">
        <f>+AM90*Data!AM362</f>
        <v>0.47672993314300877</v>
      </c>
      <c r="AN93" s="33">
        <f>+AN90*Data!AN362</f>
        <v>0.48400092545861967</v>
      </c>
      <c r="AO93" s="33">
        <f>+AO90*Data!AO362</f>
        <v>0.49158367056643987</v>
      </c>
      <c r="AP93" s="33">
        <f>+AP90*Data!AP362</f>
        <v>0.49946469224413537</v>
      </c>
      <c r="AQ93" s="33">
        <f>+AQ90*Data!AQ362</f>
        <v>0.50762944823346368</v>
      </c>
      <c r="AR93" s="33">
        <f>+AR90*Data!AR362</f>
        <v>0.51606267348273682</v>
      </c>
      <c r="AS93" s="33">
        <f>+AS90*Data!AS362</f>
        <v>0.52474860033133564</v>
      </c>
      <c r="AT93" s="33">
        <f>+AT90*Data!AT362</f>
        <v>0.53367110783451388</v>
      </c>
      <c r="AU93" s="33">
        <f>+AU90*Data!AU362</f>
        <v>0.54281383274187889</v>
      </c>
      <c r="AV93" s="33">
        <f>+AV90*Data!AV362</f>
        <v>0.55216025970725846</v>
      </c>
      <c r="AW93" s="33">
        <f>+AW90*Data!AW362</f>
        <v>0.56169379586929258</v>
      </c>
      <c r="AX93" s="33">
        <f>+AX90*Data!AX362</f>
        <v>0.57139782255768379</v>
      </c>
      <c r="AY93" s="33">
        <f>+AY90*Data!AY362</f>
        <v>0.58125570177584884</v>
      </c>
      <c r="AZ93" s="33">
        <f>+AZ90*Data!AZ362</f>
        <v>0.59125069413026154</v>
      </c>
      <c r="BA93" s="33">
        <f>+BA90*Data!BA362</f>
        <v>0.60136571488130153</v>
      </c>
      <c r="BB93" s="33">
        <f>+BB90*Data!BB362</f>
        <v>0.6115828140804358</v>
      </c>
      <c r="BC93" s="33">
        <f>+BC90*Data!BC362</f>
        <v>0.62188221833724533</v>
      </c>
      <c r="BD93" s="33">
        <f>+BD90*Data!BD362</f>
        <v>0.63224072924586017</v>
      </c>
      <c r="BE93" s="33">
        <f>+BE90*Data!BE362</f>
        <v>0.64262926952339572</v>
      </c>
      <c r="BF93" s="33">
        <f>+BF90*Data!BF362</f>
        <v>0.65300946143739991</v>
      </c>
      <c r="BG93" s="33">
        <f>+BG90*Data!BG362</f>
        <v>0.66332939333848917</v>
      </c>
      <c r="BH93" s="33">
        <f>+BH90*Data!BH362</f>
        <v>0.67351923833720628</v>
      </c>
      <c r="BI93" s="33">
        <f>+BI90*Data!BI362</f>
        <v>0.67319159850504495</v>
      </c>
    </row>
    <row r="94" spans="1:103" ht="18" customHeight="1">
      <c r="A94" s="21" t="s">
        <v>271</v>
      </c>
      <c r="B94" s="29">
        <f>B$17*B$56*B93</f>
        <v>51.345424857888567</v>
      </c>
      <c r="C94" s="29">
        <f t="shared" ref="C94:BH94" si="46">C$17*C$56*C93</f>
        <v>53.563566819417886</v>
      </c>
      <c r="D94" s="29">
        <f t="shared" si="46"/>
        <v>49.382081503092827</v>
      </c>
      <c r="E94" s="29">
        <f t="shared" si="46"/>
        <v>42.111687683273153</v>
      </c>
      <c r="F94" s="29">
        <f t="shared" si="46"/>
        <v>34.899575949690458</v>
      </c>
      <c r="G94" s="29">
        <f t="shared" si="46"/>
        <v>28.885002146957845</v>
      </c>
      <c r="H94" s="29">
        <f t="shared" si="46"/>
        <v>23.798969369495236</v>
      </c>
      <c r="I94" s="29">
        <f t="shared" si="46"/>
        <v>19.612594973182368</v>
      </c>
      <c r="J94" s="29">
        <f t="shared" si="46"/>
        <v>16.37172400823944</v>
      </c>
      <c r="K94" s="29">
        <f t="shared" si="46"/>
        <v>13.471644912291707</v>
      </c>
      <c r="L94" s="29">
        <f t="shared" si="46"/>
        <v>11.157067378489337</v>
      </c>
      <c r="M94" s="29">
        <f t="shared" si="46"/>
        <v>9.3112980831135559</v>
      </c>
      <c r="N94" s="29">
        <f t="shared" si="46"/>
        <v>8.0726309315778</v>
      </c>
      <c r="O94" s="29">
        <f t="shared" si="46"/>
        <v>6.9285938322789455</v>
      </c>
      <c r="P94" s="29">
        <f t="shared" si="46"/>
        <v>5.9252252534385947</v>
      </c>
      <c r="Q94" s="29">
        <f t="shared" si="46"/>
        <v>5.0650929222922301</v>
      </c>
      <c r="R94" s="29">
        <f t="shared" si="46"/>
        <v>4.3349853607428805</v>
      </c>
      <c r="S94" s="29">
        <f t="shared" si="46"/>
        <v>3.7174465838685977</v>
      </c>
      <c r="T94" s="29">
        <f t="shared" si="46"/>
        <v>3.1953123789838691</v>
      </c>
      <c r="U94" s="29">
        <f t="shared" si="46"/>
        <v>2.7532860536822956</v>
      </c>
      <c r="V94" s="29">
        <f t="shared" si="46"/>
        <v>2.384345562287844</v>
      </c>
      <c r="W94" s="29">
        <f t="shared" si="46"/>
        <v>2.0700830648475681</v>
      </c>
      <c r="X94" s="29">
        <f t="shared" si="46"/>
        <v>1.7956981984125073</v>
      </c>
      <c r="Y94" s="29">
        <f t="shared" si="46"/>
        <v>1.5571028914132554</v>
      </c>
      <c r="Z94" s="29">
        <f t="shared" si="46"/>
        <v>1.3512971405359797</v>
      </c>
      <c r="AA94" s="29">
        <f t="shared" si="46"/>
        <v>1.1742427048537367</v>
      </c>
      <c r="AB94" s="29">
        <f t="shared" si="46"/>
        <v>1.0214253077829145</v>
      </c>
      <c r="AC94" s="29">
        <f t="shared" si="46"/>
        <v>0.88881339836672402</v>
      </c>
      <c r="AD94" s="29">
        <f t="shared" si="46"/>
        <v>0.77361512631833584</v>
      </c>
      <c r="AE94" s="29">
        <f t="shared" si="46"/>
        <v>0.67360619728150961</v>
      </c>
      <c r="AF94" s="29">
        <f t="shared" si="46"/>
        <v>0.58684162822452879</v>
      </c>
      <c r="AG94" s="29">
        <f t="shared" si="46"/>
        <v>0.51151712612106415</v>
      </c>
      <c r="AH94" s="29">
        <f t="shared" si="46"/>
        <v>0.44606582842143044</v>
      </c>
      <c r="AI94" s="29">
        <f t="shared" si="46"/>
        <v>0.38920014761695654</v>
      </c>
      <c r="AJ94" s="29">
        <f t="shared" si="46"/>
        <v>0.33977642632702837</v>
      </c>
      <c r="AK94" s="29">
        <f t="shared" si="46"/>
        <v>0.29679568180134963</v>
      </c>
      <c r="AL94" s="29">
        <f t="shared" si="46"/>
        <v>0.25939124465511437</v>
      </c>
      <c r="AM94" s="29">
        <f t="shared" si="46"/>
        <v>0.22681429518878793</v>
      </c>
      <c r="AN94" s="29">
        <f t="shared" si="46"/>
        <v>0.19841923505437581</v>
      </c>
      <c r="AO94" s="29">
        <f t="shared" si="46"/>
        <v>0.17364992677393404</v>
      </c>
      <c r="AP94" s="29">
        <f t="shared" si="46"/>
        <v>0.15202728050186212</v>
      </c>
      <c r="AQ94" s="29">
        <f t="shared" si="46"/>
        <v>0.13313833443268866</v>
      </c>
      <c r="AR94" s="29">
        <f t="shared" si="46"/>
        <v>0.11662679389721853</v>
      </c>
      <c r="AS94" s="29">
        <f t="shared" si="46"/>
        <v>0.10218490731357958</v>
      </c>
      <c r="AT94" s="29">
        <f t="shared" si="46"/>
        <v>8.9546524664316091E-2</v>
      </c>
      <c r="AU94" s="29">
        <f t="shared" si="46"/>
        <v>7.848118066799438E-2</v>
      </c>
      <c r="AV94" s="29">
        <f t="shared" si="46"/>
        <v>6.8789055304495444E-2</v>
      </c>
      <c r="AW94" s="29">
        <f t="shared" si="46"/>
        <v>6.0296680470428174E-2</v>
      </c>
      <c r="AX94" s="29">
        <f t="shared" si="46"/>
        <v>5.2853278894272805E-2</v>
      </c>
      <c r="AY94" s="29">
        <f t="shared" si="46"/>
        <v>4.6327637917291671E-2</v>
      </c>
      <c r="AZ94" s="29">
        <f t="shared" si="46"/>
        <v>4.0605435492444365E-2</v>
      </c>
      <c r="BA94" s="29">
        <f t="shared" si="46"/>
        <v>3.5586948593918186E-2</v>
      </c>
      <c r="BB94" s="29">
        <f t="shared" si="46"/>
        <v>3.1185085348282363E-2</v>
      </c>
      <c r="BC94" s="29">
        <f t="shared" si="46"/>
        <v>2.732369196463998E-2</v>
      </c>
      <c r="BD94" s="29">
        <f t="shared" si="46"/>
        <v>2.393609439770918E-2</v>
      </c>
      <c r="BE94" s="29">
        <f t="shared" si="46"/>
        <v>2.0963843013077688E-2</v>
      </c>
      <c r="BF94" s="29">
        <f t="shared" si="46"/>
        <v>1.8355636465938904E-2</v>
      </c>
      <c r="BG94" s="29">
        <f t="shared" si="46"/>
        <v>1.6066408081401209E-2</v>
      </c>
      <c r="BH94" s="29">
        <f t="shared" si="46"/>
        <v>1.4056562711398759E-2</v>
      </c>
      <c r="BI94" s="29">
        <f>BI$17*BI$56*BI93/(1-(BJ17/BI17))</f>
        <v>8.7514965496935562E-2</v>
      </c>
    </row>
    <row r="95" spans="1:103" ht="39" customHeight="1">
      <c r="A95" s="57" t="s">
        <v>62</v>
      </c>
      <c r="B95" s="197">
        <f>SUM(B94:BI94)*10*B52+B53-C53</f>
        <v>65.47104232350253</v>
      </c>
      <c r="C95" s="85">
        <v>53.694779841061916</v>
      </c>
      <c r="D95" s="189">
        <f>+B95-C95</f>
        <v>11.776262482440615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7">+B$36*1000*B103^($B$38-1)</f>
        <v>1.0000000000000015E-3</v>
      </c>
      <c r="C101" s="479">
        <f t="shared" si="47"/>
        <v>1.0000000000000002E-3</v>
      </c>
      <c r="D101" s="479">
        <f t="shared" si="47"/>
        <v>1.0000000000000629E-3</v>
      </c>
      <c r="E101" s="479">
        <f t="shared" si="47"/>
        <v>1.000000000025057E-3</v>
      </c>
      <c r="F101" s="479">
        <f t="shared" si="47"/>
        <v>1.0000000020683453E-3</v>
      </c>
      <c r="G101" s="479">
        <f t="shared" si="47"/>
        <v>1.000000069071661E-3</v>
      </c>
      <c r="H101" s="479">
        <f t="shared" si="47"/>
        <v>1.0000012753976384E-3</v>
      </c>
      <c r="I101" s="479">
        <f t="shared" si="47"/>
        <v>1.0000154944071753E-3</v>
      </c>
      <c r="J101" s="479">
        <f t="shared" si="47"/>
        <v>1.0001382816321603E-3</v>
      </c>
      <c r="K101" s="479">
        <f t="shared" si="47"/>
        <v>1.0009718906366235E-3</v>
      </c>
      <c r="L101" s="479">
        <f t="shared" si="47"/>
        <v>1.0056428878457773E-3</v>
      </c>
      <c r="M101" s="479">
        <f t="shared" si="47"/>
        <v>1.0280495158972269E-3</v>
      </c>
      <c r="N101" s="479">
        <f t="shared" si="47"/>
        <v>1.1227565420541131E-3</v>
      </c>
      <c r="O101" s="479">
        <f t="shared" si="47"/>
        <v>1.4835304407365925E-3</v>
      </c>
      <c r="P101" s="479">
        <f t="shared" si="47"/>
        <v>2.7342584752025642E-3</v>
      </c>
      <c r="Q101" s="479">
        <f t="shared" si="47"/>
        <v>6.7233412241041006E-3</v>
      </c>
      <c r="R101" s="479">
        <f t="shared" si="47"/>
        <v>1.8533764551565999E-2</v>
      </c>
      <c r="S101" s="479">
        <f t="shared" si="47"/>
        <v>5.1229475125919098E-2</v>
      </c>
      <c r="T101" s="479">
        <f t="shared" si="47"/>
        <v>0.13634418472310181</v>
      </c>
      <c r="U101" s="479">
        <f t="shared" si="47"/>
        <v>0.34555532904845071</v>
      </c>
      <c r="V101" s="479">
        <f t="shared" si="47"/>
        <v>0.83230829766076231</v>
      </c>
      <c r="W101" s="479">
        <f t="shared" si="47"/>
        <v>1.9050334301075316</v>
      </c>
      <c r="X101" s="479">
        <f t="shared" si="47"/>
        <v>4.1415495227479155</v>
      </c>
      <c r="Y101" s="479">
        <f t="shared" si="47"/>
        <v>8.5372060943088126</v>
      </c>
      <c r="Z101" s="479">
        <f t="shared" si="47"/>
        <v>16.632319403133174</v>
      </c>
      <c r="AA101" s="479">
        <f t="shared" si="47"/>
        <v>30.481939669251926</v>
      </c>
      <c r="AB101" s="479">
        <f t="shared" si="47"/>
        <v>68.567333040025176</v>
      </c>
      <c r="AC101" s="479">
        <f t="shared" si="47"/>
        <v>34.283666520012588</v>
      </c>
      <c r="AD101" s="479">
        <f t="shared" si="47"/>
        <v>17.141833260006294</v>
      </c>
      <c r="AE101" s="479">
        <f t="shared" si="47"/>
        <v>8.570916630003147</v>
      </c>
      <c r="AF101" s="479">
        <f t="shared" si="47"/>
        <v>4.2854583150015735</v>
      </c>
      <c r="AG101" s="479">
        <f t="shared" si="47"/>
        <v>2.1427291575007867</v>
      </c>
      <c r="AH101" s="479">
        <f t="shared" ref="AH101:BI101" si="48">+AH$36*1000*AH103^($B$38-1)</f>
        <v>1.0713645787503934</v>
      </c>
      <c r="AI101" s="479">
        <f t="shared" si="48"/>
        <v>0.53568228937519669</v>
      </c>
      <c r="AJ101" s="479">
        <f t="shared" si="48"/>
        <v>0.26784114468759834</v>
      </c>
      <c r="AK101" s="479">
        <f t="shared" si="48"/>
        <v>0.13392057234379917</v>
      </c>
      <c r="AL101" s="479">
        <f t="shared" si="48"/>
        <v>6.6960286171899586E-2</v>
      </c>
      <c r="AM101" s="479">
        <f t="shared" si="48"/>
        <v>3.3480143085949793E-2</v>
      </c>
      <c r="AN101" s="479">
        <f t="shared" si="48"/>
        <v>1.6740071542974896E-2</v>
      </c>
      <c r="AO101" s="479">
        <f t="shared" si="48"/>
        <v>8.3700357714874482E-3</v>
      </c>
      <c r="AP101" s="479">
        <f t="shared" si="48"/>
        <v>4.1850178857437241E-3</v>
      </c>
      <c r="AQ101" s="479">
        <f t="shared" si="48"/>
        <v>2.0925089428718621E-3</v>
      </c>
      <c r="AR101" s="479">
        <f t="shared" si="48"/>
        <v>1.046254471435931E-3</v>
      </c>
      <c r="AS101" s="479">
        <f t="shared" si="48"/>
        <v>5.2312723571796551E-4</v>
      </c>
      <c r="AT101" s="479">
        <f t="shared" si="48"/>
        <v>2.6156361785898276E-4</v>
      </c>
      <c r="AU101" s="479">
        <f t="shared" si="48"/>
        <v>1.3078180892949138E-4</v>
      </c>
      <c r="AV101" s="479">
        <f t="shared" si="48"/>
        <v>6.5390904464745689E-5</v>
      </c>
      <c r="AW101" s="479">
        <f t="shared" si="48"/>
        <v>3.2695452232372845E-5</v>
      </c>
      <c r="AX101" s="479">
        <f t="shared" si="48"/>
        <v>1.6347726116186422E-5</v>
      </c>
      <c r="AY101" s="479">
        <f t="shared" si="48"/>
        <v>8.1738630580932111E-6</v>
      </c>
      <c r="AZ101" s="479">
        <f t="shared" si="48"/>
        <v>4.0869315290466056E-6</v>
      </c>
      <c r="BA101" s="479">
        <f t="shared" si="48"/>
        <v>2.0434657645233028E-6</v>
      </c>
      <c r="BB101" s="479">
        <f t="shared" si="48"/>
        <v>1.0217328822616514E-6</v>
      </c>
      <c r="BC101" s="479">
        <f t="shared" si="48"/>
        <v>5.108664411308257E-7</v>
      </c>
      <c r="BD101" s="479">
        <f t="shared" si="48"/>
        <v>2.5543322056541285E-7</v>
      </c>
      <c r="BE101" s="479">
        <f t="shared" si="48"/>
        <v>1.2771661028270642E-7</v>
      </c>
      <c r="BF101" s="479">
        <f t="shared" si="48"/>
        <v>6.3858305141353212E-8</v>
      </c>
      <c r="BG101" s="479">
        <f t="shared" si="48"/>
        <v>3.1929152570676606E-8</v>
      </c>
      <c r="BH101" s="479">
        <f t="shared" si="48"/>
        <v>1.5964576285338303E-8</v>
      </c>
      <c r="BI101" s="479">
        <f t="shared" si="48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0.43645576818975973</v>
      </c>
      <c r="C102" s="481">
        <f>+C119*(1-MIN(C103,1))</f>
        <v>0.43603804895954995</v>
      </c>
      <c r="D102" s="481">
        <f t="shared" ref="D102:BI102" si="49">+D119*(1-MIN(D103,1))</f>
        <v>0.46731284028308984</v>
      </c>
      <c r="E102" s="481">
        <f t="shared" si="49"/>
        <v>0.48107940922416709</v>
      </c>
      <c r="F102" s="481">
        <f t="shared" si="49"/>
        <v>0.49015735874943378</v>
      </c>
      <c r="G102" s="481">
        <f t="shared" si="49"/>
        <v>0.49958442613234594</v>
      </c>
      <c r="H102" s="481">
        <f t="shared" si="49"/>
        <v>0.50664633927066882</v>
      </c>
      <c r="I102" s="481">
        <f t="shared" si="49"/>
        <v>0.51402478356570036</v>
      </c>
      <c r="J102" s="481">
        <f t="shared" si="49"/>
        <v>0.52669146584995497</v>
      </c>
      <c r="K102" s="481">
        <f t="shared" si="49"/>
        <v>0.54134934185883166</v>
      </c>
      <c r="L102" s="481">
        <f t="shared" si="49"/>
        <v>0.56148803109949597</v>
      </c>
      <c r="M102" s="481">
        <f t="shared" si="49"/>
        <v>0.58546162185300266</v>
      </c>
      <c r="N102" s="481">
        <f t="shared" si="49"/>
        <v>0.61108071828341159</v>
      </c>
      <c r="O102" s="481">
        <f t="shared" si="49"/>
        <v>0.63159465055882769</v>
      </c>
      <c r="P102" s="481">
        <f t="shared" si="49"/>
        <v>0.64897546742434675</v>
      </c>
      <c r="Q102" s="481">
        <f t="shared" si="49"/>
        <v>0.66414750561986891</v>
      </c>
      <c r="R102" s="481">
        <f t="shared" si="49"/>
        <v>0.6774399004734073</v>
      </c>
      <c r="S102" s="481">
        <f t="shared" si="49"/>
        <v>0.68876302252764843</v>
      </c>
      <c r="T102" s="481">
        <f t="shared" si="49"/>
        <v>0.69764277173950184</v>
      </c>
      <c r="U102" s="481">
        <f t="shared" si="49"/>
        <v>0.70318145250907804</v>
      </c>
      <c r="V102" s="481">
        <f t="shared" si="49"/>
        <v>0.70397429292788172</v>
      </c>
      <c r="W102" s="481">
        <f t="shared" si="49"/>
        <v>0.69801459092887996</v>
      </c>
      <c r="X102" s="481">
        <f t="shared" si="49"/>
        <v>0.68264293344634741</v>
      </c>
      <c r="Y102" s="481">
        <f t="shared" si="49"/>
        <v>0.65463265702509343</v>
      </c>
      <c r="Z102" s="481">
        <f t="shared" si="49"/>
        <v>0.61054242528238101</v>
      </c>
      <c r="AA102" s="481">
        <f t="shared" si="49"/>
        <v>0.44366814005923327</v>
      </c>
      <c r="AB102" s="481">
        <f t="shared" si="49"/>
        <v>0</v>
      </c>
      <c r="AC102" s="481">
        <f t="shared" si="49"/>
        <v>0</v>
      </c>
      <c r="AD102" s="481">
        <f t="shared" si="49"/>
        <v>0</v>
      </c>
      <c r="AE102" s="481">
        <f t="shared" si="49"/>
        <v>0</v>
      </c>
      <c r="AF102" s="481">
        <f t="shared" si="49"/>
        <v>0</v>
      </c>
      <c r="AG102" s="481">
        <f t="shared" si="49"/>
        <v>0</v>
      </c>
      <c r="AH102" s="481">
        <f t="shared" si="49"/>
        <v>0</v>
      </c>
      <c r="AI102" s="481">
        <f t="shared" si="49"/>
        <v>0</v>
      </c>
      <c r="AJ102" s="481">
        <f t="shared" si="49"/>
        <v>0</v>
      </c>
      <c r="AK102" s="481">
        <f t="shared" si="49"/>
        <v>0</v>
      </c>
      <c r="AL102" s="481">
        <f t="shared" si="49"/>
        <v>0</v>
      </c>
      <c r="AM102" s="481">
        <f t="shared" si="49"/>
        <v>0</v>
      </c>
      <c r="AN102" s="481">
        <f t="shared" si="49"/>
        <v>0</v>
      </c>
      <c r="AO102" s="481">
        <f t="shared" si="49"/>
        <v>0</v>
      </c>
      <c r="AP102" s="481">
        <f t="shared" si="49"/>
        <v>0</v>
      </c>
      <c r="AQ102" s="481">
        <f t="shared" si="49"/>
        <v>0</v>
      </c>
      <c r="AR102" s="481">
        <f t="shared" si="49"/>
        <v>0</v>
      </c>
      <c r="AS102" s="481">
        <f t="shared" si="49"/>
        <v>0</v>
      </c>
      <c r="AT102" s="481">
        <f t="shared" si="49"/>
        <v>0</v>
      </c>
      <c r="AU102" s="481">
        <f t="shared" si="49"/>
        <v>0</v>
      </c>
      <c r="AV102" s="481">
        <f t="shared" si="49"/>
        <v>0</v>
      </c>
      <c r="AW102" s="481">
        <f t="shared" si="49"/>
        <v>0</v>
      </c>
      <c r="AX102" s="481">
        <f t="shared" si="49"/>
        <v>0</v>
      </c>
      <c r="AY102" s="481">
        <f t="shared" si="49"/>
        <v>0</v>
      </c>
      <c r="AZ102" s="481">
        <f t="shared" si="49"/>
        <v>0</v>
      </c>
      <c r="BA102" s="481">
        <f t="shared" si="49"/>
        <v>0</v>
      </c>
      <c r="BB102" s="481">
        <f t="shared" si="49"/>
        <v>0</v>
      </c>
      <c r="BC102" s="481">
        <f t="shared" si="49"/>
        <v>0</v>
      </c>
      <c r="BD102" s="481">
        <f t="shared" si="49"/>
        <v>0</v>
      </c>
      <c r="BE102" s="481">
        <f t="shared" si="49"/>
        <v>0</v>
      </c>
      <c r="BF102" s="481">
        <f t="shared" si="49"/>
        <v>0</v>
      </c>
      <c r="BG102" s="481">
        <f t="shared" si="49"/>
        <v>0</v>
      </c>
      <c r="BH102" s="481">
        <f t="shared" si="49"/>
        <v>0</v>
      </c>
      <c r="BI102" s="481">
        <f t="shared" si="49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0">+IF($B$98&gt;0,D109,IF($B$99&gt;0,D114,D122))</f>
        <v>5.7057602358640263E-4</v>
      </c>
      <c r="E103" s="484">
        <f t="shared" si="50"/>
        <v>5.8519590272043166E-4</v>
      </c>
      <c r="F103" s="484">
        <f t="shared" si="50"/>
        <v>6.0010128661064583E-4</v>
      </c>
      <c r="G103" s="484">
        <f t="shared" si="50"/>
        <v>6.1529133032842533E-4</v>
      </c>
      <c r="H103" s="484">
        <f t="shared" si="50"/>
        <v>6.3076502467205068E-4</v>
      </c>
      <c r="I103" s="484">
        <f t="shared" si="50"/>
        <v>6.4652472708077709E-4</v>
      </c>
      <c r="J103" s="484">
        <f t="shared" si="50"/>
        <v>6.6260344146275621E-4</v>
      </c>
      <c r="K103" s="484">
        <f t="shared" si="50"/>
        <v>6.79228066503693E-4</v>
      </c>
      <c r="L103" s="484">
        <f t="shared" si="50"/>
        <v>6.9762002373280471E-4</v>
      </c>
      <c r="M103" s="484">
        <f t="shared" si="50"/>
        <v>7.2332247793063776E-4</v>
      </c>
      <c r="N103" s="484">
        <f t="shared" si="50"/>
        <v>7.778634609012995E-4</v>
      </c>
      <c r="O103" s="484">
        <f t="shared" si="50"/>
        <v>9.2971804143617519E-4</v>
      </c>
      <c r="P103" s="484">
        <f t="shared" si="50"/>
        <v>1.3366016014608321E-3</v>
      </c>
      <c r="Q103" s="484">
        <f t="shared" si="50"/>
        <v>2.2548294200998662E-3</v>
      </c>
      <c r="R103" s="484">
        <f t="shared" si="50"/>
        <v>4.0522870433888332E-3</v>
      </c>
      <c r="S103" s="484">
        <f t="shared" si="50"/>
        <v>7.291869146085486E-3</v>
      </c>
      <c r="T103" s="484">
        <f t="shared" si="50"/>
        <v>1.2845149242095752E-2</v>
      </c>
      <c r="U103" s="484">
        <f t="shared" si="50"/>
        <v>2.2015744959105944E-2</v>
      </c>
      <c r="V103" s="484">
        <f t="shared" si="50"/>
        <v>3.6671638873853538E-2</v>
      </c>
      <c r="W103" s="484">
        <f t="shared" si="50"/>
        <v>5.936192970716074E-2</v>
      </c>
      <c r="X103" s="484">
        <f t="shared" si="50"/>
        <v>9.3356977583304482E-2</v>
      </c>
      <c r="Y103" s="484">
        <f t="shared" si="50"/>
        <v>0.14250409672187106</v>
      </c>
      <c r="Z103" s="484">
        <f t="shared" si="50"/>
        <v>0.21074836020758317</v>
      </c>
      <c r="AA103" s="484">
        <f t="shared" si="50"/>
        <v>0.43367469428705452</v>
      </c>
      <c r="AB103" s="484">
        <f t="shared" si="50"/>
        <v>1</v>
      </c>
      <c r="AC103" s="484">
        <f t="shared" si="50"/>
        <v>1</v>
      </c>
      <c r="AD103" s="484">
        <f t="shared" si="50"/>
        <v>1</v>
      </c>
      <c r="AE103" s="484">
        <f t="shared" si="50"/>
        <v>1</v>
      </c>
      <c r="AF103" s="484">
        <f t="shared" si="50"/>
        <v>1</v>
      </c>
      <c r="AG103" s="484">
        <f t="shared" si="50"/>
        <v>1</v>
      </c>
      <c r="AH103" s="484">
        <f t="shared" si="50"/>
        <v>1</v>
      </c>
      <c r="AI103" s="484">
        <f t="shared" si="50"/>
        <v>1</v>
      </c>
      <c r="AJ103" s="484">
        <f t="shared" si="50"/>
        <v>1</v>
      </c>
      <c r="AK103" s="484">
        <f t="shared" si="50"/>
        <v>1</v>
      </c>
      <c r="AL103" s="484">
        <f t="shared" si="50"/>
        <v>1</v>
      </c>
      <c r="AM103" s="484">
        <f t="shared" si="50"/>
        <v>1</v>
      </c>
      <c r="AN103" s="484">
        <f t="shared" si="50"/>
        <v>1</v>
      </c>
      <c r="AO103" s="484">
        <f t="shared" si="50"/>
        <v>1</v>
      </c>
      <c r="AP103" s="484">
        <f t="shared" si="50"/>
        <v>1</v>
      </c>
      <c r="AQ103" s="484">
        <f t="shared" si="50"/>
        <v>1</v>
      </c>
      <c r="AR103" s="484">
        <f t="shared" si="50"/>
        <v>1</v>
      </c>
      <c r="AS103" s="484">
        <f t="shared" si="50"/>
        <v>1</v>
      </c>
      <c r="AT103" s="484">
        <f t="shared" si="50"/>
        <v>1</v>
      </c>
      <c r="AU103" s="484">
        <f t="shared" si="50"/>
        <v>1</v>
      </c>
      <c r="AV103" s="484">
        <f t="shared" si="50"/>
        <v>1</v>
      </c>
      <c r="AW103" s="484">
        <f t="shared" si="50"/>
        <v>1</v>
      </c>
      <c r="AX103" s="484">
        <f t="shared" si="50"/>
        <v>1</v>
      </c>
      <c r="AY103" s="484">
        <f t="shared" si="50"/>
        <v>1</v>
      </c>
      <c r="AZ103" s="484">
        <f t="shared" si="50"/>
        <v>1</v>
      </c>
      <c r="BA103" s="484">
        <f t="shared" si="50"/>
        <v>1</v>
      </c>
      <c r="BB103" s="484">
        <f t="shared" si="50"/>
        <v>1</v>
      </c>
      <c r="BC103" s="484">
        <f t="shared" si="50"/>
        <v>1</v>
      </c>
      <c r="BD103" s="484">
        <f t="shared" si="50"/>
        <v>1</v>
      </c>
      <c r="BE103" s="484">
        <f t="shared" si="50"/>
        <v>1</v>
      </c>
      <c r="BF103" s="484">
        <f t="shared" si="50"/>
        <v>1</v>
      </c>
      <c r="BG103" s="484">
        <f t="shared" si="50"/>
        <v>1</v>
      </c>
      <c r="BH103" s="484">
        <f t="shared" si="50"/>
        <v>1</v>
      </c>
      <c r="BI103" s="484">
        <f t="shared" si="50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1">+MIN(B107+B108,B36*1000)</f>
        <v>1E-3</v>
      </c>
      <c r="C106" s="389">
        <f t="shared" si="51"/>
        <v>1E-3</v>
      </c>
      <c r="D106" s="389">
        <f t="shared" si="51"/>
        <v>1.0000000000000616E-3</v>
      </c>
      <c r="E106" s="389">
        <f t="shared" si="51"/>
        <v>1.0000000000250553E-3</v>
      </c>
      <c r="F106" s="389">
        <f t="shared" si="51"/>
        <v>1.0000000020683457E-3</v>
      </c>
      <c r="G106" s="389">
        <f t="shared" si="51"/>
        <v>1.0000000690716607E-3</v>
      </c>
      <c r="H106" s="389">
        <f t="shared" si="51"/>
        <v>1.0000012753976373E-3</v>
      </c>
      <c r="I106" s="389">
        <f t="shared" si="51"/>
        <v>1.0000154944071751E-3</v>
      </c>
      <c r="J106" s="389">
        <f t="shared" si="51"/>
        <v>1.0001382816321597E-3</v>
      </c>
      <c r="K106" s="389">
        <f t="shared" si="51"/>
        <v>1.0009718906366216E-3</v>
      </c>
      <c r="L106" s="389">
        <f t="shared" si="51"/>
        <v>1.0056428878457773E-3</v>
      </c>
      <c r="M106" s="466">
        <f t="shared" si="51"/>
        <v>1.0280495158972263E-3</v>
      </c>
      <c r="N106" s="389">
        <f t="shared" si="51"/>
        <v>1.1227565420541109E-3</v>
      </c>
      <c r="O106" s="389">
        <f t="shared" si="51"/>
        <v>1.4835304407365905E-3</v>
      </c>
      <c r="P106" s="389">
        <f t="shared" si="51"/>
        <v>2.7342584752025594E-3</v>
      </c>
      <c r="Q106" s="389">
        <f t="shared" si="51"/>
        <v>6.7233412241040832E-3</v>
      </c>
      <c r="R106" s="389">
        <f t="shared" si="51"/>
        <v>1.8533764551566006E-2</v>
      </c>
      <c r="S106" s="389">
        <f t="shared" si="51"/>
        <v>5.1229475125919105E-2</v>
      </c>
      <c r="T106" s="389">
        <f t="shared" si="51"/>
        <v>0.13634418472310178</v>
      </c>
      <c r="U106" s="389">
        <f t="shared" si="51"/>
        <v>0.34555532904845049</v>
      </c>
      <c r="V106" s="389">
        <f t="shared" si="51"/>
        <v>0.8323082976607622</v>
      </c>
      <c r="W106" s="389">
        <f t="shared" si="51"/>
        <v>1.9050334301075322</v>
      </c>
      <c r="X106" s="389">
        <f t="shared" si="51"/>
        <v>4.1415495227479173</v>
      </c>
      <c r="Y106" s="389">
        <f t="shared" si="51"/>
        <v>8.5372060943088126</v>
      </c>
      <c r="Z106" s="389">
        <f t="shared" si="51"/>
        <v>16.632319403133177</v>
      </c>
      <c r="AA106" s="389">
        <f t="shared" si="51"/>
        <v>30.481939669251929</v>
      </c>
      <c r="AB106" s="389">
        <f t="shared" si="51"/>
        <v>68.567333040025176</v>
      </c>
      <c r="AC106" s="389">
        <f t="shared" si="51"/>
        <v>34.283666520012588</v>
      </c>
      <c r="AD106" s="389">
        <f t="shared" si="51"/>
        <v>17.141833260006294</v>
      </c>
      <c r="AE106" s="389">
        <f t="shared" si="51"/>
        <v>8.570916630003147</v>
      </c>
      <c r="AF106" s="389">
        <f t="shared" si="51"/>
        <v>4.2854583150015735</v>
      </c>
      <c r="AG106" s="389">
        <f t="shared" si="51"/>
        <v>2.1427291575007867</v>
      </c>
      <c r="AH106" s="389">
        <f t="shared" si="51"/>
        <v>1.0713645787503934</v>
      </c>
      <c r="AI106" s="389">
        <f t="shared" si="51"/>
        <v>0.53568228937519669</v>
      </c>
      <c r="AJ106" s="389">
        <f t="shared" si="51"/>
        <v>0.26784114468759834</v>
      </c>
      <c r="AK106" s="389">
        <f t="shared" si="51"/>
        <v>0.13392057234379917</v>
      </c>
      <c r="AL106" s="389">
        <f t="shared" si="51"/>
        <v>6.6960286171899586E-2</v>
      </c>
      <c r="AM106" s="389">
        <f t="shared" si="51"/>
        <v>3.3480143085949793E-2</v>
      </c>
      <c r="AN106" s="389">
        <f t="shared" si="51"/>
        <v>1.6740071542974896E-2</v>
      </c>
      <c r="AO106" s="389">
        <f t="shared" si="51"/>
        <v>8.3700357714874482E-3</v>
      </c>
      <c r="AP106" s="389">
        <f t="shared" si="51"/>
        <v>4.1850178857437241E-3</v>
      </c>
      <c r="AQ106" s="389">
        <f t="shared" si="51"/>
        <v>2.0925089428718621E-3</v>
      </c>
      <c r="AR106" s="389">
        <f t="shared" si="51"/>
        <v>1.046254471435931E-3</v>
      </c>
      <c r="AS106" s="389">
        <f t="shared" si="51"/>
        <v>5.2312723571796551E-4</v>
      </c>
      <c r="AT106" s="389">
        <f t="shared" si="51"/>
        <v>2.6156361785898276E-4</v>
      </c>
      <c r="AU106" s="389">
        <f t="shared" si="51"/>
        <v>1.3078180892949138E-4</v>
      </c>
      <c r="AV106" s="389">
        <f t="shared" si="51"/>
        <v>6.5390904464745689E-5</v>
      </c>
      <c r="AW106" s="389">
        <f t="shared" si="51"/>
        <v>3.2695452232372845E-5</v>
      </c>
      <c r="AX106" s="389">
        <f t="shared" si="51"/>
        <v>1.6347726116186422E-5</v>
      </c>
      <c r="AY106" s="389">
        <f t="shared" si="51"/>
        <v>8.1738630580932111E-6</v>
      </c>
      <c r="AZ106" s="389">
        <f t="shared" si="51"/>
        <v>4.0869315290466056E-6</v>
      </c>
      <c r="BA106" s="389">
        <f t="shared" si="51"/>
        <v>2.0434657645233028E-6</v>
      </c>
      <c r="BB106" s="389">
        <f t="shared" si="51"/>
        <v>1.0217328822616514E-6</v>
      </c>
      <c r="BC106" s="389">
        <f t="shared" si="51"/>
        <v>5.108664411308257E-7</v>
      </c>
      <c r="BD106" s="389">
        <f t="shared" si="51"/>
        <v>2.5543322056541285E-7</v>
      </c>
      <c r="BE106" s="389">
        <f t="shared" si="51"/>
        <v>1.2771661028270642E-7</v>
      </c>
      <c r="BF106" s="389">
        <f t="shared" si="51"/>
        <v>6.3858305141353212E-8</v>
      </c>
      <c r="BG106" s="389">
        <f t="shared" si="51"/>
        <v>3.1929152570676606E-8</v>
      </c>
      <c r="BH106" s="389">
        <f t="shared" si="51"/>
        <v>1.5964576285338303E-8</v>
      </c>
      <c r="BI106" s="389">
        <f t="shared" si="51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2">+(C106/(1000*C$36))^(1/($B$38-1))</f>
        <v>5.5624202325005984E-4</v>
      </c>
      <c r="D109" s="391">
        <f t="shared" si="52"/>
        <v>5.7057602358640263E-4</v>
      </c>
      <c r="E109" s="391">
        <f t="shared" si="52"/>
        <v>5.8519590272043166E-4</v>
      </c>
      <c r="F109" s="391">
        <f t="shared" si="52"/>
        <v>6.0010128661064583E-4</v>
      </c>
      <c r="G109" s="391">
        <f t="shared" si="52"/>
        <v>6.1529133032842533E-4</v>
      </c>
      <c r="H109" s="391">
        <f t="shared" si="52"/>
        <v>6.3076502467205068E-4</v>
      </c>
      <c r="I109" s="391">
        <f t="shared" si="52"/>
        <v>6.4652472708077709E-4</v>
      </c>
      <c r="J109" s="391">
        <f t="shared" si="52"/>
        <v>6.6260344146275621E-4</v>
      </c>
      <c r="K109" s="391">
        <f t="shared" si="52"/>
        <v>6.79228066503693E-4</v>
      </c>
      <c r="L109" s="391">
        <f t="shared" si="52"/>
        <v>6.9762002373280471E-4</v>
      </c>
      <c r="M109" s="391">
        <f t="shared" si="52"/>
        <v>7.2332247793063776E-4</v>
      </c>
      <c r="N109" s="391">
        <f t="shared" si="52"/>
        <v>7.778634609012995E-4</v>
      </c>
      <c r="O109" s="391">
        <f t="shared" si="52"/>
        <v>9.2971804143617519E-4</v>
      </c>
      <c r="P109" s="391">
        <f t="shared" si="52"/>
        <v>1.3366016014608321E-3</v>
      </c>
      <c r="Q109" s="391">
        <f t="shared" si="52"/>
        <v>2.2548294200998662E-3</v>
      </c>
      <c r="R109" s="391">
        <f t="shared" si="52"/>
        <v>4.0522870433888332E-3</v>
      </c>
      <c r="S109" s="391">
        <f t="shared" si="52"/>
        <v>7.291869146085486E-3</v>
      </c>
      <c r="T109" s="391">
        <f t="shared" si="52"/>
        <v>1.2845149242095752E-2</v>
      </c>
      <c r="U109" s="391">
        <f t="shared" si="52"/>
        <v>2.2015744959105944E-2</v>
      </c>
      <c r="V109" s="391">
        <f t="shared" si="52"/>
        <v>3.6671638873853538E-2</v>
      </c>
      <c r="W109" s="391">
        <f t="shared" si="52"/>
        <v>5.936192970716074E-2</v>
      </c>
      <c r="X109" s="391">
        <f t="shared" si="52"/>
        <v>9.3356977583304482E-2</v>
      </c>
      <c r="Y109" s="391">
        <f t="shared" si="52"/>
        <v>0.14250409672187106</v>
      </c>
      <c r="Z109" s="391">
        <f t="shared" si="52"/>
        <v>0.21074836020758317</v>
      </c>
      <c r="AA109" s="391">
        <f t="shared" si="52"/>
        <v>0.43367469428705452</v>
      </c>
      <c r="AB109" s="391">
        <f t="shared" si="52"/>
        <v>1</v>
      </c>
      <c r="AC109" s="391">
        <f t="shared" si="52"/>
        <v>1</v>
      </c>
      <c r="AD109" s="391">
        <f t="shared" si="52"/>
        <v>1</v>
      </c>
      <c r="AE109" s="391">
        <f t="shared" si="52"/>
        <v>1</v>
      </c>
      <c r="AF109" s="391">
        <f t="shared" si="52"/>
        <v>1</v>
      </c>
      <c r="AG109" s="391">
        <f t="shared" si="52"/>
        <v>1</v>
      </c>
      <c r="AH109" s="391">
        <f t="shared" si="52"/>
        <v>1</v>
      </c>
      <c r="AI109" s="391">
        <f t="shared" si="52"/>
        <v>1</v>
      </c>
      <c r="AJ109" s="391">
        <f t="shared" si="52"/>
        <v>1</v>
      </c>
      <c r="AK109" s="391">
        <f t="shared" si="52"/>
        <v>1</v>
      </c>
      <c r="AL109" s="391">
        <f t="shared" si="52"/>
        <v>1</v>
      </c>
      <c r="AM109" s="391">
        <f t="shared" si="52"/>
        <v>1</v>
      </c>
      <c r="AN109" s="391">
        <f t="shared" si="52"/>
        <v>1</v>
      </c>
      <c r="AO109" s="391">
        <f t="shared" si="52"/>
        <v>1</v>
      </c>
      <c r="AP109" s="391">
        <f t="shared" si="52"/>
        <v>1</v>
      </c>
      <c r="AQ109" s="391">
        <f t="shared" si="52"/>
        <v>1</v>
      </c>
      <c r="AR109" s="391">
        <f t="shared" si="52"/>
        <v>1</v>
      </c>
      <c r="AS109" s="391">
        <f t="shared" si="52"/>
        <v>1</v>
      </c>
      <c r="AT109" s="391">
        <f t="shared" si="52"/>
        <v>1</v>
      </c>
      <c r="AU109" s="391">
        <f t="shared" si="52"/>
        <v>1</v>
      </c>
      <c r="AV109" s="391">
        <f t="shared" si="52"/>
        <v>1</v>
      </c>
      <c r="AW109" s="391">
        <f t="shared" si="52"/>
        <v>1</v>
      </c>
      <c r="AX109" s="391">
        <f t="shared" si="52"/>
        <v>1</v>
      </c>
      <c r="AY109" s="391">
        <f t="shared" si="52"/>
        <v>1</v>
      </c>
      <c r="AZ109" s="391">
        <f t="shared" si="52"/>
        <v>1</v>
      </c>
      <c r="BA109" s="391">
        <f t="shared" si="52"/>
        <v>1</v>
      </c>
      <c r="BB109" s="391">
        <f t="shared" si="52"/>
        <v>1</v>
      </c>
      <c r="BC109" s="391">
        <f t="shared" si="52"/>
        <v>1</v>
      </c>
      <c r="BD109" s="391">
        <f t="shared" si="52"/>
        <v>1</v>
      </c>
      <c r="BE109" s="391">
        <f t="shared" si="52"/>
        <v>1</v>
      </c>
      <c r="BF109" s="391">
        <f t="shared" si="52"/>
        <v>1</v>
      </c>
      <c r="BG109" s="391">
        <f t="shared" si="52"/>
        <v>1</v>
      </c>
      <c r="BH109" s="391">
        <f t="shared" si="52"/>
        <v>1</v>
      </c>
      <c r="BI109" s="391">
        <f t="shared" si="52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0.4366925401835236</v>
      </c>
      <c r="C112" s="471">
        <f>+C40*C61</f>
        <v>0.43628072663363765</v>
      </c>
      <c r="D112" s="471">
        <f t="shared" ref="D112:BI112" si="53">+D40*D61</f>
        <v>0.46757963000909047</v>
      </c>
      <c r="E112" s="471">
        <f t="shared" si="53"/>
        <v>0.48136109976748004</v>
      </c>
      <c r="F112" s="471">
        <f t="shared" si="53"/>
        <v>0.49045167943328205</v>
      </c>
      <c r="G112" s="471">
        <f t="shared" si="53"/>
        <v>0.49989200534933786</v>
      </c>
      <c r="H112" s="471">
        <f t="shared" si="53"/>
        <v>0.50696611576518735</v>
      </c>
      <c r="I112" s="471">
        <f t="shared" si="53"/>
        <v>0.51435732829699965</v>
      </c>
      <c r="J112" s="471">
        <f t="shared" si="53"/>
        <v>0.52704068482150856</v>
      </c>
      <c r="K112" s="471">
        <f t="shared" si="53"/>
        <v>0.54171729144729297</v>
      </c>
      <c r="L112" s="471">
        <f t="shared" si="53"/>
        <v>0.56188000984529929</v>
      </c>
      <c r="M112" s="471">
        <f t="shared" si="53"/>
        <v>0.58588540593660809</v>
      </c>
      <c r="N112" s="471">
        <f t="shared" si="53"/>
        <v>0.61155642568122837</v>
      </c>
      <c r="O112" s="471">
        <f t="shared" si="53"/>
        <v>0.63218240194339292</v>
      </c>
      <c r="P112" s="471">
        <f t="shared" si="53"/>
        <v>0.64984405002230639</v>
      </c>
      <c r="Q112" s="471">
        <f t="shared" si="53"/>
        <v>0.66564842928165646</v>
      </c>
      <c r="R112" s="471">
        <f t="shared" si="53"/>
        <v>0.68019625092800451</v>
      </c>
      <c r="S112" s="471">
        <f t="shared" si="53"/>
        <v>0.69382228383198952</v>
      </c>
      <c r="T112" s="471">
        <f t="shared" si="53"/>
        <v>0.7067207046633821</v>
      </c>
      <c r="U112" s="471">
        <f t="shared" si="53"/>
        <v>0.71901101565247061</v>
      </c>
      <c r="V112" s="471">
        <f t="shared" si="53"/>
        <v>0.73077293406468835</v>
      </c>
      <c r="W112" s="471">
        <f t="shared" si="53"/>
        <v>0.74206500137887699</v>
      </c>
      <c r="X112" s="471">
        <f t="shared" si="53"/>
        <v>0.75293463531736415</v>
      </c>
      <c r="Y112" s="471">
        <f t="shared" si="53"/>
        <v>0.76342365546294999</v>
      </c>
      <c r="Z112" s="471">
        <f t="shared" si="53"/>
        <v>0.77357131046691441</v>
      </c>
      <c r="AA112" s="471">
        <f t="shared" si="53"/>
        <v>0.783415707515843</v>
      </c>
      <c r="AB112" s="471">
        <f t="shared" si="53"/>
        <v>0.79300099225528908</v>
      </c>
      <c r="AC112" s="471">
        <f t="shared" si="53"/>
        <v>0.80240534489886584</v>
      </c>
      <c r="AD112" s="471">
        <f t="shared" si="53"/>
        <v>0.81197668297511671</v>
      </c>
      <c r="AE112" s="471">
        <f t="shared" si="53"/>
        <v>0.82164252400898063</v>
      </c>
      <c r="AF112" s="471">
        <f t="shared" si="53"/>
        <v>0.83133518467015532</v>
      </c>
      <c r="AG112" s="471">
        <f t="shared" si="53"/>
        <v>0.84099830600646097</v>
      </c>
      <c r="AH112" s="471">
        <f t="shared" si="53"/>
        <v>0.8505897943442009</v>
      </c>
      <c r="AI112" s="471">
        <f t="shared" si="53"/>
        <v>0.86008161983214149</v>
      </c>
      <c r="AJ112" s="471">
        <f t="shared" si="53"/>
        <v>0.86945785568551015</v>
      </c>
      <c r="AK112" s="471">
        <f t="shared" si="53"/>
        <v>0.8787120904535437</v>
      </c>
      <c r="AL112" s="471">
        <f t="shared" si="53"/>
        <v>0.88784488732560662</v>
      </c>
      <c r="AM112" s="471">
        <f t="shared" si="53"/>
        <v>0.89686160448765917</v>
      </c>
      <c r="AN112" s="471">
        <f t="shared" si="53"/>
        <v>0.90577066992192112</v>
      </c>
      <c r="AO112" s="471">
        <f t="shared" si="53"/>
        <v>0.91458229037508898</v>
      </c>
      <c r="AP112" s="471">
        <f t="shared" si="53"/>
        <v>0.92330752719234066</v>
      </c>
      <c r="AQ112" s="471">
        <f t="shared" si="53"/>
        <v>0.93195766085686238</v>
      </c>
      <c r="AR112" s="471">
        <f t="shared" si="53"/>
        <v>0.94054377220243679</v>
      </c>
      <c r="AS112" s="471">
        <f t="shared" si="53"/>
        <v>0.94907648063351524</v>
      </c>
      <c r="AT112" s="471">
        <f t="shared" si="53"/>
        <v>0.95756579289943977</v>
      </c>
      <c r="AU112" s="471">
        <f t="shared" si="53"/>
        <v>0.96602102769460707</v>
      </c>
      <c r="AV112" s="471">
        <f t="shared" si="53"/>
        <v>0.97445079086229358</v>
      </c>
      <c r="AW112" s="471">
        <f t="shared" si="53"/>
        <v>0.98286298328692967</v>
      </c>
      <c r="AX112" s="471">
        <f t="shared" si="53"/>
        <v>0.9912648289848357</v>
      </c>
      <c r="AY112" s="471">
        <f t="shared" si="53"/>
        <v>0.99966291483530334</v>
      </c>
      <c r="AZ112" s="471">
        <f t="shared" si="53"/>
        <v>1.0080632361931994</v>
      </c>
      <c r="BA112" s="471">
        <f t="shared" si="53"/>
        <v>1.0164712445896178</v>
      </c>
      <c r="BB112" s="471">
        <f t="shared" si="53"/>
        <v>1.0248918950906301</v>
      </c>
      <c r="BC112" s="471">
        <f t="shared" si="53"/>
        <v>1.0333296918196124</v>
      </c>
      <c r="BD112" s="471">
        <f t="shared" si="53"/>
        <v>1.0417887307826694</v>
      </c>
      <c r="BE112" s="471">
        <f t="shared" si="53"/>
        <v>1.0502727395603977</v>
      </c>
      <c r="BF112" s="471">
        <f t="shared" si="53"/>
        <v>1.0587851137071125</v>
      </c>
      <c r="BG112" s="471">
        <f t="shared" si="53"/>
        <v>1.0673289498762359</v>
      </c>
      <c r="BH112" s="471">
        <f t="shared" si="53"/>
        <v>1.075907075799569</v>
      </c>
      <c r="BI112" s="471">
        <f t="shared" si="53"/>
        <v>1.0845220773108675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1.2494736859004929E-2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4">IF(1-(F113/F112)&lt;0,0,1-(F113/F112))</f>
        <v>0.27634275751353832</v>
      </c>
      <c r="G114" s="399">
        <f t="shared" si="54"/>
        <v>0.50007762581323956</v>
      </c>
      <c r="H114" s="399">
        <f t="shared" si="54"/>
        <v>0.59954357354062715</v>
      </c>
      <c r="I114" s="399">
        <f t="shared" si="54"/>
        <v>0.67281093539315617</v>
      </c>
      <c r="J114" s="399">
        <f t="shared" si="54"/>
        <v>0.72941499728201276</v>
      </c>
      <c r="K114" s="399">
        <f t="shared" si="54"/>
        <v>0.77184419263757875</v>
      </c>
      <c r="L114" s="399">
        <f t="shared" si="54"/>
        <v>0.80408412236946625</v>
      </c>
      <c r="M114" s="399">
        <f t="shared" si="54"/>
        <v>0.83043049757142384</v>
      </c>
      <c r="N114" s="399">
        <f t="shared" si="54"/>
        <v>0.85338746505625063</v>
      </c>
      <c r="O114" s="399">
        <f t="shared" si="54"/>
        <v>0.87199927047469661</v>
      </c>
      <c r="P114" s="399">
        <f t="shared" si="54"/>
        <v>0.88761899520857457</v>
      </c>
      <c r="Q114" s="399">
        <f t="shared" si="54"/>
        <v>0.90098423283490969</v>
      </c>
      <c r="R114" s="399">
        <f t="shared" si="54"/>
        <v>0.91254951046500332</v>
      </c>
      <c r="S114" s="399">
        <f t="shared" si="54"/>
        <v>0.92262592943472033</v>
      </c>
      <c r="T114" s="399">
        <f t="shared" si="54"/>
        <v>0.93144437649802359</v>
      </c>
      <c r="U114" s="399">
        <f t="shared" si="54"/>
        <v>0.93918614049097071</v>
      </c>
      <c r="V114" s="399">
        <f t="shared" si="54"/>
        <v>0.94599886756898488</v>
      </c>
      <c r="W114" s="399">
        <f t="shared" si="54"/>
        <v>0.9494795770986425</v>
      </c>
      <c r="X114" s="399">
        <f t="shared" si="54"/>
        <v>0.9526984626089785</v>
      </c>
      <c r="Y114" s="399">
        <f t="shared" si="54"/>
        <v>0.95568094167232875</v>
      </c>
      <c r="Z114" s="399">
        <f t="shared" si="54"/>
        <v>0.958449200216556</v>
      </c>
      <c r="AA114" s="399">
        <f t="shared" si="54"/>
        <v>0.96102276094989036</v>
      </c>
      <c r="AB114" s="399">
        <f t="shared" si="54"/>
        <v>0.96341919805222098</v>
      </c>
      <c r="AC114" s="399">
        <f t="shared" si="54"/>
        <v>0.96565553581469199</v>
      </c>
      <c r="AD114" s="399">
        <f t="shared" si="54"/>
        <v>0.9677573591737213</v>
      </c>
      <c r="AE114" s="399">
        <f t="shared" si="54"/>
        <v>0.96972982995122581</v>
      </c>
      <c r="AF114" s="399">
        <f t="shared" si="54"/>
        <v>0.97157861665102296</v>
      </c>
      <c r="AG114" s="399">
        <f t="shared" si="54"/>
        <v>0.97330992105936476</v>
      </c>
      <c r="AH114" s="399">
        <f t="shared" si="54"/>
        <v>0.974930341559199</v>
      </c>
      <c r="AI114" s="399">
        <f t="shared" si="54"/>
        <v>0.97644665881765746</v>
      </c>
      <c r="AJ114" s="399">
        <f t="shared" si="54"/>
        <v>0.97786562520667952</v>
      </c>
      <c r="AK114" s="399">
        <f t="shared" si="54"/>
        <v>0.97919379858189237</v>
      </c>
      <c r="AL114" s="399">
        <f t="shared" si="54"/>
        <v>0.98043743005864936</v>
      </c>
      <c r="AM114" s="399">
        <f t="shared" si="54"/>
        <v>0.98160239970409402</v>
      </c>
      <c r="AN114" s="399">
        <f t="shared" si="54"/>
        <v>0.9826941887448678</v>
      </c>
      <c r="AO114" s="399">
        <f t="shared" si="54"/>
        <v>0.98371787689515511</v>
      </c>
      <c r="AP114" s="399">
        <f t="shared" si="54"/>
        <v>0.98467815548699489</v>
      </c>
      <c r="AQ114" s="399">
        <f t="shared" si="54"/>
        <v>0.9855793495613252</v>
      </c>
      <c r="AR114" s="399">
        <f t="shared" si="54"/>
        <v>0.98642544425293288</v>
      </c>
      <c r="AS114" s="399">
        <f t="shared" si="54"/>
        <v>0.9872201124752279</v>
      </c>
      <c r="AT114" s="399">
        <f t="shared" si="54"/>
        <v>0.98796674210106439</v>
      </c>
      <c r="AU114" s="399">
        <f t="shared" si="54"/>
        <v>0.98866846163771038</v>
      </c>
      <c r="AV114" s="399">
        <f t="shared" si="54"/>
        <v>0.9893281639104704</v>
      </c>
      <c r="AW114" s="399">
        <f t="shared" si="54"/>
        <v>0.98994852758775531</v>
      </c>
      <c r="AX114" s="399">
        <f t="shared" si="54"/>
        <v>0.99053203656679678</v>
      </c>
      <c r="AY114" s="399">
        <f t="shared" si="54"/>
        <v>0.99108099734074329</v>
      </c>
      <c r="AZ114" s="399">
        <f t="shared" si="54"/>
        <v>0.99159755451654596</v>
      </c>
      <c r="BA114" s="399">
        <f t="shared" si="54"/>
        <v>0.99208370466993689</v>
      </c>
      <c r="BB114" s="399">
        <f t="shared" si="54"/>
        <v>0.99254130872244062</v>
      </c>
      <c r="BC114" s="399">
        <f t="shared" si="54"/>
        <v>0.99297210301423933</v>
      </c>
      <c r="BD114" s="399">
        <f t="shared" si="54"/>
        <v>0.99337770923099622</v>
      </c>
      <c r="BE114" s="399">
        <f t="shared" si="54"/>
        <v>0.99375964332550237</v>
      </c>
      <c r="BF114" s="399">
        <f t="shared" si="54"/>
        <v>0.99411932355797838</v>
      </c>
      <c r="BG114" s="399">
        <f t="shared" si="54"/>
        <v>0.99445807776294315</v>
      </c>
      <c r="BH114" s="399">
        <f t="shared" si="54"/>
        <v>0.9947771499361886</v>
      </c>
      <c r="BI114" s="399">
        <f t="shared" si="54"/>
        <v>0.99507770622267377</v>
      </c>
    </row>
    <row r="115" spans="1:61" s="40" customFormat="1" ht="18" customHeight="1">
      <c r="A115" s="398" t="s">
        <v>952</v>
      </c>
      <c r="B115" s="400">
        <f t="shared" ref="B115:BI115" si="55">+B$36*1000*B114^($B$38-1)</f>
        <v>0.28355061995008574</v>
      </c>
      <c r="C115" s="400">
        <f t="shared" si="55"/>
        <v>0</v>
      </c>
      <c r="D115" s="400">
        <f t="shared" si="55"/>
        <v>0</v>
      </c>
      <c r="E115" s="400">
        <f t="shared" si="55"/>
        <v>0</v>
      </c>
      <c r="F115" s="400">
        <f t="shared" si="55"/>
        <v>62.201714158057044</v>
      </c>
      <c r="G115" s="400">
        <f t="shared" si="55"/>
        <v>172.95055534040679</v>
      </c>
      <c r="H115" s="400">
        <f t="shared" si="55"/>
        <v>229.2536296893156</v>
      </c>
      <c r="I115" s="400">
        <f t="shared" si="55"/>
        <v>269.87394188239244</v>
      </c>
      <c r="J115" s="400">
        <f t="shared" si="55"/>
        <v>298.64679134541257</v>
      </c>
      <c r="K115" s="400">
        <f t="shared" si="55"/>
        <v>316.48061483321817</v>
      </c>
      <c r="L115" s="400">
        <f t="shared" si="55"/>
        <v>326.19130070675482</v>
      </c>
      <c r="M115" s="400">
        <f t="shared" si="55"/>
        <v>331.10247325600625</v>
      </c>
      <c r="N115" s="400">
        <f t="shared" si="55"/>
        <v>333.2136566273885</v>
      </c>
      <c r="O115" s="400">
        <f t="shared" si="55"/>
        <v>332.04214855219965</v>
      </c>
      <c r="P115" s="400">
        <f t="shared" si="55"/>
        <v>328.73342595629316</v>
      </c>
      <c r="Q115" s="400">
        <f t="shared" si="55"/>
        <v>323.94512598817539</v>
      </c>
      <c r="R115" s="400">
        <f t="shared" si="55"/>
        <v>318.10087622444627</v>
      </c>
      <c r="S115" s="400">
        <f t="shared" si="55"/>
        <v>311.49862001424282</v>
      </c>
      <c r="T115" s="400">
        <f t="shared" si="55"/>
        <v>304.36072248009521</v>
      </c>
      <c r="U115" s="400">
        <f t="shared" si="55"/>
        <v>296.85920233919336</v>
      </c>
      <c r="V115" s="400">
        <f t="shared" si="55"/>
        <v>289.1297358595383</v>
      </c>
      <c r="W115" s="400">
        <f t="shared" si="55"/>
        <v>279.93829455697602</v>
      </c>
      <c r="X115" s="400">
        <f t="shared" si="55"/>
        <v>271.03069903909892</v>
      </c>
      <c r="Y115" s="400">
        <f t="shared" si="55"/>
        <v>262.41569224112442</v>
      </c>
      <c r="Z115" s="400">
        <f t="shared" si="55"/>
        <v>254.09822295303681</v>
      </c>
      <c r="AA115" s="400">
        <f t="shared" si="55"/>
        <v>127.66382898186146</v>
      </c>
      <c r="AB115" s="400">
        <f t="shared" si="55"/>
        <v>64.118712173023937</v>
      </c>
      <c r="AC115" s="400">
        <f t="shared" si="55"/>
        <v>32.19343250323135</v>
      </c>
      <c r="AD115" s="400">
        <f t="shared" si="55"/>
        <v>16.159835477551351</v>
      </c>
      <c r="AE115" s="400">
        <f t="shared" si="55"/>
        <v>8.1095849973408818</v>
      </c>
      <c r="AF115" s="400">
        <f t="shared" si="55"/>
        <v>4.0687179159109119</v>
      </c>
      <c r="AG115" s="400">
        <f t="shared" si="55"/>
        <v>2.040888834749425</v>
      </c>
      <c r="AH115" s="400">
        <f t="shared" si="55"/>
        <v>1.0235044603410217</v>
      </c>
      <c r="AI115" s="400">
        <f t="shared" si="55"/>
        <v>0.51318579987083113</v>
      </c>
      <c r="AJ115" s="400">
        <f t="shared" si="55"/>
        <v>0.25726447269634961</v>
      </c>
      <c r="AK115" s="400">
        <f t="shared" si="55"/>
        <v>0.12894689072719351</v>
      </c>
      <c r="AL115" s="400">
        <f t="shared" si="55"/>
        <v>6.4620913092544877E-2</v>
      </c>
      <c r="AM115" s="400">
        <f t="shared" si="55"/>
        <v>3.2379594524401936E-2</v>
      </c>
      <c r="AN115" s="400">
        <f t="shared" si="55"/>
        <v>1.6222224517833058E-2</v>
      </c>
      <c r="AO115" s="400">
        <f t="shared" si="55"/>
        <v>8.1263276500112003E-3</v>
      </c>
      <c r="AP115" s="400">
        <f t="shared" si="55"/>
        <v>4.0703060422495156E-3</v>
      </c>
      <c r="AQ115" s="400">
        <f t="shared" si="55"/>
        <v>2.0385069399616513E-3</v>
      </c>
      <c r="AR115" s="400">
        <f t="shared" si="55"/>
        <v>1.0208290163052801E-3</v>
      </c>
      <c r="AS115" s="400">
        <f t="shared" si="55"/>
        <v>5.1115489213335666E-4</v>
      </c>
      <c r="AT115" s="400">
        <f t="shared" si="55"/>
        <v>2.559254768110744E-4</v>
      </c>
      <c r="AU115" s="400">
        <f t="shared" si="55"/>
        <v>1.2812638261250209E-4</v>
      </c>
      <c r="AV115" s="400">
        <f t="shared" si="55"/>
        <v>6.4140156482647538E-5</v>
      </c>
      <c r="AW115" s="400">
        <f t="shared" si="55"/>
        <v>3.2106284814813865E-5</v>
      </c>
      <c r="AX115" s="400">
        <f t="shared" si="55"/>
        <v>1.6070178495290773E-5</v>
      </c>
      <c r="AY115" s="400">
        <f t="shared" si="55"/>
        <v>8.0431066237659457E-6</v>
      </c>
      <c r="AZ115" s="400">
        <f t="shared" si="55"/>
        <v>4.0253270009648221E-6</v>
      </c>
      <c r="BA115" s="400">
        <f t="shared" si="55"/>
        <v>2.0144399947619859E-6</v>
      </c>
      <c r="BB115" s="400">
        <f t="shared" si="55"/>
        <v>1.008056406018042E-6</v>
      </c>
      <c r="BC115" s="400">
        <f t="shared" si="55"/>
        <v>5.0442204687231214E-7</v>
      </c>
      <c r="BD115" s="400">
        <f t="shared" si="55"/>
        <v>2.5239649403617598E-7</v>
      </c>
      <c r="BE115" s="400">
        <f t="shared" si="55"/>
        <v>1.2628559776640549E-7</v>
      </c>
      <c r="BF115" s="400">
        <f t="shared" si="55"/>
        <v>6.3183941737443444E-8</v>
      </c>
      <c r="BG115" s="400">
        <f t="shared" si="55"/>
        <v>3.1611350905411805E-8</v>
      </c>
      <c r="BH115" s="400">
        <f t="shared" si="55"/>
        <v>1.5814804884500953E-8</v>
      </c>
      <c r="BI115" s="400">
        <f t="shared" si="55"/>
        <v>7.9117033372967844E-9</v>
      </c>
    </row>
    <row r="116" spans="1:61" s="395" customFormat="1" ht="18" customHeight="1">
      <c r="A116" s="398" t="s">
        <v>969</v>
      </c>
      <c r="B116" s="399">
        <f t="shared" ref="B116:AG116" si="56">+B112*(1-B103)</f>
        <v>0.43645576818975973</v>
      </c>
      <c r="C116" s="399">
        <f t="shared" si="56"/>
        <v>0.43603804895954995</v>
      </c>
      <c r="D116" s="399">
        <f t="shared" si="56"/>
        <v>0.46731284028308984</v>
      </c>
      <c r="E116" s="399">
        <f t="shared" si="56"/>
        <v>0.48107940922416709</v>
      </c>
      <c r="F116" s="399">
        <f t="shared" si="56"/>
        <v>0.49015735874943378</v>
      </c>
      <c r="G116" s="399">
        <f t="shared" si="56"/>
        <v>0.49958442613234594</v>
      </c>
      <c r="H116" s="399">
        <f t="shared" si="56"/>
        <v>0.50664633927066882</v>
      </c>
      <c r="I116" s="399">
        <f t="shared" si="56"/>
        <v>0.51402478356570036</v>
      </c>
      <c r="J116" s="399">
        <f t="shared" si="56"/>
        <v>0.52669146584995497</v>
      </c>
      <c r="K116" s="399">
        <f t="shared" si="56"/>
        <v>0.54134934185883166</v>
      </c>
      <c r="L116" s="399">
        <f t="shared" si="56"/>
        <v>0.56148803109949597</v>
      </c>
      <c r="M116" s="399">
        <f t="shared" si="56"/>
        <v>0.58546162185300266</v>
      </c>
      <c r="N116" s="399">
        <f t="shared" si="56"/>
        <v>0.61108071828341159</v>
      </c>
      <c r="O116" s="399">
        <f t="shared" si="56"/>
        <v>0.63159465055882769</v>
      </c>
      <c r="P116" s="399">
        <f t="shared" si="56"/>
        <v>0.64897546742434675</v>
      </c>
      <c r="Q116" s="399">
        <f t="shared" si="56"/>
        <v>0.66414750561986891</v>
      </c>
      <c r="R116" s="399">
        <f t="shared" si="56"/>
        <v>0.6774399004734073</v>
      </c>
      <c r="S116" s="399">
        <f t="shared" si="56"/>
        <v>0.68876302252764843</v>
      </c>
      <c r="T116" s="399">
        <f t="shared" si="56"/>
        <v>0.69764277173950184</v>
      </c>
      <c r="U116" s="399">
        <f t="shared" si="56"/>
        <v>0.70318145250907804</v>
      </c>
      <c r="V116" s="399">
        <f t="shared" si="56"/>
        <v>0.70397429292788172</v>
      </c>
      <c r="W116" s="399">
        <f t="shared" si="56"/>
        <v>0.69801459092887996</v>
      </c>
      <c r="X116" s="399">
        <f t="shared" si="56"/>
        <v>0.68264293344634741</v>
      </c>
      <c r="Y116" s="399">
        <f t="shared" si="56"/>
        <v>0.65463265702509343</v>
      </c>
      <c r="Z116" s="399">
        <f t="shared" si="56"/>
        <v>0.61054242528238101</v>
      </c>
      <c r="AA116" s="399">
        <f t="shared" si="56"/>
        <v>0.44366814005923327</v>
      </c>
      <c r="AB116" s="399">
        <f t="shared" si="56"/>
        <v>0</v>
      </c>
      <c r="AC116" s="399">
        <f t="shared" si="56"/>
        <v>0</v>
      </c>
      <c r="AD116" s="399">
        <f t="shared" si="56"/>
        <v>0</v>
      </c>
      <c r="AE116" s="399">
        <f t="shared" si="56"/>
        <v>0</v>
      </c>
      <c r="AF116" s="399">
        <f t="shared" si="56"/>
        <v>0</v>
      </c>
      <c r="AG116" s="399">
        <f t="shared" si="56"/>
        <v>0</v>
      </c>
      <c r="AH116" s="399">
        <f t="shared" ref="AH116:BI116" si="57">+AH112*(1-AH103)</f>
        <v>0</v>
      </c>
      <c r="AI116" s="399">
        <f t="shared" si="57"/>
        <v>0</v>
      </c>
      <c r="AJ116" s="399">
        <f t="shared" si="57"/>
        <v>0</v>
      </c>
      <c r="AK116" s="399">
        <f t="shared" si="57"/>
        <v>0</v>
      </c>
      <c r="AL116" s="399">
        <f t="shared" si="57"/>
        <v>0</v>
      </c>
      <c r="AM116" s="399">
        <f t="shared" si="57"/>
        <v>0</v>
      </c>
      <c r="AN116" s="399">
        <f t="shared" si="57"/>
        <v>0</v>
      </c>
      <c r="AO116" s="399">
        <f t="shared" si="57"/>
        <v>0</v>
      </c>
      <c r="AP116" s="399">
        <f t="shared" si="57"/>
        <v>0</v>
      </c>
      <c r="AQ116" s="399">
        <f t="shared" si="57"/>
        <v>0</v>
      </c>
      <c r="AR116" s="399">
        <f t="shared" si="57"/>
        <v>0</v>
      </c>
      <c r="AS116" s="399">
        <f t="shared" si="57"/>
        <v>0</v>
      </c>
      <c r="AT116" s="399">
        <f t="shared" si="57"/>
        <v>0</v>
      </c>
      <c r="AU116" s="399">
        <f t="shared" si="57"/>
        <v>0</v>
      </c>
      <c r="AV116" s="399">
        <f t="shared" si="57"/>
        <v>0</v>
      </c>
      <c r="AW116" s="399">
        <f t="shared" si="57"/>
        <v>0</v>
      </c>
      <c r="AX116" s="399">
        <f t="shared" si="57"/>
        <v>0</v>
      </c>
      <c r="AY116" s="399">
        <f t="shared" si="57"/>
        <v>0</v>
      </c>
      <c r="AZ116" s="399">
        <f t="shared" si="57"/>
        <v>0</v>
      </c>
      <c r="BA116" s="399">
        <f t="shared" si="57"/>
        <v>0</v>
      </c>
      <c r="BB116" s="399">
        <f t="shared" si="57"/>
        <v>0</v>
      </c>
      <c r="BC116" s="399">
        <f t="shared" si="57"/>
        <v>0</v>
      </c>
      <c r="BD116" s="399">
        <f t="shared" si="57"/>
        <v>0</v>
      </c>
      <c r="BE116" s="399">
        <f t="shared" si="57"/>
        <v>0</v>
      </c>
      <c r="BF116" s="399">
        <f t="shared" si="57"/>
        <v>0</v>
      </c>
      <c r="BG116" s="399">
        <f t="shared" si="57"/>
        <v>0</v>
      </c>
      <c r="BH116" s="399">
        <f t="shared" si="57"/>
        <v>0</v>
      </c>
      <c r="BI116" s="399">
        <f t="shared" si="57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0.4366925401835236</v>
      </c>
      <c r="C119" s="421">
        <f t="shared" ref="C119:BI120" si="58">+C112</f>
        <v>0.43628072663363765</v>
      </c>
      <c r="D119" s="421">
        <f t="shared" si="58"/>
        <v>0.46757963000909047</v>
      </c>
      <c r="E119" s="421">
        <f t="shared" si="58"/>
        <v>0.48136109976748004</v>
      </c>
      <c r="F119" s="421">
        <f t="shared" si="58"/>
        <v>0.49045167943328205</v>
      </c>
      <c r="G119" s="421">
        <f t="shared" si="58"/>
        <v>0.49989200534933786</v>
      </c>
      <c r="H119" s="421">
        <f t="shared" si="58"/>
        <v>0.50696611576518735</v>
      </c>
      <c r="I119" s="421">
        <f t="shared" si="58"/>
        <v>0.51435732829699965</v>
      </c>
      <c r="J119" s="421">
        <f t="shared" si="58"/>
        <v>0.52704068482150856</v>
      </c>
      <c r="K119" s="421">
        <f t="shared" si="58"/>
        <v>0.54171729144729297</v>
      </c>
      <c r="L119" s="421">
        <f t="shared" si="58"/>
        <v>0.56188000984529929</v>
      </c>
      <c r="M119" s="421">
        <f t="shared" si="58"/>
        <v>0.58588540593660809</v>
      </c>
      <c r="N119" s="421">
        <f t="shared" si="58"/>
        <v>0.61155642568122837</v>
      </c>
      <c r="O119" s="421">
        <f t="shared" si="58"/>
        <v>0.63218240194339292</v>
      </c>
      <c r="P119" s="421">
        <f t="shared" si="58"/>
        <v>0.64984405002230639</v>
      </c>
      <c r="Q119" s="421">
        <f t="shared" si="58"/>
        <v>0.66564842928165646</v>
      </c>
      <c r="R119" s="421">
        <f t="shared" si="58"/>
        <v>0.68019625092800451</v>
      </c>
      <c r="S119" s="421">
        <f t="shared" si="58"/>
        <v>0.69382228383198952</v>
      </c>
      <c r="T119" s="421">
        <f t="shared" si="58"/>
        <v>0.7067207046633821</v>
      </c>
      <c r="U119" s="421">
        <f t="shared" si="58"/>
        <v>0.71901101565247061</v>
      </c>
      <c r="V119" s="421">
        <f t="shared" si="58"/>
        <v>0.73077293406468835</v>
      </c>
      <c r="W119" s="421">
        <f t="shared" si="58"/>
        <v>0.74206500137887699</v>
      </c>
      <c r="X119" s="421">
        <f t="shared" si="58"/>
        <v>0.75293463531736415</v>
      </c>
      <c r="Y119" s="421">
        <f t="shared" si="58"/>
        <v>0.76342365546294999</v>
      </c>
      <c r="Z119" s="421">
        <f t="shared" si="58"/>
        <v>0.77357131046691441</v>
      </c>
      <c r="AA119" s="421">
        <f t="shared" si="58"/>
        <v>0.783415707515843</v>
      </c>
      <c r="AB119" s="421">
        <f t="shared" si="58"/>
        <v>0.79300099225528908</v>
      </c>
      <c r="AC119" s="421">
        <f t="shared" si="58"/>
        <v>0.80240534489886584</v>
      </c>
      <c r="AD119" s="421">
        <f t="shared" si="58"/>
        <v>0.81197668297511671</v>
      </c>
      <c r="AE119" s="421">
        <f t="shared" si="58"/>
        <v>0.82164252400898063</v>
      </c>
      <c r="AF119" s="421">
        <f t="shared" si="58"/>
        <v>0.83133518467015532</v>
      </c>
      <c r="AG119" s="421">
        <f t="shared" si="58"/>
        <v>0.84099830600646097</v>
      </c>
      <c r="AH119" s="421">
        <f t="shared" si="58"/>
        <v>0.8505897943442009</v>
      </c>
      <c r="AI119" s="421">
        <f t="shared" si="58"/>
        <v>0.86008161983214149</v>
      </c>
      <c r="AJ119" s="421">
        <f t="shared" si="58"/>
        <v>0.86945785568551015</v>
      </c>
      <c r="AK119" s="421">
        <f t="shared" si="58"/>
        <v>0.8787120904535437</v>
      </c>
      <c r="AL119" s="421">
        <f t="shared" si="58"/>
        <v>0.88784488732560662</v>
      </c>
      <c r="AM119" s="421">
        <f t="shared" si="58"/>
        <v>0.89686160448765917</v>
      </c>
      <c r="AN119" s="421">
        <f t="shared" si="58"/>
        <v>0.90577066992192112</v>
      </c>
      <c r="AO119" s="421">
        <f t="shared" si="58"/>
        <v>0.91458229037508898</v>
      </c>
      <c r="AP119" s="421">
        <f t="shared" si="58"/>
        <v>0.92330752719234066</v>
      </c>
      <c r="AQ119" s="421">
        <f t="shared" si="58"/>
        <v>0.93195766085686238</v>
      </c>
      <c r="AR119" s="421">
        <f t="shared" si="58"/>
        <v>0.94054377220243679</v>
      </c>
      <c r="AS119" s="421">
        <f t="shared" si="58"/>
        <v>0.94907648063351524</v>
      </c>
      <c r="AT119" s="421">
        <f t="shared" si="58"/>
        <v>0.95756579289943977</v>
      </c>
      <c r="AU119" s="421">
        <f t="shared" si="58"/>
        <v>0.96602102769460707</v>
      </c>
      <c r="AV119" s="421">
        <f t="shared" si="58"/>
        <v>0.97445079086229358</v>
      </c>
      <c r="AW119" s="421">
        <f t="shared" si="58"/>
        <v>0.98286298328692967</v>
      </c>
      <c r="AX119" s="421">
        <f t="shared" si="58"/>
        <v>0.9912648289848357</v>
      </c>
      <c r="AY119" s="421">
        <f t="shared" si="58"/>
        <v>0.99966291483530334</v>
      </c>
      <c r="AZ119" s="421">
        <f t="shared" si="58"/>
        <v>1.0080632361931994</v>
      </c>
      <c r="BA119" s="421">
        <f t="shared" si="58"/>
        <v>1.0164712445896178</v>
      </c>
      <c r="BB119" s="421">
        <f t="shared" si="58"/>
        <v>1.0248918950906301</v>
      </c>
      <c r="BC119" s="421">
        <f t="shared" si="58"/>
        <v>1.0333296918196124</v>
      </c>
      <c r="BD119" s="421">
        <f t="shared" si="58"/>
        <v>1.0417887307826694</v>
      </c>
      <c r="BE119" s="421">
        <f t="shared" si="58"/>
        <v>1.0502727395603977</v>
      </c>
      <c r="BF119" s="421">
        <f t="shared" si="58"/>
        <v>1.0587851137071125</v>
      </c>
      <c r="BG119" s="421">
        <f t="shared" si="58"/>
        <v>1.0673289498762359</v>
      </c>
      <c r="BH119" s="421">
        <f t="shared" si="58"/>
        <v>1.075907075799569</v>
      </c>
      <c r="BI119" s="421">
        <f t="shared" si="58"/>
        <v>1.0845220773108675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8"/>
        <v>0.65</v>
      </c>
      <c r="D120" s="421">
        <f t="shared" si="58"/>
        <v>0.62712759012947861</v>
      </c>
      <c r="E120" s="421">
        <f t="shared" si="58"/>
        <v>0.4936746036508568</v>
      </c>
      <c r="F120" s="421">
        <f t="shared" si="58"/>
        <v>0.35491890991154296</v>
      </c>
      <c r="G120" s="421">
        <f t="shared" si="58"/>
        <v>0.2499071981512217</v>
      </c>
      <c r="H120" s="421">
        <f t="shared" si="58"/>
        <v>0.20301783905531562</v>
      </c>
      <c r="I120" s="421">
        <f t="shared" si="58"/>
        <v>0.16829209311917059</v>
      </c>
      <c r="J120" s="421">
        <f t="shared" si="58"/>
        <v>0.14260930513491779</v>
      </c>
      <c r="K120" s="421">
        <f t="shared" si="58"/>
        <v>0.12359594599234115</v>
      </c>
      <c r="L120" s="421">
        <f t="shared" si="58"/>
        <v>0.11008121525189475</v>
      </c>
      <c r="M120" s="421">
        <f t="shared" si="58"/>
        <v>9.9348296764835003E-2</v>
      </c>
      <c r="N120" s="421">
        <f t="shared" si="58"/>
        <v>8.9661837830263574E-2</v>
      </c>
      <c r="O120" s="421">
        <f t="shared" si="58"/>
        <v>8.0919808641812876E-2</v>
      </c>
      <c r="P120" s="421">
        <f t="shared" si="58"/>
        <v>7.3030127299236108E-2</v>
      </c>
      <c r="Q120" s="421">
        <f t="shared" si="58"/>
        <v>6.5909689887560574E-2</v>
      </c>
      <c r="R120" s="421">
        <f t="shared" si="58"/>
        <v>5.9483495123523418E-2</v>
      </c>
      <c r="S120" s="421">
        <f t="shared" si="58"/>
        <v>5.3683854348979883E-2</v>
      </c>
      <c r="T120" s="421">
        <f t="shared" si="58"/>
        <v>4.8449678549954335E-2</v>
      </c>
      <c r="U120" s="421">
        <f t="shared" si="58"/>
        <v>4.3725834891333783E-2</v>
      </c>
      <c r="V120" s="421">
        <f t="shared" si="58"/>
        <v>3.9462565989428731E-2</v>
      </c>
      <c r="W120" s="421">
        <f t="shared" si="58"/>
        <v>3.7489437689957293E-2</v>
      </c>
      <c r="X120" s="421">
        <f t="shared" si="58"/>
        <v>3.5614965805459427E-2</v>
      </c>
      <c r="Y120" s="421">
        <f t="shared" si="58"/>
        <v>3.3834217515186456E-2</v>
      </c>
      <c r="Z120" s="421">
        <f t="shared" si="58"/>
        <v>3.2142506639427131E-2</v>
      </c>
      <c r="AA120" s="421">
        <f t="shared" si="58"/>
        <v>3.0535381307455773E-2</v>
      </c>
      <c r="AB120" s="421">
        <f t="shared" si="58"/>
        <v>2.9008612242082982E-2</v>
      </c>
      <c r="AC120" s="421">
        <f t="shared" si="58"/>
        <v>2.7558181629978831E-2</v>
      </c>
      <c r="AD120" s="421">
        <f t="shared" si="58"/>
        <v>2.6180272548479887E-2</v>
      </c>
      <c r="AE120" s="421">
        <f t="shared" si="58"/>
        <v>2.4871258921055892E-2</v>
      </c>
      <c r="AF120" s="421">
        <f t="shared" si="58"/>
        <v>2.3627695975003096E-2</v>
      </c>
      <c r="AG120" s="421">
        <f t="shared" si="58"/>
        <v>2.2446311176252939E-2</v>
      </c>
      <c r="AH120" s="421">
        <f t="shared" si="58"/>
        <v>2.1323995617440292E-2</v>
      </c>
      <c r="AI120" s="421">
        <f t="shared" si="58"/>
        <v>2.0257795836568275E-2</v>
      </c>
      <c r="AJ120" s="421">
        <f t="shared" si="58"/>
        <v>1.924490604473986E-2</v>
      </c>
      <c r="AK120" s="421">
        <f t="shared" si="58"/>
        <v>1.8282660742502867E-2</v>
      </c>
      <c r="AL120" s="421">
        <f t="shared" si="58"/>
        <v>1.7368527705377723E-2</v>
      </c>
      <c r="AM120" s="421">
        <f t="shared" si="58"/>
        <v>1.6500101320108835E-2</v>
      </c>
      <c r="AN120" s="421">
        <f t="shared" si="58"/>
        <v>1.5675096254103394E-2</v>
      </c>
      <c r="AO120" s="421">
        <f t="shared" si="58"/>
        <v>1.4891341441398224E-2</v>
      </c>
      <c r="AP120" s="421">
        <f t="shared" si="58"/>
        <v>1.4146774369328312E-2</v>
      </c>
      <c r="AQ120" s="421">
        <f t="shared" si="58"/>
        <v>1.3439435650861895E-2</v>
      </c>
      <c r="AR120" s="421">
        <f t="shared" si="58"/>
        <v>1.27674638683188E-2</v>
      </c>
      <c r="AS120" s="421">
        <f t="shared" si="58"/>
        <v>1.212909067490286E-2</v>
      </c>
      <c r="AT120" s="421">
        <f t="shared" si="58"/>
        <v>1.1522636141157717E-2</v>
      </c>
      <c r="AU120" s="421">
        <f t="shared" si="58"/>
        <v>1.094650433409983E-2</v>
      </c>
      <c r="AV120" s="421">
        <f t="shared" si="58"/>
        <v>1.0399179117394838E-2</v>
      </c>
      <c r="AW120" s="421">
        <f t="shared" si="58"/>
        <v>9.8792201615250964E-3</v>
      </c>
      <c r="AX120" s="421">
        <f t="shared" si="58"/>
        <v>9.3852591534488404E-3</v>
      </c>
      <c r="AY120" s="421">
        <f t="shared" si="58"/>
        <v>8.9159961957763975E-3</v>
      </c>
      <c r="AZ120" s="421">
        <f t="shared" si="58"/>
        <v>8.470196385987578E-3</v>
      </c>
      <c r="BA120" s="421">
        <f t="shared" si="58"/>
        <v>8.0466865666881989E-3</v>
      </c>
      <c r="BB120" s="421">
        <f t="shared" si="58"/>
        <v>7.6443522383537882E-3</v>
      </c>
      <c r="BC120" s="421">
        <f t="shared" si="58"/>
        <v>7.2621346264360983E-3</v>
      </c>
      <c r="BD120" s="421">
        <f t="shared" si="58"/>
        <v>6.8990278951142929E-3</v>
      </c>
      <c r="BE120" s="421">
        <f t="shared" si="58"/>
        <v>6.5540765003585782E-3</v>
      </c>
      <c r="BF120" s="421">
        <f t="shared" si="58"/>
        <v>6.2263726753406488E-3</v>
      </c>
      <c r="BG120" s="421">
        <f t="shared" si="58"/>
        <v>5.9150540415736164E-3</v>
      </c>
      <c r="BH120" s="421">
        <f t="shared" si="58"/>
        <v>5.6193013394949349E-3</v>
      </c>
      <c r="BI120" s="421">
        <f t="shared" si="58"/>
        <v>5.3383362725201878E-3</v>
      </c>
    </row>
    <row r="121" spans="1:61" s="418" customFormat="1" ht="18" customHeight="1">
      <c r="A121" s="420" t="s">
        <v>965</v>
      </c>
      <c r="B121" s="421">
        <f>+B119*(1-B122)</f>
        <v>0.4366925401835236</v>
      </c>
      <c r="C121" s="421">
        <f t="shared" ref="C121:BI121" si="59">+C119*(1-C122)</f>
        <v>0.39581266328381098</v>
      </c>
      <c r="D121" s="421">
        <f t="shared" si="59"/>
        <v>0.36108175178278967</v>
      </c>
      <c r="E121" s="421">
        <f t="shared" si="59"/>
        <v>0.3027759543128683</v>
      </c>
      <c r="F121" s="421">
        <f t="shared" si="59"/>
        <v>0.2075299801651051</v>
      </c>
      <c r="G121" s="421">
        <f t="shared" si="59"/>
        <v>0.13611423213805063</v>
      </c>
      <c r="H121" s="421">
        <f t="shared" si="59"/>
        <v>9.5295409197309056E-2</v>
      </c>
      <c r="I121" s="421">
        <f t="shared" si="59"/>
        <v>9.9073668277635252E-2</v>
      </c>
      <c r="J121" s="421">
        <f t="shared" si="59"/>
        <v>7.2618700331572847E-2</v>
      </c>
      <c r="K121" s="421">
        <f t="shared" si="59"/>
        <v>5.2504198111936046E-2</v>
      </c>
      <c r="L121" s="421">
        <f t="shared" si="59"/>
        <v>3.7985476301968267E-2</v>
      </c>
      <c r="M121" s="421">
        <f t="shared" si="59"/>
        <v>2.6371656808733341E-2</v>
      </c>
      <c r="N121" s="421">
        <f t="shared" si="59"/>
        <v>1.5707200054071117E-2</v>
      </c>
      <c r="O121" s="421">
        <f t="shared" si="59"/>
        <v>5.3460943475934905E-3</v>
      </c>
      <c r="P121" s="421">
        <f t="shared" si="59"/>
        <v>-3.9387680273501998E-3</v>
      </c>
      <c r="Q121" s="421">
        <f t="shared" si="59"/>
        <v>-1.2376073076478519E-2</v>
      </c>
      <c r="R121" s="421">
        <f t="shared" si="59"/>
        <v>-1.9856551093780456E-2</v>
      </c>
      <c r="S121" s="421">
        <f t="shared" si="59"/>
        <v>-2.6269023093427303E-2</v>
      </c>
      <c r="T121" s="421">
        <f t="shared" si="59"/>
        <v>-3.2478981942496453E-2</v>
      </c>
      <c r="U121" s="421">
        <f t="shared" si="59"/>
        <v>-3.8421734416518055E-2</v>
      </c>
      <c r="V121" s="421">
        <f t="shared" si="59"/>
        <v>-4.4032832933677171E-2</v>
      </c>
      <c r="W121" s="421">
        <f t="shared" si="59"/>
        <v>-1.6200357232884547E-2</v>
      </c>
      <c r="X121" s="421">
        <f t="shared" si="59"/>
        <v>1.1645428586129884E-2</v>
      </c>
      <c r="Y121" s="421">
        <f t="shared" si="59"/>
        <v>3.9444003574051992E-2</v>
      </c>
      <c r="Z121" s="421">
        <f t="shared" si="59"/>
        <v>6.7143715467956847E-2</v>
      </c>
      <c r="AA121" s="421">
        <f t="shared" si="59"/>
        <v>0</v>
      </c>
      <c r="AB121" s="421">
        <f t="shared" si="59"/>
        <v>0</v>
      </c>
      <c r="AC121" s="421">
        <f t="shared" si="59"/>
        <v>0</v>
      </c>
      <c r="AD121" s="421">
        <f t="shared" si="59"/>
        <v>0</v>
      </c>
      <c r="AE121" s="421">
        <f t="shared" si="59"/>
        <v>0</v>
      </c>
      <c r="AF121" s="421">
        <f t="shared" si="59"/>
        <v>0</v>
      </c>
      <c r="AG121" s="421">
        <f t="shared" si="59"/>
        <v>0</v>
      </c>
      <c r="AH121" s="421">
        <f t="shared" si="59"/>
        <v>0</v>
      </c>
      <c r="AI121" s="421">
        <f t="shared" si="59"/>
        <v>0</v>
      </c>
      <c r="AJ121" s="421">
        <f t="shared" si="59"/>
        <v>0</v>
      </c>
      <c r="AK121" s="421">
        <f t="shared" si="59"/>
        <v>0</v>
      </c>
      <c r="AL121" s="421">
        <f t="shared" si="59"/>
        <v>0</v>
      </c>
      <c r="AM121" s="421">
        <f t="shared" si="59"/>
        <v>0</v>
      </c>
      <c r="AN121" s="421">
        <f t="shared" si="59"/>
        <v>0</v>
      </c>
      <c r="AO121" s="421">
        <f t="shared" si="59"/>
        <v>0</v>
      </c>
      <c r="AP121" s="421">
        <f t="shared" si="59"/>
        <v>0</v>
      </c>
      <c r="AQ121" s="421">
        <f t="shared" si="59"/>
        <v>0</v>
      </c>
      <c r="AR121" s="421">
        <f t="shared" si="59"/>
        <v>0</v>
      </c>
      <c r="AS121" s="421">
        <f t="shared" si="59"/>
        <v>0</v>
      </c>
      <c r="AT121" s="421">
        <f t="shared" si="59"/>
        <v>0</v>
      </c>
      <c r="AU121" s="421">
        <f t="shared" si="59"/>
        <v>0</v>
      </c>
      <c r="AV121" s="421">
        <f t="shared" si="59"/>
        <v>0</v>
      </c>
      <c r="AW121" s="421">
        <f t="shared" si="59"/>
        <v>0</v>
      </c>
      <c r="AX121" s="421">
        <f t="shared" si="59"/>
        <v>0</v>
      </c>
      <c r="AY121" s="421">
        <f t="shared" si="59"/>
        <v>0</v>
      </c>
      <c r="AZ121" s="421">
        <f t="shared" si="59"/>
        <v>0</v>
      </c>
      <c r="BA121" s="421">
        <f t="shared" si="59"/>
        <v>0</v>
      </c>
      <c r="BB121" s="421">
        <f t="shared" si="59"/>
        <v>0</v>
      </c>
      <c r="BC121" s="421">
        <f t="shared" si="59"/>
        <v>0</v>
      </c>
      <c r="BD121" s="421">
        <f t="shared" si="59"/>
        <v>0</v>
      </c>
      <c r="BE121" s="421">
        <f t="shared" si="59"/>
        <v>0</v>
      </c>
      <c r="BF121" s="421">
        <f t="shared" si="59"/>
        <v>0</v>
      </c>
      <c r="BG121" s="421">
        <f t="shared" si="59"/>
        <v>0</v>
      </c>
      <c r="BH121" s="421">
        <f t="shared" si="59"/>
        <v>0</v>
      </c>
      <c r="BI121" s="421">
        <f t="shared" si="59"/>
        <v>0</v>
      </c>
    </row>
    <row r="122" spans="1:61" s="417" customFormat="1" ht="18" customHeight="1">
      <c r="A122" s="419" t="s">
        <v>951</v>
      </c>
      <c r="B122" s="422">
        <f t="shared" ref="B122:L122" si="60">+(B123/(1000*B$36))^(1/($B$38-1))</f>
        <v>0</v>
      </c>
      <c r="C122" s="422">
        <f t="shared" si="60"/>
        <v>9.275693579700417E-2</v>
      </c>
      <c r="D122" s="422">
        <f t="shared" si="60"/>
        <v>0.22776415265188169</v>
      </c>
      <c r="E122" s="422">
        <f t="shared" si="60"/>
        <v>0.371000368623216</v>
      </c>
      <c r="F122" s="422">
        <f t="shared" si="60"/>
        <v>0.57685947695213025</v>
      </c>
      <c r="G122" s="422">
        <f t="shared" si="60"/>
        <v>0.7277127245855225</v>
      </c>
      <c r="H122" s="422">
        <f t="shared" si="60"/>
        <v>0.8120280503294085</v>
      </c>
      <c r="I122" s="422">
        <f t="shared" si="60"/>
        <v>0.80738357786082082</v>
      </c>
      <c r="J122" s="422">
        <f t="shared" si="60"/>
        <v>0.862214241854656</v>
      </c>
      <c r="K122" s="422">
        <f t="shared" si="60"/>
        <v>0.90307823113480123</v>
      </c>
      <c r="L122" s="422">
        <f t="shared" si="60"/>
        <v>0.93239575062934399</v>
      </c>
      <c r="M122" s="422">
        <f t="shared" ref="M122:BI122" si="61">+(M123/(1000*M$36))^(1/($B$38-1))</f>
        <v>0.9549883705217489</v>
      </c>
      <c r="N122" s="422">
        <f t="shared" si="61"/>
        <v>0.97431602482702317</v>
      </c>
      <c r="O122" s="422">
        <f t="shared" si="61"/>
        <v>0.99154343061249561</v>
      </c>
      <c r="P122" s="422">
        <f t="shared" si="61"/>
        <v>1.0060610973159099</v>
      </c>
      <c r="Q122" s="422">
        <f t="shared" si="61"/>
        <v>1.0185925069932702</v>
      </c>
      <c r="R122" s="422">
        <f t="shared" si="61"/>
        <v>1.0291923853839091</v>
      </c>
      <c r="S122" s="422">
        <f t="shared" si="61"/>
        <v>1.0378613136325676</v>
      </c>
      <c r="T122" s="422">
        <f t="shared" si="61"/>
        <v>1.0459573092003389</v>
      </c>
      <c r="U122" s="422">
        <f t="shared" si="61"/>
        <v>1.0534369204088647</v>
      </c>
      <c r="V122" s="422">
        <f t="shared" si="61"/>
        <v>1.0602551502403883</v>
      </c>
      <c r="W122" s="422">
        <f t="shared" si="61"/>
        <v>1.0218314530435766</v>
      </c>
      <c r="X122" s="422">
        <f t="shared" si="61"/>
        <v>0.98453328079240066</v>
      </c>
      <c r="Y122" s="422">
        <f t="shared" si="61"/>
        <v>0.94833274644845444</v>
      </c>
      <c r="Z122" s="422">
        <f t="shared" si="61"/>
        <v>0.91320293997533331</v>
      </c>
      <c r="AA122" s="422">
        <f t="shared" si="61"/>
        <v>1</v>
      </c>
      <c r="AB122" s="422">
        <f t="shared" si="61"/>
        <v>1</v>
      </c>
      <c r="AC122" s="422">
        <f t="shared" si="61"/>
        <v>1</v>
      </c>
      <c r="AD122" s="422">
        <f t="shared" si="61"/>
        <v>1</v>
      </c>
      <c r="AE122" s="422">
        <f t="shared" si="61"/>
        <v>1</v>
      </c>
      <c r="AF122" s="422">
        <f t="shared" si="61"/>
        <v>1</v>
      </c>
      <c r="AG122" s="422">
        <f t="shared" si="61"/>
        <v>1</v>
      </c>
      <c r="AH122" s="422">
        <f t="shared" si="61"/>
        <v>1</v>
      </c>
      <c r="AI122" s="422">
        <f t="shared" si="61"/>
        <v>1</v>
      </c>
      <c r="AJ122" s="422">
        <f t="shared" si="61"/>
        <v>1</v>
      </c>
      <c r="AK122" s="422">
        <f t="shared" si="61"/>
        <v>1</v>
      </c>
      <c r="AL122" s="422">
        <f t="shared" si="61"/>
        <v>1</v>
      </c>
      <c r="AM122" s="422">
        <f t="shared" si="61"/>
        <v>1</v>
      </c>
      <c r="AN122" s="422">
        <f t="shared" si="61"/>
        <v>1</v>
      </c>
      <c r="AO122" s="422">
        <f t="shared" si="61"/>
        <v>1</v>
      </c>
      <c r="AP122" s="422">
        <f t="shared" si="61"/>
        <v>1</v>
      </c>
      <c r="AQ122" s="422">
        <f t="shared" si="61"/>
        <v>1</v>
      </c>
      <c r="AR122" s="422">
        <f t="shared" si="61"/>
        <v>1</v>
      </c>
      <c r="AS122" s="422">
        <f t="shared" si="61"/>
        <v>1</v>
      </c>
      <c r="AT122" s="422">
        <f t="shared" si="61"/>
        <v>1</v>
      </c>
      <c r="AU122" s="422">
        <f t="shared" si="61"/>
        <v>1</v>
      </c>
      <c r="AV122" s="422">
        <f t="shared" si="61"/>
        <v>1</v>
      </c>
      <c r="AW122" s="422">
        <f t="shared" si="61"/>
        <v>1</v>
      </c>
      <c r="AX122" s="422">
        <f t="shared" si="61"/>
        <v>1</v>
      </c>
      <c r="AY122" s="422">
        <f t="shared" si="61"/>
        <v>1</v>
      </c>
      <c r="AZ122" s="422">
        <f t="shared" si="61"/>
        <v>1</v>
      </c>
      <c r="BA122" s="422">
        <f t="shared" si="61"/>
        <v>1</v>
      </c>
      <c r="BB122" s="422">
        <f t="shared" si="61"/>
        <v>1</v>
      </c>
      <c r="BC122" s="422">
        <f t="shared" si="61"/>
        <v>1</v>
      </c>
      <c r="BD122" s="422">
        <f t="shared" si="61"/>
        <v>1</v>
      </c>
      <c r="BE122" s="422">
        <f t="shared" si="61"/>
        <v>1</v>
      </c>
      <c r="BF122" s="422">
        <f t="shared" si="61"/>
        <v>1</v>
      </c>
      <c r="BG122" s="422">
        <f t="shared" si="61"/>
        <v>1</v>
      </c>
      <c r="BH122" s="422">
        <f t="shared" si="61"/>
        <v>1</v>
      </c>
      <c r="BI122" s="422">
        <f t="shared" si="61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0.4366925401835236</v>
      </c>
      <c r="C124" s="421">
        <f t="shared" ref="C124:BI124" si="62">+C119*(1-C122)</f>
        <v>0.39581266328381098</v>
      </c>
      <c r="D124" s="421">
        <f t="shared" si="62"/>
        <v>0.36108175178278967</v>
      </c>
      <c r="E124" s="421">
        <f t="shared" si="62"/>
        <v>0.3027759543128683</v>
      </c>
      <c r="F124" s="421">
        <f t="shared" si="62"/>
        <v>0.2075299801651051</v>
      </c>
      <c r="G124" s="421">
        <f t="shared" si="62"/>
        <v>0.13611423213805063</v>
      </c>
      <c r="H124" s="421">
        <f t="shared" si="62"/>
        <v>9.5295409197309056E-2</v>
      </c>
      <c r="I124" s="421">
        <f t="shared" si="62"/>
        <v>9.9073668277635252E-2</v>
      </c>
      <c r="J124" s="421">
        <f t="shared" si="62"/>
        <v>7.2618700331572847E-2</v>
      </c>
      <c r="K124" s="421">
        <f t="shared" si="62"/>
        <v>5.2504198111936046E-2</v>
      </c>
      <c r="L124" s="421">
        <f t="shared" si="62"/>
        <v>3.7985476301968267E-2</v>
      </c>
      <c r="M124" s="421">
        <f t="shared" si="62"/>
        <v>2.6371656808733341E-2</v>
      </c>
      <c r="N124" s="421">
        <f t="shared" si="62"/>
        <v>1.5707200054071117E-2</v>
      </c>
      <c r="O124" s="421">
        <f t="shared" si="62"/>
        <v>5.3460943475934905E-3</v>
      </c>
      <c r="P124" s="421">
        <f t="shared" si="62"/>
        <v>-3.9387680273501998E-3</v>
      </c>
      <c r="Q124" s="421">
        <f t="shared" si="62"/>
        <v>-1.2376073076478519E-2</v>
      </c>
      <c r="R124" s="421">
        <f t="shared" si="62"/>
        <v>-1.9856551093780456E-2</v>
      </c>
      <c r="S124" s="421">
        <f t="shared" si="62"/>
        <v>-2.6269023093427303E-2</v>
      </c>
      <c r="T124" s="421">
        <f t="shared" si="62"/>
        <v>-3.2478981942496453E-2</v>
      </c>
      <c r="U124" s="421">
        <f t="shared" si="62"/>
        <v>-3.8421734416518055E-2</v>
      </c>
      <c r="V124" s="421">
        <f t="shared" si="62"/>
        <v>-4.4032832933677171E-2</v>
      </c>
      <c r="W124" s="421">
        <f t="shared" si="62"/>
        <v>-1.6200357232884547E-2</v>
      </c>
      <c r="X124" s="421">
        <f t="shared" si="62"/>
        <v>1.1645428586129884E-2</v>
      </c>
      <c r="Y124" s="421">
        <f t="shared" si="62"/>
        <v>3.9444003574051992E-2</v>
      </c>
      <c r="Z124" s="421">
        <f t="shared" si="62"/>
        <v>6.7143715467956847E-2</v>
      </c>
      <c r="AA124" s="421">
        <f t="shared" si="62"/>
        <v>0</v>
      </c>
      <c r="AB124" s="421">
        <f t="shared" si="62"/>
        <v>0</v>
      </c>
      <c r="AC124" s="421">
        <f t="shared" si="62"/>
        <v>0</v>
      </c>
      <c r="AD124" s="421">
        <f t="shared" si="62"/>
        <v>0</v>
      </c>
      <c r="AE124" s="421">
        <f t="shared" si="62"/>
        <v>0</v>
      </c>
      <c r="AF124" s="421">
        <f t="shared" si="62"/>
        <v>0</v>
      </c>
      <c r="AG124" s="421">
        <f t="shared" si="62"/>
        <v>0</v>
      </c>
      <c r="AH124" s="421">
        <f t="shared" si="62"/>
        <v>0</v>
      </c>
      <c r="AI124" s="421">
        <f t="shared" si="62"/>
        <v>0</v>
      </c>
      <c r="AJ124" s="421">
        <f t="shared" si="62"/>
        <v>0</v>
      </c>
      <c r="AK124" s="421">
        <f t="shared" si="62"/>
        <v>0</v>
      </c>
      <c r="AL124" s="421">
        <f t="shared" si="62"/>
        <v>0</v>
      </c>
      <c r="AM124" s="421">
        <f t="shared" si="62"/>
        <v>0</v>
      </c>
      <c r="AN124" s="421">
        <f t="shared" si="62"/>
        <v>0</v>
      </c>
      <c r="AO124" s="421">
        <f t="shared" si="62"/>
        <v>0</v>
      </c>
      <c r="AP124" s="421">
        <f t="shared" si="62"/>
        <v>0</v>
      </c>
      <c r="AQ124" s="421">
        <f t="shared" si="62"/>
        <v>0</v>
      </c>
      <c r="AR124" s="421">
        <f t="shared" si="62"/>
        <v>0</v>
      </c>
      <c r="AS124" s="421">
        <f t="shared" si="62"/>
        <v>0</v>
      </c>
      <c r="AT124" s="421">
        <f t="shared" si="62"/>
        <v>0</v>
      </c>
      <c r="AU124" s="421">
        <f t="shared" si="62"/>
        <v>0</v>
      </c>
      <c r="AV124" s="421">
        <f t="shared" si="62"/>
        <v>0</v>
      </c>
      <c r="AW124" s="421">
        <f t="shared" si="62"/>
        <v>0</v>
      </c>
      <c r="AX124" s="421">
        <f t="shared" si="62"/>
        <v>0</v>
      </c>
      <c r="AY124" s="421">
        <f t="shared" si="62"/>
        <v>0</v>
      </c>
      <c r="AZ124" s="421">
        <f t="shared" si="62"/>
        <v>0</v>
      </c>
      <c r="BA124" s="421">
        <f t="shared" si="62"/>
        <v>0</v>
      </c>
      <c r="BB124" s="421">
        <f t="shared" si="62"/>
        <v>0</v>
      </c>
      <c r="BC124" s="421">
        <f t="shared" si="62"/>
        <v>0</v>
      </c>
      <c r="BD124" s="421">
        <f t="shared" si="62"/>
        <v>0</v>
      </c>
      <c r="BE124" s="421">
        <f t="shared" si="62"/>
        <v>0</v>
      </c>
      <c r="BF124" s="421">
        <f t="shared" si="62"/>
        <v>0</v>
      </c>
      <c r="BG124" s="421">
        <f t="shared" si="62"/>
        <v>0</v>
      </c>
      <c r="BH124" s="421">
        <f t="shared" si="62"/>
        <v>0</v>
      </c>
      <c r="BI124" s="421">
        <f t="shared" si="62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3">+$B$7*C61/C74</f>
        <v>0.16323860645408983</v>
      </c>
      <c r="D128" s="23">
        <f t="shared" si="63"/>
        <v>0.14888664032093979</v>
      </c>
      <c r="E128" s="23">
        <f t="shared" si="63"/>
        <v>0.13992840803324241</v>
      </c>
      <c r="F128" s="23">
        <f t="shared" si="63"/>
        <v>0.13433775226149641</v>
      </c>
      <c r="G128" s="23">
        <f t="shared" si="63"/>
        <v>0.13034486540183376</v>
      </c>
      <c r="H128" s="23">
        <f t="shared" si="63"/>
        <v>0.12648044254431207</v>
      </c>
      <c r="I128" s="23">
        <f t="shared" si="63"/>
        <v>0.12411051494074736</v>
      </c>
      <c r="J128" s="23">
        <f t="shared" si="63"/>
        <v>0.1233518118523883</v>
      </c>
      <c r="K128" s="23">
        <f t="shared" si="63"/>
        <v>0.12220185591863694</v>
      </c>
      <c r="L128" s="23">
        <f t="shared" si="63"/>
        <v>0.11813501141391429</v>
      </c>
      <c r="M128" s="23">
        <f t="shared" si="63"/>
        <v>0.11348751572674938</v>
      </c>
      <c r="N128" s="23">
        <f t="shared" si="63"/>
        <v>0.10838855073282422</v>
      </c>
      <c r="O128" s="23">
        <f t="shared" si="63"/>
        <v>0.10556372673556483</v>
      </c>
      <c r="P128" s="23">
        <f t="shared" si="63"/>
        <v>0.1038741808516825</v>
      </c>
      <c r="Q128" s="23">
        <f t="shared" si="63"/>
        <v>0.10278967697998524</v>
      </c>
      <c r="R128" s="23">
        <f t="shared" si="63"/>
        <v>0.10204861862984788</v>
      </c>
      <c r="S128" s="23">
        <f t="shared" si="63"/>
        <v>0.10151655967206008</v>
      </c>
      <c r="T128" s="23">
        <f t="shared" si="63"/>
        <v>0.10112180964980046</v>
      </c>
      <c r="U128" s="23">
        <f t="shared" si="63"/>
        <v>0.1008244831095651</v>
      </c>
      <c r="V128" s="23">
        <f t="shared" si="63"/>
        <v>0.10060110312310594</v>
      </c>
      <c r="W128" s="23">
        <f t="shared" si="63"/>
        <v>0.10043674864936407</v>
      </c>
      <c r="X128" s="23">
        <f t="shared" si="63"/>
        <v>0.10032095481612219</v>
      </c>
      <c r="Y128" s="23">
        <f t="shared" si="63"/>
        <v>0.10024552021032909</v>
      </c>
      <c r="Z128" s="23">
        <f t="shared" si="63"/>
        <v>0.10020332727867466</v>
      </c>
      <c r="AA128" s="23">
        <f t="shared" si="63"/>
        <v>0.1001877710372997</v>
      </c>
      <c r="AB128" s="23">
        <f t="shared" si="63"/>
        <v>0.10019055732919151</v>
      </c>
      <c r="AC128" s="23">
        <f t="shared" si="63"/>
        <v>0.1001936038683675</v>
      </c>
      <c r="AD128" s="23">
        <f t="shared" si="63"/>
        <v>0.10010173489555751</v>
      </c>
      <c r="AE128" s="23">
        <f t="shared" si="63"/>
        <v>9.9943656246591239E-2</v>
      </c>
      <c r="AF128" s="23">
        <f t="shared" si="63"/>
        <v>9.9745132908701517E-2</v>
      </c>
      <c r="AG128" s="23">
        <f t="shared" si="63"/>
        <v>9.9527240903822645E-2</v>
      </c>
      <c r="AH128" s="23">
        <f t="shared" si="63"/>
        <v>9.9305818548459601E-2</v>
      </c>
      <c r="AI128" s="23">
        <f t="shared" ref="AI128:BI128" si="64">+$B$7*AI61/AI74</f>
        <v>9.9091859712848229E-2</v>
      </c>
      <c r="AJ128" s="23">
        <f t="shared" si="64"/>
        <v>9.8892366464121376E-2</v>
      </c>
      <c r="AK128" s="23">
        <f t="shared" si="64"/>
        <v>9.8711304159118038E-2</v>
      </c>
      <c r="AL128" s="23">
        <f t="shared" si="64"/>
        <v>9.8550467575487216E-2</v>
      </c>
      <c r="AM128" s="23">
        <f t="shared" si="64"/>
        <v>9.8410184346739302E-2</v>
      </c>
      <c r="AN128" s="23">
        <f t="shared" si="64"/>
        <v>9.8289847616650272E-2</v>
      </c>
      <c r="AO128" s="23">
        <f t="shared" si="64"/>
        <v>9.818829943225707E-2</v>
      </c>
      <c r="AP128" s="23">
        <f t="shared" si="64"/>
        <v>9.8104095488839485E-2</v>
      </c>
      <c r="AQ128" s="23">
        <f t="shared" si="64"/>
        <v>9.8035680977648962E-2</v>
      </c>
      <c r="AR128" s="23">
        <f t="shared" si="64"/>
        <v>9.798150253515088E-2</v>
      </c>
      <c r="AS128" s="23">
        <f t="shared" si="64"/>
        <v>9.7940075721901901E-2</v>
      </c>
      <c r="AT128" s="23">
        <f t="shared" si="64"/>
        <v>9.7910022408215502E-2</v>
      </c>
      <c r="AU128" s="23">
        <f t="shared" si="64"/>
        <v>9.7890088350927926E-2</v>
      </c>
      <c r="AV128" s="23">
        <f t="shared" si="64"/>
        <v>9.7879148132037047E-2</v>
      </c>
      <c r="AW128" s="23">
        <f t="shared" si="64"/>
        <v>9.7876202354675867E-2</v>
      </c>
      <c r="AX128" s="23">
        <f t="shared" si="64"/>
        <v>9.7880370374515122E-2</v>
      </c>
      <c r="AY128" s="23">
        <f t="shared" si="64"/>
        <v>9.7890880718198015E-2</v>
      </c>
      <c r="AZ128" s="23">
        <f t="shared" si="64"/>
        <v>9.7907060568339546E-2</v>
      </c>
      <c r="BA128" s="23">
        <f t="shared" si="64"/>
        <v>9.7928325172770461E-2</v>
      </c>
      <c r="BB128" s="23">
        <f t="shared" si="64"/>
        <v>9.7954167687664739E-2</v>
      </c>
      <c r="BC128" s="23">
        <f t="shared" si="64"/>
        <v>9.7984149735424839E-2</v>
      </c>
      <c r="BD128" s="23">
        <f t="shared" si="64"/>
        <v>9.8017892810463636E-2</v>
      </c>
      <c r="BE128" s="23">
        <f t="shared" si="64"/>
        <v>9.8055070572856201E-2</v>
      </c>
      <c r="BF128" s="23">
        <f t="shared" si="64"/>
        <v>9.809540201307021E-2</v>
      </c>
      <c r="BG128" s="23">
        <f t="shared" si="64"/>
        <v>9.8138645438261632E-2</v>
      </c>
      <c r="BH128" s="23">
        <f t="shared" si="64"/>
        <v>9.8184593213558186E-2</v>
      </c>
      <c r="BI128" s="23">
        <f t="shared" si="64"/>
        <v>9.823306718470462E-2</v>
      </c>
    </row>
    <row r="129" spans="1:61" ht="18" customHeight="1">
      <c r="A129" s="23" t="s">
        <v>11</v>
      </c>
      <c r="B129" s="23"/>
      <c r="C129" s="23">
        <f>+$B$14+LN(D56/C56)/10+$B$18*LN(D88/C88)/10</f>
        <v>5.0499433049069585E-2</v>
      </c>
      <c r="D129" s="23">
        <f t="shared" ref="D129:BH129" si="65">+$B$14+LN(E56/D56)/10+$B$18*LN(E88/D88)/10</f>
        <v>4.2834782723512536E-2</v>
      </c>
      <c r="E129" s="23">
        <f t="shared" si="65"/>
        <v>3.9010376812519475E-2</v>
      </c>
      <c r="F129" s="23">
        <f t="shared" si="65"/>
        <v>3.7078555982859099E-2</v>
      </c>
      <c r="G129" s="23">
        <f t="shared" si="65"/>
        <v>3.5192137803816304E-2</v>
      </c>
      <c r="H129" s="23">
        <f t="shared" si="65"/>
        <v>3.348717431725752E-2</v>
      </c>
      <c r="I129" s="23">
        <f t="shared" si="65"/>
        <v>3.2823343554434677E-2</v>
      </c>
      <c r="J129" s="23">
        <f t="shared" si="65"/>
        <v>3.0401186303058946E-2</v>
      </c>
      <c r="K129" s="23">
        <f t="shared" si="65"/>
        <v>3.0892791465706285E-2</v>
      </c>
      <c r="L129" s="23">
        <f t="shared" si="65"/>
        <v>3.0486457990495281E-2</v>
      </c>
      <c r="M129" s="23">
        <f t="shared" si="65"/>
        <v>3.1742514146432241E-2</v>
      </c>
      <c r="N129" s="23">
        <f t="shared" si="65"/>
        <v>2.9581202595263232E-2</v>
      </c>
      <c r="O129" s="23">
        <f t="shared" si="65"/>
        <v>2.8104430637295473E-2</v>
      </c>
      <c r="P129" s="23">
        <f t="shared" si="65"/>
        <v>2.7004631271863803E-2</v>
      </c>
      <c r="Q129" s="23">
        <f t="shared" si="65"/>
        <v>2.6129350103297234E-2</v>
      </c>
      <c r="R129" s="23">
        <f t="shared" si="65"/>
        <v>2.539936186311547E-2</v>
      </c>
      <c r="S129" s="23">
        <f t="shared" si="65"/>
        <v>2.4771688155998201E-2</v>
      </c>
      <c r="T129" s="23">
        <f t="shared" si="65"/>
        <v>2.422191821125335E-2</v>
      </c>
      <c r="U129" s="23">
        <f t="shared" si="65"/>
        <v>2.3735471551973308E-2</v>
      </c>
      <c r="V129" s="23">
        <f t="shared" si="65"/>
        <v>2.3303184486004064E-2</v>
      </c>
      <c r="W129" s="23">
        <f t="shared" si="65"/>
        <v>2.2919012503192882E-2</v>
      </c>
      <c r="X129" s="23">
        <f t="shared" si="65"/>
        <v>2.2578719922147106E-2</v>
      </c>
      <c r="Y129" s="23">
        <f t="shared" si="65"/>
        <v>2.2278951177635051E-2</v>
      </c>
      <c r="Z129" s="23">
        <f t="shared" si="65"/>
        <v>2.2023061102900712E-2</v>
      </c>
      <c r="AA129" s="23">
        <f t="shared" si="65"/>
        <v>2.1838276264227921E-2</v>
      </c>
      <c r="AB129" s="23">
        <f t="shared" si="65"/>
        <v>2.1959399322956437E-2</v>
      </c>
      <c r="AC129" s="23">
        <f t="shared" si="65"/>
        <v>2.1905351823317498E-2</v>
      </c>
      <c r="AD129" s="23">
        <f t="shared" si="65"/>
        <v>2.1815802634251206E-2</v>
      </c>
      <c r="AE129" s="23">
        <f t="shared" si="65"/>
        <v>2.17007584128888E-2</v>
      </c>
      <c r="AF129" s="23">
        <f t="shared" si="65"/>
        <v>2.1570343212929464E-2</v>
      </c>
      <c r="AG129" s="23">
        <f t="shared" si="65"/>
        <v>2.1433094481309267E-2</v>
      </c>
      <c r="AH129" s="23">
        <f t="shared" si="65"/>
        <v>2.1295463158699662E-2</v>
      </c>
      <c r="AI129" s="23">
        <f t="shared" si="65"/>
        <v>2.1161923821313551E-2</v>
      </c>
      <c r="AJ129" s="23">
        <f t="shared" si="65"/>
        <v>2.1035323382017364E-2</v>
      </c>
      <c r="AK129" s="23">
        <f t="shared" si="65"/>
        <v>2.0917274761631965E-2</v>
      </c>
      <c r="AL129" s="23">
        <f t="shared" si="65"/>
        <v>2.0808509442200963E-2</v>
      </c>
      <c r="AM129" s="23">
        <f t="shared" si="65"/>
        <v>2.0709160608910673E-2</v>
      </c>
      <c r="AN129" s="23">
        <f t="shared" si="65"/>
        <v>2.0618976147142566E-2</v>
      </c>
      <c r="AO129" s="23">
        <f t="shared" si="65"/>
        <v>2.0537471729491129E-2</v>
      </c>
      <c r="AP129" s="23">
        <f t="shared" si="65"/>
        <v>2.0464036936947257E-2</v>
      </c>
      <c r="AQ129" s="23">
        <f t="shared" si="65"/>
        <v>2.0398006445638096E-2</v>
      </c>
      <c r="AR129" s="23">
        <f t="shared" si="65"/>
        <v>2.0338706150473333E-2</v>
      </c>
      <c r="AS129" s="23">
        <f t="shared" si="65"/>
        <v>2.028548179372823E-2</v>
      </c>
      <c r="AT129" s="23">
        <f t="shared" si="65"/>
        <v>2.0237715659708264E-2</v>
      </c>
      <c r="AU129" s="23">
        <f t="shared" si="65"/>
        <v>2.0194835305153806E-2</v>
      </c>
      <c r="AV129" s="23">
        <f t="shared" si="65"/>
        <v>2.0156317099239669E-2</v>
      </c>
      <c r="AW129" s="23">
        <f t="shared" si="65"/>
        <v>2.0121686478840065E-2</v>
      </c>
      <c r="AX129" s="23">
        <f t="shared" si="65"/>
        <v>2.0090516208952594E-2</v>
      </c>
      <c r="AY129" s="23">
        <f t="shared" si="65"/>
        <v>2.0062423508645739E-2</v>
      </c>
      <c r="AZ129" s="23">
        <f t="shared" si="65"/>
        <v>2.0037066607045833E-2</v>
      </c>
      <c r="BA129" s="23">
        <f t="shared" si="65"/>
        <v>2.0014141092196125E-2</v>
      </c>
      <c r="BB129" s="23">
        <f t="shared" si="65"/>
        <v>1.9993376279414284E-2</v>
      </c>
      <c r="BC129" s="23">
        <f t="shared" si="65"/>
        <v>1.9974531734670252E-2</v>
      </c>
      <c r="BD129" s="23">
        <f t="shared" si="65"/>
        <v>1.9957394028270958E-2</v>
      </c>
      <c r="BE129" s="23">
        <f t="shared" si="65"/>
        <v>1.994177375487563E-2</v>
      </c>
      <c r="BF129" s="23">
        <f t="shared" si="65"/>
        <v>1.9927502830813983E-2</v>
      </c>
      <c r="BG129" s="23">
        <f t="shared" si="65"/>
        <v>1.9914432064155808E-2</v>
      </c>
      <c r="BH129" s="23">
        <f t="shared" si="65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6.081205769809872E-2</v>
      </c>
      <c r="D130" s="23">
        <f t="shared" ref="D130:BH130" si="66">+$B$14+LN(D56/C56)/10+$B$18*LN(D88/C88)/10</f>
        <v>5.0499433049069585E-2</v>
      </c>
      <c r="E130" s="23">
        <f t="shared" si="66"/>
        <v>4.2834782723512536E-2</v>
      </c>
      <c r="F130" s="23">
        <f t="shared" si="66"/>
        <v>3.9010376812519475E-2</v>
      </c>
      <c r="G130" s="23">
        <f t="shared" si="66"/>
        <v>3.7078555982859099E-2</v>
      </c>
      <c r="H130" s="23">
        <f t="shared" si="66"/>
        <v>3.5192137803816304E-2</v>
      </c>
      <c r="I130" s="23">
        <f t="shared" si="66"/>
        <v>3.348717431725752E-2</v>
      </c>
      <c r="J130" s="23">
        <f t="shared" si="66"/>
        <v>3.2823343554434677E-2</v>
      </c>
      <c r="K130" s="23">
        <f t="shared" si="66"/>
        <v>3.0401186303058946E-2</v>
      </c>
      <c r="L130" s="23">
        <f t="shared" si="66"/>
        <v>3.0892791465706285E-2</v>
      </c>
      <c r="M130" s="23">
        <f t="shared" si="66"/>
        <v>3.0486457990495281E-2</v>
      </c>
      <c r="N130" s="23">
        <f t="shared" si="66"/>
        <v>3.1742514146432241E-2</v>
      </c>
      <c r="O130" s="23">
        <f t="shared" si="66"/>
        <v>2.9581202595263232E-2</v>
      </c>
      <c r="P130" s="23">
        <f t="shared" si="66"/>
        <v>2.8104430637295473E-2</v>
      </c>
      <c r="Q130" s="23">
        <f t="shared" si="66"/>
        <v>2.7004631271863803E-2</v>
      </c>
      <c r="R130" s="23">
        <f t="shared" si="66"/>
        <v>2.6129350103297234E-2</v>
      </c>
      <c r="S130" s="23">
        <f t="shared" si="66"/>
        <v>2.539936186311547E-2</v>
      </c>
      <c r="T130" s="23">
        <f t="shared" si="66"/>
        <v>2.4771688155998201E-2</v>
      </c>
      <c r="U130" s="23">
        <f t="shared" si="66"/>
        <v>2.422191821125335E-2</v>
      </c>
      <c r="V130" s="23">
        <f t="shared" si="66"/>
        <v>2.3735471551973308E-2</v>
      </c>
      <c r="W130" s="23">
        <f t="shared" si="66"/>
        <v>2.3303184486004064E-2</v>
      </c>
      <c r="X130" s="23">
        <f t="shared" si="66"/>
        <v>2.2919012503192882E-2</v>
      </c>
      <c r="Y130" s="23">
        <f t="shared" si="66"/>
        <v>2.2578719922147106E-2</v>
      </c>
      <c r="Z130" s="23">
        <f t="shared" si="66"/>
        <v>2.2278951177635051E-2</v>
      </c>
      <c r="AA130" s="23">
        <f t="shared" si="66"/>
        <v>2.2023061102900712E-2</v>
      </c>
      <c r="AB130" s="23">
        <f t="shared" si="66"/>
        <v>2.1838276264227921E-2</v>
      </c>
      <c r="AC130" s="23">
        <f t="shared" si="66"/>
        <v>2.1959399322956437E-2</v>
      </c>
      <c r="AD130" s="23">
        <f t="shared" si="66"/>
        <v>2.1905351823317498E-2</v>
      </c>
      <c r="AE130" s="23">
        <f t="shared" si="66"/>
        <v>2.1815802634251206E-2</v>
      </c>
      <c r="AF130" s="23">
        <f t="shared" si="66"/>
        <v>2.17007584128888E-2</v>
      </c>
      <c r="AG130" s="23">
        <f t="shared" si="66"/>
        <v>2.1570343212929464E-2</v>
      </c>
      <c r="AH130" s="23">
        <f t="shared" si="66"/>
        <v>2.1433094481309267E-2</v>
      </c>
      <c r="AI130" s="23">
        <f t="shared" si="66"/>
        <v>2.1295463158699662E-2</v>
      </c>
      <c r="AJ130" s="23">
        <f t="shared" si="66"/>
        <v>2.1161923821313551E-2</v>
      </c>
      <c r="AK130" s="23">
        <f t="shared" si="66"/>
        <v>2.1035323382017364E-2</v>
      </c>
      <c r="AL130" s="23">
        <f t="shared" si="66"/>
        <v>2.0917274761631965E-2</v>
      </c>
      <c r="AM130" s="23">
        <f t="shared" si="66"/>
        <v>2.0808509442200963E-2</v>
      </c>
      <c r="AN130" s="23">
        <f t="shared" si="66"/>
        <v>2.0709160608910673E-2</v>
      </c>
      <c r="AO130" s="23">
        <f t="shared" si="66"/>
        <v>2.0618976147142566E-2</v>
      </c>
      <c r="AP130" s="23">
        <f t="shared" si="66"/>
        <v>2.0537471729491129E-2</v>
      </c>
      <c r="AQ130" s="23">
        <f t="shared" si="66"/>
        <v>2.0464036936947257E-2</v>
      </c>
      <c r="AR130" s="23">
        <f t="shared" si="66"/>
        <v>2.0398006445638096E-2</v>
      </c>
      <c r="AS130" s="23">
        <f t="shared" si="66"/>
        <v>2.0338706150473333E-2</v>
      </c>
      <c r="AT130" s="23">
        <f t="shared" si="66"/>
        <v>2.028548179372823E-2</v>
      </c>
      <c r="AU130" s="23">
        <f t="shared" si="66"/>
        <v>2.0237715659708264E-2</v>
      </c>
      <c r="AV130" s="23">
        <f t="shared" si="66"/>
        <v>2.0194835305153806E-2</v>
      </c>
      <c r="AW130" s="23">
        <f t="shared" si="66"/>
        <v>2.0156317099239669E-2</v>
      </c>
      <c r="AX130" s="23">
        <f t="shared" si="66"/>
        <v>2.0121686478840065E-2</v>
      </c>
      <c r="AY130" s="23">
        <f t="shared" si="66"/>
        <v>2.0090516208952594E-2</v>
      </c>
      <c r="AZ130" s="23">
        <f t="shared" si="66"/>
        <v>2.0062423508645739E-2</v>
      </c>
      <c r="BA130" s="23">
        <f t="shared" si="66"/>
        <v>2.0037066607045833E-2</v>
      </c>
      <c r="BB130" s="23">
        <f t="shared" si="66"/>
        <v>2.0014141092196125E-2</v>
      </c>
      <c r="BC130" s="23">
        <f t="shared" si="66"/>
        <v>1.9993376279414284E-2</v>
      </c>
      <c r="BD130" s="23">
        <f t="shared" si="66"/>
        <v>1.9974531734670252E-2</v>
      </c>
      <c r="BE130" s="23">
        <f t="shared" si="66"/>
        <v>1.9957394028270958E-2</v>
      </c>
      <c r="BF130" s="23">
        <f t="shared" si="66"/>
        <v>1.994177375487563E-2</v>
      </c>
      <c r="BG130" s="23">
        <f t="shared" si="66"/>
        <v>1.9927502830813983E-2</v>
      </c>
      <c r="BH130" s="23">
        <f t="shared" si="66"/>
        <v>1.9914432064155808E-2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7">+AVERAGE(C129:C130)</f>
        <v>5.5655745373584156E-2</v>
      </c>
      <c r="D131" s="23">
        <f t="shared" si="67"/>
        <v>4.6667107886291061E-2</v>
      </c>
      <c r="E131" s="23">
        <f t="shared" si="67"/>
        <v>4.0922579768016006E-2</v>
      </c>
      <c r="F131" s="23">
        <f t="shared" si="67"/>
        <v>3.8044466397689283E-2</v>
      </c>
      <c r="G131" s="23">
        <f t="shared" si="67"/>
        <v>3.6135346893337701E-2</v>
      </c>
      <c r="H131" s="23">
        <f t="shared" si="67"/>
        <v>3.4339656060536912E-2</v>
      </c>
      <c r="I131" s="23">
        <f t="shared" si="67"/>
        <v>3.3155258935846102E-2</v>
      </c>
      <c r="J131" s="23">
        <f t="shared" si="67"/>
        <v>3.161226492874681E-2</v>
      </c>
      <c r="K131" s="23">
        <f t="shared" si="67"/>
        <v>3.0646988884382616E-2</v>
      </c>
      <c r="L131" s="23">
        <f t="shared" si="67"/>
        <v>3.0689624728100783E-2</v>
      </c>
      <c r="M131" s="23">
        <f t="shared" si="67"/>
        <v>3.1114486068463759E-2</v>
      </c>
      <c r="N131" s="23">
        <f t="shared" si="67"/>
        <v>3.0661858370847735E-2</v>
      </c>
      <c r="O131" s="23">
        <f t="shared" si="67"/>
        <v>2.8842816616279354E-2</v>
      </c>
      <c r="P131" s="23">
        <f t="shared" si="67"/>
        <v>2.7554530954579638E-2</v>
      </c>
      <c r="Q131" s="23">
        <f t="shared" si="67"/>
        <v>2.6566990687580519E-2</v>
      </c>
      <c r="R131" s="23">
        <f t="shared" si="67"/>
        <v>2.5764355983206352E-2</v>
      </c>
      <c r="S131" s="23">
        <f t="shared" si="67"/>
        <v>2.5085525009556835E-2</v>
      </c>
      <c r="T131" s="23">
        <f t="shared" si="67"/>
        <v>2.4496803183625775E-2</v>
      </c>
      <c r="U131" s="23">
        <f t="shared" si="67"/>
        <v>2.3978694881613329E-2</v>
      </c>
      <c r="V131" s="23">
        <f t="shared" si="67"/>
        <v>2.3519328018988685E-2</v>
      </c>
      <c r="W131" s="23">
        <f t="shared" si="67"/>
        <v>2.3111098494598473E-2</v>
      </c>
      <c r="X131" s="23">
        <f t="shared" si="67"/>
        <v>2.2748866212669992E-2</v>
      </c>
      <c r="Y131" s="23">
        <f t="shared" si="67"/>
        <v>2.2428835549891078E-2</v>
      </c>
      <c r="Z131" s="23">
        <f t="shared" si="67"/>
        <v>2.2151006140267882E-2</v>
      </c>
      <c r="AA131" s="23">
        <f t="shared" si="67"/>
        <v>2.1930668683564317E-2</v>
      </c>
      <c r="AB131" s="23">
        <f t="shared" si="67"/>
        <v>2.1898837793592179E-2</v>
      </c>
      <c r="AC131" s="23">
        <f t="shared" si="67"/>
        <v>2.1932375573136965E-2</v>
      </c>
      <c r="AD131" s="23">
        <f t="shared" si="67"/>
        <v>2.1860577228784352E-2</v>
      </c>
      <c r="AE131" s="23">
        <f t="shared" si="67"/>
        <v>2.1758280523570005E-2</v>
      </c>
      <c r="AF131" s="23">
        <f t="shared" si="67"/>
        <v>2.1635550812909132E-2</v>
      </c>
      <c r="AG131" s="23">
        <f t="shared" si="67"/>
        <v>2.1501718847119364E-2</v>
      </c>
      <c r="AH131" s="23">
        <f t="shared" si="67"/>
        <v>2.1364278820004464E-2</v>
      </c>
      <c r="AI131" s="23">
        <f t="shared" si="67"/>
        <v>2.1228693490006605E-2</v>
      </c>
      <c r="AJ131" s="23">
        <f t="shared" si="67"/>
        <v>2.1098623601665457E-2</v>
      </c>
      <c r="AK131" s="23">
        <f t="shared" si="67"/>
        <v>2.0976299071824665E-2</v>
      </c>
      <c r="AL131" s="23">
        <f t="shared" si="67"/>
        <v>2.0862892101916462E-2</v>
      </c>
      <c r="AM131" s="23">
        <f t="shared" si="67"/>
        <v>2.0758835025555818E-2</v>
      </c>
      <c r="AN131" s="23">
        <f t="shared" si="67"/>
        <v>2.0664068378026618E-2</v>
      </c>
      <c r="AO131" s="23">
        <f t="shared" si="67"/>
        <v>2.0578223938316847E-2</v>
      </c>
      <c r="AP131" s="23">
        <f t="shared" si="67"/>
        <v>2.0500754333219191E-2</v>
      </c>
      <c r="AQ131" s="23">
        <f t="shared" si="67"/>
        <v>2.0431021691292676E-2</v>
      </c>
      <c r="AR131" s="23">
        <f t="shared" si="67"/>
        <v>2.0368356298055716E-2</v>
      </c>
      <c r="AS131" s="23">
        <f t="shared" si="67"/>
        <v>2.0312093972100782E-2</v>
      </c>
      <c r="AT131" s="23">
        <f t="shared" si="67"/>
        <v>2.0261598726718247E-2</v>
      </c>
      <c r="AU131" s="23">
        <f t="shared" si="67"/>
        <v>2.0216275482431035E-2</v>
      </c>
      <c r="AV131" s="23">
        <f t="shared" si="67"/>
        <v>2.0175576202196739E-2</v>
      </c>
      <c r="AW131" s="23">
        <f t="shared" si="67"/>
        <v>2.0139001789039865E-2</v>
      </c>
      <c r="AX131" s="23">
        <f t="shared" si="67"/>
        <v>2.0106101343896329E-2</v>
      </c>
      <c r="AY131" s="23">
        <f t="shared" si="67"/>
        <v>2.0076469858799167E-2</v>
      </c>
      <c r="AZ131" s="23">
        <f t="shared" si="67"/>
        <v>2.0049745057845784E-2</v>
      </c>
      <c r="BA131" s="23">
        <f t="shared" si="67"/>
        <v>2.0025603849620981E-2</v>
      </c>
      <c r="BB131" s="23">
        <f t="shared" si="67"/>
        <v>2.0003758685805204E-2</v>
      </c>
      <c r="BC131" s="23">
        <f>+AVERAGE(BC129:BC130)</f>
        <v>1.9983954007042268E-2</v>
      </c>
      <c r="BD131" s="23">
        <f>+AVERAGE(BD129:BD130)</f>
        <v>1.9965962881470605E-2</v>
      </c>
      <c r="BE131" s="23">
        <f>+AVERAGE(BE129:BE130)</f>
        <v>1.9949583891573294E-2</v>
      </c>
      <c r="BF131" s="23">
        <f>+AVERAGE(BF129:BF130)</f>
        <v>1.9934638292844808E-2</v>
      </c>
      <c r="BG131" s="23">
        <f>+AVERAGE(BG129:BG130)</f>
        <v>1.9920967447484894E-2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8">+B88^-$B$18</f>
        <v>3.3965398933488017E-2</v>
      </c>
      <c r="C132" s="23">
        <f t="shared" si="68"/>
        <v>2.1144956457006116E-2</v>
      </c>
      <c r="D132" s="23">
        <f t="shared" si="68"/>
        <v>1.4593653491095772E-2</v>
      </c>
      <c r="E132" s="23">
        <f t="shared" si="68"/>
        <v>1.0615113657026514E-2</v>
      </c>
      <c r="F132" s="23">
        <f t="shared" si="68"/>
        <v>8.0363132061193904E-3</v>
      </c>
      <c r="G132" s="23">
        <f t="shared" si="68"/>
        <v>6.250120985179802E-3</v>
      </c>
      <c r="H132" s="23">
        <f t="shared" si="68"/>
        <v>4.9411826143337927E-3</v>
      </c>
      <c r="I132" s="23">
        <f t="shared" si="68"/>
        <v>4.0034191075774932E-3</v>
      </c>
      <c r="J132" s="23">
        <f t="shared" si="68"/>
        <v>3.3226986975460424E-3</v>
      </c>
      <c r="K132" s="23">
        <f t="shared" si="68"/>
        <v>2.835595310957307E-3</v>
      </c>
      <c r="L132" s="23">
        <f t="shared" si="68"/>
        <v>2.4088197427652304E-3</v>
      </c>
      <c r="M132" s="23">
        <f t="shared" si="68"/>
        <v>2.0632291712992835E-3</v>
      </c>
      <c r="N132" s="23">
        <f t="shared" si="68"/>
        <v>1.7451616245472621E-3</v>
      </c>
      <c r="O132" s="23">
        <f t="shared" si="68"/>
        <v>1.5083783704949718E-3</v>
      </c>
      <c r="P132" s="23">
        <f t="shared" si="68"/>
        <v>1.3231176932605123E-3</v>
      </c>
      <c r="Q132" s="23">
        <f t="shared" si="68"/>
        <v>1.1734457756123052E-3</v>
      </c>
      <c r="R132" s="23">
        <f t="shared" si="68"/>
        <v>1.0498539159306062E-3</v>
      </c>
      <c r="S132" s="23">
        <f t="shared" si="68"/>
        <v>9.4616094541609093E-4</v>
      </c>
      <c r="T132" s="23">
        <f t="shared" si="68"/>
        <v>8.5807868744882233E-4</v>
      </c>
      <c r="U132" s="23">
        <f t="shared" si="68"/>
        <v>7.8248646370380928E-4</v>
      </c>
      <c r="V132" s="23">
        <f t="shared" si="68"/>
        <v>7.1703303106099129E-4</v>
      </c>
      <c r="W132" s="23">
        <f t="shared" si="68"/>
        <v>6.5990115793708676E-4</v>
      </c>
      <c r="X132" s="23">
        <f t="shared" si="68"/>
        <v>6.0965909364723236E-4</v>
      </c>
      <c r="Y132" s="23">
        <f t="shared" si="68"/>
        <v>5.6516218262547433E-4</v>
      </c>
      <c r="Z132" s="23">
        <f t="shared" si="68"/>
        <v>5.2548583100686631E-4</v>
      </c>
      <c r="AA132" s="23">
        <f t="shared" si="68"/>
        <v>4.8984676418621761E-4</v>
      </c>
      <c r="AB132" s="23">
        <f t="shared" si="68"/>
        <v>4.5746933420219918E-4</v>
      </c>
      <c r="AC132" s="23">
        <f t="shared" si="68"/>
        <v>4.2671479393660946E-4</v>
      </c>
      <c r="AD132" s="23">
        <f t="shared" si="68"/>
        <v>3.98242988133676E-4</v>
      </c>
      <c r="AE132" s="23">
        <f t="shared" si="68"/>
        <v>3.7200389163303188E-4</v>
      </c>
      <c r="AF132" s="23">
        <f t="shared" si="68"/>
        <v>3.4789361585379049E-4</v>
      </c>
      <c r="AG132" s="23">
        <f t="shared" si="68"/>
        <v>3.2577055004435958E-4</v>
      </c>
      <c r="AH132" s="23">
        <f t="shared" ref="AH132:BI132" si="69">+AH88^-$B$18</f>
        <v>3.0547329310934616E-4</v>
      </c>
      <c r="AI132" s="23">
        <f t="shared" si="69"/>
        <v>2.8683516791251884E-4</v>
      </c>
      <c r="AJ132" s="23">
        <f t="shared" si="69"/>
        <v>2.696941353241139E-4</v>
      </c>
      <c r="AK132" s="23">
        <f t="shared" si="69"/>
        <v>2.5389867012487759E-4</v>
      </c>
      <c r="AL132" s="23">
        <f t="shared" si="69"/>
        <v>2.3931065109124316E-4</v>
      </c>
      <c r="AM132" s="23">
        <f t="shared" si="69"/>
        <v>2.2580626765192393E-4</v>
      </c>
      <c r="AN132" s="23">
        <f t="shared" si="69"/>
        <v>2.1327572300001426E-4</v>
      </c>
      <c r="AO132" s="23">
        <f t="shared" si="69"/>
        <v>2.0162227906110619E-4</v>
      </c>
      <c r="AP132" s="23">
        <f t="shared" si="69"/>
        <v>1.9076099778846386E-4</v>
      </c>
      <c r="AQ132" s="23">
        <f t="shared" si="69"/>
        <v>1.8061739508464463E-4</v>
      </c>
      <c r="AR132" s="23">
        <f t="shared" si="69"/>
        <v>1.711261305543477E-4</v>
      </c>
      <c r="AS132" s="23">
        <f t="shared" si="69"/>
        <v>1.6222979676800315E-4</v>
      </c>
      <c r="AT132" s="23">
        <f t="shared" si="69"/>
        <v>1.5387783536375684E-4</v>
      </c>
      <c r="AU132" s="23">
        <f t="shared" si="69"/>
        <v>1.460255861777785E-4</v>
      </c>
      <c r="AV132" s="23">
        <f t="shared" si="69"/>
        <v>1.386334640667002E-4</v>
      </c>
      <c r="AW132" s="23">
        <f t="shared" si="69"/>
        <v>1.3166625242690681E-4</v>
      </c>
      <c r="AX132" s="23">
        <f t="shared" si="69"/>
        <v>1.2509250020985551E-4</v>
      </c>
      <c r="AY132" s="23">
        <f t="shared" si="69"/>
        <v>1.1888400896938037E-4</v>
      </c>
      <c r="AZ132" s="23">
        <f t="shared" si="69"/>
        <v>1.1301539723411198E-4</v>
      </c>
      <c r="BA132" s="23">
        <f t="shared" si="69"/>
        <v>1.0746373072862551E-4</v>
      </c>
      <c r="BB132" s="23">
        <f t="shared" si="69"/>
        <v>1.0220820835673496E-4</v>
      </c>
      <c r="BC132" s="23">
        <f t="shared" si="69"/>
        <v>9.7229895237725396E-5</v>
      </c>
      <c r="BD132" s="23">
        <f t="shared" si="69"/>
        <v>9.2511495364302457E-5</v>
      </c>
      <c r="BE132" s="23">
        <f t="shared" si="69"/>
        <v>8.8037157592140005E-5</v>
      </c>
      <c r="BF132" s="23">
        <f t="shared" si="69"/>
        <v>8.3792309665392666E-5</v>
      </c>
      <c r="BG132" s="23">
        <f t="shared" si="69"/>
        <v>7.9763515835473418E-5</v>
      </c>
      <c r="BH132" s="23">
        <f t="shared" si="69"/>
        <v>7.5938354354049376E-5</v>
      </c>
      <c r="BI132" s="23">
        <f t="shared" si="69"/>
        <v>7.5938354354049376E-5</v>
      </c>
    </row>
    <row r="133" spans="1:61" ht="18" customHeight="1">
      <c r="A133" s="23" t="s">
        <v>14</v>
      </c>
      <c r="B133" s="23">
        <f t="shared" ref="B133:AG133" si="70">+B17*B132/$B132</f>
        <v>1</v>
      </c>
      <c r="C133" s="23">
        <f t="shared" si="70"/>
        <v>0.53642579411104041</v>
      </c>
      <c r="D133" s="23">
        <f t="shared" si="70"/>
        <v>0.31901159271424417</v>
      </c>
      <c r="E133" s="23">
        <f t="shared" si="70"/>
        <v>0.19994321044930111</v>
      </c>
      <c r="F133" s="23">
        <f t="shared" si="70"/>
        <v>0.1304302854353814</v>
      </c>
      <c r="G133" s="23">
        <f t="shared" si="70"/>
        <v>8.7407679722633372E-2</v>
      </c>
      <c r="H133" s="23">
        <f t="shared" si="70"/>
        <v>5.9543128547774063E-2</v>
      </c>
      <c r="I133" s="23">
        <f t="shared" si="70"/>
        <v>4.1569172601138397E-2</v>
      </c>
      <c r="J133" s="23">
        <f t="shared" si="70"/>
        <v>2.9728353833391966E-2</v>
      </c>
      <c r="K133" s="23">
        <f t="shared" si="70"/>
        <v>2.1860683029806233E-2</v>
      </c>
      <c r="L133" s="23">
        <f t="shared" si="70"/>
        <v>1.6001598057654366E-2</v>
      </c>
      <c r="M133" s="23">
        <f t="shared" si="70"/>
        <v>1.1809896790545218E-2</v>
      </c>
      <c r="N133" s="23">
        <f t="shared" si="70"/>
        <v>8.6074372376167031E-3</v>
      </c>
      <c r="O133" s="23">
        <f t="shared" si="70"/>
        <v>6.4104436052243811E-3</v>
      </c>
      <c r="P133" s="23">
        <f t="shared" si="70"/>
        <v>4.8452461180455994E-3</v>
      </c>
      <c r="Q133" s="23">
        <f t="shared" si="70"/>
        <v>3.702712298531034E-3</v>
      </c>
      <c r="R133" s="23">
        <f t="shared" si="70"/>
        <v>2.8544694066661696E-3</v>
      </c>
      <c r="S133" s="23">
        <f t="shared" si="70"/>
        <v>2.2166703667648364E-3</v>
      </c>
      <c r="T133" s="23">
        <f t="shared" si="70"/>
        <v>1.732218970817361E-3</v>
      </c>
      <c r="U133" s="23">
        <f t="shared" si="70"/>
        <v>1.3611064316374464E-3</v>
      </c>
      <c r="V133" s="23">
        <f t="shared" si="70"/>
        <v>1.0747166884427443E-3</v>
      </c>
      <c r="W133" s="23">
        <f t="shared" si="70"/>
        <v>8.5226234013863818E-4</v>
      </c>
      <c r="X133" s="23">
        <f t="shared" si="70"/>
        <v>6.7845499058387187E-4</v>
      </c>
      <c r="Y133" s="23">
        <f t="shared" si="70"/>
        <v>5.4193432161607372E-4</v>
      </c>
      <c r="Z133" s="23">
        <f t="shared" si="70"/>
        <v>4.3418433526223985E-4</v>
      </c>
      <c r="AA133" s="23">
        <f t="shared" si="70"/>
        <v>3.4874899227122608E-4</v>
      </c>
      <c r="AB133" s="23">
        <f t="shared" si="70"/>
        <v>2.8064304406889514E-4</v>
      </c>
      <c r="AC133" s="23">
        <f t="shared" si="70"/>
        <v>2.2556388843995664E-4</v>
      </c>
      <c r="AD133" s="23">
        <f t="shared" si="70"/>
        <v>1.8139260936817493E-4</v>
      </c>
      <c r="AE133" s="23">
        <f t="shared" si="70"/>
        <v>1.4600190117775171E-4</v>
      </c>
      <c r="AF133" s="23">
        <f t="shared" si="70"/>
        <v>1.1765139053112224E-4</v>
      </c>
      <c r="AG133" s="23">
        <f t="shared" si="70"/>
        <v>9.4929677177990954E-5</v>
      </c>
      <c r="AH133" s="23">
        <f t="shared" ref="AH133:BI133" si="71">+AH17*AH132/$B132</f>
        <v>7.6701349865300735E-5</v>
      </c>
      <c r="AI133" s="23">
        <f t="shared" si="71"/>
        <v>6.2058565931634815E-5</v>
      </c>
      <c r="AJ133" s="23">
        <f t="shared" si="71"/>
        <v>5.0278280659947528E-5</v>
      </c>
      <c r="AK133" s="23">
        <f t="shared" si="71"/>
        <v>4.0785793778438287E-5</v>
      </c>
      <c r="AL133" s="23">
        <f t="shared" si="71"/>
        <v>3.3124558519969602E-5</v>
      </c>
      <c r="AM133" s="23">
        <f t="shared" si="71"/>
        <v>2.6931692074091737E-5</v>
      </c>
      <c r="AN133" s="23">
        <f t="shared" si="71"/>
        <v>2.1918389904769244E-5</v>
      </c>
      <c r="AO133" s="23">
        <f t="shared" si="71"/>
        <v>1.7854402558074764E-5</v>
      </c>
      <c r="AP133" s="23">
        <f t="shared" si="71"/>
        <v>1.4555796184547161E-5</v>
      </c>
      <c r="AQ133" s="23">
        <f t="shared" si="71"/>
        <v>1.1875325774471183E-5</v>
      </c>
      <c r="AR133" s="23">
        <f t="shared" si="71"/>
        <v>9.6948672288108624E-6</v>
      </c>
      <c r="AS133" s="23">
        <f t="shared" si="71"/>
        <v>7.9194630542535663E-6</v>
      </c>
      <c r="AT133" s="23">
        <f t="shared" si="71"/>
        <v>6.4726296573158433E-6</v>
      </c>
      <c r="AU133" s="23">
        <f t="shared" si="71"/>
        <v>5.2926506209334398E-6</v>
      </c>
      <c r="AV133" s="23">
        <f t="shared" si="71"/>
        <v>4.3296413303649592E-6</v>
      </c>
      <c r="AW133" s="23">
        <f t="shared" si="71"/>
        <v>3.5432181957704606E-6</v>
      </c>
      <c r="AX133" s="23">
        <f t="shared" si="71"/>
        <v>2.9006429499364716E-6</v>
      </c>
      <c r="AY133" s="23">
        <f t="shared" si="71"/>
        <v>2.3753412996236436E-6</v>
      </c>
      <c r="AZ133" s="23">
        <f t="shared" si="71"/>
        <v>1.9457174388960594E-6</v>
      </c>
      <c r="BA133" s="23">
        <f t="shared" si="71"/>
        <v>1.5942030899182519E-6</v>
      </c>
      <c r="BB133" s="23">
        <f t="shared" si="71"/>
        <v>1.3064929963906697E-6</v>
      </c>
      <c r="BC133" s="23">
        <f t="shared" si="71"/>
        <v>1.0709290659258384E-6</v>
      </c>
      <c r="BD133" s="23">
        <f t="shared" si="71"/>
        <v>8.7800333702662832E-7</v>
      </c>
      <c r="BE133" s="23">
        <f t="shared" si="71"/>
        <v>7.1995616565451465E-7</v>
      </c>
      <c r="BF133" s="23">
        <f t="shared" si="71"/>
        <v>5.904508907463553E-7</v>
      </c>
      <c r="BG133" s="23">
        <f t="shared" si="71"/>
        <v>4.84310056100056E-7</v>
      </c>
      <c r="BH133" s="23">
        <f t="shared" si="71"/>
        <v>3.9730127334451048E-7</v>
      </c>
      <c r="BI133" s="23">
        <f t="shared" si="71"/>
        <v>3.4234148836246338E-7</v>
      </c>
    </row>
    <row r="134" spans="1:61" ht="18" customHeight="1">
      <c r="A134" s="23" t="s">
        <v>15</v>
      </c>
      <c r="B134" s="23"/>
      <c r="C134" s="23">
        <f>+(C133/B133)^-0.1-1</f>
        <v>6.4263173795246153E-2</v>
      </c>
      <c r="D134" s="23">
        <f t="shared" ref="D134:BI134" si="72">+(D133/C133)^-0.1-1</f>
        <v>5.3344225433335613E-2</v>
      </c>
      <c r="E134" s="23">
        <f t="shared" si="72"/>
        <v>4.7827954055724486E-2</v>
      </c>
      <c r="F134" s="23">
        <f t="shared" si="72"/>
        <v>4.3645059746010739E-2</v>
      </c>
      <c r="G134" s="23">
        <f t="shared" si="72"/>
        <v>4.0837390699196341E-2</v>
      </c>
      <c r="H134" s="23">
        <f t="shared" si="72"/>
        <v>3.9134572388011879E-2</v>
      </c>
      <c r="I134" s="23">
        <f t="shared" si="72"/>
        <v>3.6587641984056729E-2</v>
      </c>
      <c r="J134" s="23">
        <f t="shared" si="72"/>
        <v>3.4094080033056473E-2</v>
      </c>
      <c r="K134" s="23">
        <f t="shared" si="72"/>
        <v>3.1218542234515034E-2</v>
      </c>
      <c r="L134" s="23">
        <f t="shared" si="72"/>
        <v>3.1691938411055887E-2</v>
      </c>
      <c r="M134" s="23">
        <f t="shared" si="72"/>
        <v>3.0841099524696158E-2</v>
      </c>
      <c r="N134" s="23">
        <f t="shared" si="72"/>
        <v>3.2136707341296367E-2</v>
      </c>
      <c r="O134" s="23">
        <f t="shared" si="72"/>
        <v>2.9908347310909855E-2</v>
      </c>
      <c r="P134" s="23">
        <f t="shared" si="72"/>
        <v>2.8388530032301684E-2</v>
      </c>
      <c r="Q134" s="23">
        <f t="shared" si="72"/>
        <v>2.7258130699729932E-2</v>
      </c>
      <c r="R134" s="23">
        <f t="shared" si="72"/>
        <v>2.6359384387911078E-2</v>
      </c>
      <c r="S134" s="23">
        <f t="shared" si="72"/>
        <v>2.5610427505225131E-2</v>
      </c>
      <c r="T134" s="23">
        <f t="shared" si="72"/>
        <v>2.4966880795937341E-2</v>
      </c>
      <c r="U134" s="23">
        <f t="shared" si="72"/>
        <v>2.4403539678713448E-2</v>
      </c>
      <c r="V134" s="23">
        <f t="shared" si="72"/>
        <v>2.3905343181916949E-2</v>
      </c>
      <c r="W134" s="23">
        <f t="shared" si="72"/>
        <v>2.3462817801172875E-2</v>
      </c>
      <c r="X134" s="23">
        <f t="shared" si="72"/>
        <v>2.3069707576926834E-2</v>
      </c>
      <c r="Y134" s="23">
        <f t="shared" si="72"/>
        <v>2.2721623774072386E-2</v>
      </c>
      <c r="Z134" s="23">
        <f t="shared" si="72"/>
        <v>2.241508974388462E-2</v>
      </c>
      <c r="AA134" s="23">
        <f t="shared" si="72"/>
        <v>2.2153497341037776E-2</v>
      </c>
      <c r="AB134" s="23">
        <f t="shared" si="72"/>
        <v>2.1964636321796682E-2</v>
      </c>
      <c r="AC134" s="23">
        <f t="shared" si="72"/>
        <v>2.20884273012798E-2</v>
      </c>
      <c r="AD134" s="23">
        <f t="shared" si="72"/>
        <v>2.2033187470175353E-2</v>
      </c>
      <c r="AE134" s="23">
        <f t="shared" si="72"/>
        <v>2.1941669324787583E-2</v>
      </c>
      <c r="AF134" s="23">
        <f t="shared" si="72"/>
        <v>2.1824107603690246E-2</v>
      </c>
      <c r="AG134" s="23">
        <f t="shared" si="72"/>
        <v>2.1690854897651768E-2</v>
      </c>
      <c r="AH134" s="23">
        <f t="shared" si="72"/>
        <v>2.1550638746173911E-2</v>
      </c>
      <c r="AI134" s="23">
        <f t="shared" si="72"/>
        <v>2.1410051055507306E-2</v>
      </c>
      <c r="AJ134" s="23">
        <f t="shared" si="72"/>
        <v>2.1273661740961458E-2</v>
      </c>
      <c r="AK134" s="23">
        <f t="shared" si="72"/>
        <v>2.1144376230717743E-2</v>
      </c>
      <c r="AL134" s="23">
        <f t="shared" si="72"/>
        <v>2.1023838660676031E-2</v>
      </c>
      <c r="AM134" s="23">
        <f t="shared" si="72"/>
        <v>2.0912792715801043E-2</v>
      </c>
      <c r="AN134" s="23">
        <f t="shared" si="72"/>
        <v>2.0811371259088496E-2</v>
      </c>
      <c r="AO134" s="23">
        <f t="shared" si="72"/>
        <v>2.0719314086130591E-2</v>
      </c>
      <c r="AP134" s="23">
        <f t="shared" si="72"/>
        <v>2.0636124343062168E-2</v>
      </c>
      <c r="AQ134" s="23">
        <f t="shared" si="72"/>
        <v>2.0561176892917254E-2</v>
      </c>
      <c r="AR134" s="23">
        <f t="shared" si="72"/>
        <v>2.0493790961783498E-2</v>
      </c>
      <c r="AS134" s="23">
        <f t="shared" si="72"/>
        <v>2.043327717302601E-2</v>
      </c>
      <c r="AT134" s="23">
        <f t="shared" si="72"/>
        <v>2.037896671357986E-2</v>
      </c>
      <c r="AU134" s="23">
        <f t="shared" si="72"/>
        <v>2.0330228319136001E-2</v>
      </c>
      <c r="AV134" s="23">
        <f t="shared" si="72"/>
        <v>2.0286477135222913E-2</v>
      </c>
      <c r="AW134" s="23">
        <f t="shared" si="72"/>
        <v>2.0247178287470691E-2</v>
      </c>
      <c r="AX134" s="23">
        <f t="shared" si="72"/>
        <v>2.0211847106499592E-2</v>
      </c>
      <c r="AY134" s="23">
        <f t="shared" si="72"/>
        <v>2.0180047323489214E-2</v>
      </c>
      <c r="AZ134" s="23">
        <f t="shared" si="72"/>
        <v>2.0151388113720081E-2</v>
      </c>
      <c r="BA134" s="23">
        <f t="shared" si="72"/>
        <v>2.0125520563316623E-2</v>
      </c>
      <c r="BB134" s="23">
        <f t="shared" si="72"/>
        <v>2.0102133928622479E-2</v>
      </c>
      <c r="BC134" s="23">
        <f t="shared" si="72"/>
        <v>2.0080951918714174E-2</v>
      </c>
      <c r="BD134" s="23">
        <f t="shared" si="72"/>
        <v>2.0061729138696194E-2</v>
      </c>
      <c r="BE134" s="23">
        <f t="shared" si="72"/>
        <v>2.0044247770068635E-2</v>
      </c>
      <c r="BF134" s="23">
        <f t="shared" si="72"/>
        <v>2.002831452448417E-2</v>
      </c>
      <c r="BG134" s="23">
        <f t="shared" si="72"/>
        <v>2.0013757881735872E-2</v>
      </c>
      <c r="BH134" s="23">
        <f t="shared" si="72"/>
        <v>2.0000425607049843E-2</v>
      </c>
      <c r="BI134" s="23">
        <f t="shared" si="72"/>
        <v>1.4999999999999902E-2</v>
      </c>
    </row>
    <row r="135" spans="1:61" ht="18" customHeight="1">
      <c r="A135" s="23" t="s">
        <v>206</v>
      </c>
      <c r="B135" s="23"/>
      <c r="C135" s="23">
        <f t="shared" ref="C135:K135" si="73">+LN(C56/B56)/10</f>
        <v>-1.5820339356953054E-3</v>
      </c>
      <c r="D135" s="23">
        <f t="shared" si="73"/>
        <v>-1.5820339356953164E-3</v>
      </c>
      <c r="E135" s="23">
        <f t="shared" si="73"/>
        <v>-3.9960112275160891E-3</v>
      </c>
      <c r="F135" s="23">
        <f t="shared" si="73"/>
        <v>-3.8204612613082604E-3</v>
      </c>
      <c r="G135" s="23">
        <f t="shared" si="73"/>
        <v>-3.0584040550587074E-3</v>
      </c>
      <c r="H135" s="23">
        <f t="shared" si="73"/>
        <v>-3.3074744988157876E-3</v>
      </c>
      <c r="I135" s="23">
        <f t="shared" si="73"/>
        <v>-2.5584182090286215E-3</v>
      </c>
      <c r="J135" s="23">
        <f t="shared" si="73"/>
        <v>-8.1380239134995372E-4</v>
      </c>
      <c r="K135" s="23">
        <f t="shared" si="73"/>
        <v>-4.5135490480833964E-4</v>
      </c>
    </row>
    <row r="136" spans="1:61" ht="18" customHeight="1">
      <c r="A136" s="23" t="s">
        <v>207</v>
      </c>
      <c r="B136" s="23"/>
      <c r="C136" s="23">
        <f>+C134+C135</f>
        <v>6.2681139859550844E-2</v>
      </c>
      <c r="D136" s="23">
        <f t="shared" ref="D136:K136" si="74">+D134+D135</f>
        <v>5.1762191497640296E-2</v>
      </c>
      <c r="E136" s="23">
        <f t="shared" si="74"/>
        <v>4.3831942828208396E-2</v>
      </c>
      <c r="F136" s="23">
        <f t="shared" si="74"/>
        <v>3.9824598484702475E-2</v>
      </c>
      <c r="G136" s="23">
        <f t="shared" si="74"/>
        <v>3.7778986644137633E-2</v>
      </c>
      <c r="H136" s="23">
        <f t="shared" si="74"/>
        <v>3.5827097889196094E-2</v>
      </c>
      <c r="I136" s="23">
        <f t="shared" si="74"/>
        <v>3.4029223775028108E-2</v>
      </c>
      <c r="J136" s="23">
        <f t="shared" si="74"/>
        <v>3.3280277641706518E-2</v>
      </c>
      <c r="K136" s="23">
        <f t="shared" si="74"/>
        <v>3.0767187329706694E-2</v>
      </c>
    </row>
    <row r="137" spans="1:61" ht="18" customHeight="1">
      <c r="A137" s="23" t="s">
        <v>208</v>
      </c>
      <c r="B137" s="23"/>
      <c r="C137" s="23">
        <f>+C136-C129</f>
        <v>1.2181706810481259E-2</v>
      </c>
      <c r="D137" s="23">
        <f t="shared" ref="D137:K137" si="75">+D136-D129</f>
        <v>8.9274087741277597E-3</v>
      </c>
      <c r="E137" s="23">
        <f t="shared" si="75"/>
        <v>4.8215660156889217E-3</v>
      </c>
      <c r="F137" s="23">
        <f t="shared" si="75"/>
        <v>2.7460425018433765E-3</v>
      </c>
      <c r="G137" s="23">
        <f t="shared" si="75"/>
        <v>2.5868488403213291E-3</v>
      </c>
      <c r="H137" s="23">
        <f t="shared" si="75"/>
        <v>2.3399235719385736E-3</v>
      </c>
      <c r="I137" s="23">
        <f t="shared" si="75"/>
        <v>1.2058802205934319E-3</v>
      </c>
      <c r="J137" s="23">
        <f t="shared" si="75"/>
        <v>2.8790913386475721E-3</v>
      </c>
      <c r="K137" s="23">
        <f t="shared" si="75"/>
        <v>-1.2560413599959144E-4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6">+$B$7*B68/B74-(1-(1-0.1)^10)/10</f>
        <v>0.11979923411625769</v>
      </c>
      <c r="C139" s="23">
        <f t="shared" si="76"/>
        <v>9.7925863259436988E-2</v>
      </c>
      <c r="D139" s="23">
        <f t="shared" si="76"/>
        <v>8.3494285815122651E-2</v>
      </c>
      <c r="E139" s="23">
        <f t="shared" si="76"/>
        <v>7.4421499637354852E-2</v>
      </c>
      <c r="F139" s="23">
        <f t="shared" si="76"/>
        <v>6.8681619026426124E-2</v>
      </c>
      <c r="G139" s="23">
        <f t="shared" si="76"/>
        <v>6.4508996790415149E-2</v>
      </c>
      <c r="H139" s="23">
        <f t="shared" si="76"/>
        <v>6.0444423040575582E-2</v>
      </c>
      <c r="I139" s="23">
        <f t="shared" si="76"/>
        <v>5.7847470418187621E-2</v>
      </c>
      <c r="J139" s="23">
        <f t="shared" si="76"/>
        <v>5.6829928160319482E-2</v>
      </c>
      <c r="K139" s="23">
        <f t="shared" si="76"/>
        <v>5.5409413436040555E-2</v>
      </c>
      <c r="L139" s="23">
        <f t="shared" si="76"/>
        <v>5.1106944818990585E-2</v>
      </c>
      <c r="M139" s="23">
        <f t="shared" si="76"/>
        <v>4.6248176779230252E-2</v>
      </c>
      <c r="N139" s="23">
        <f t="shared" si="76"/>
        <v>4.0965109729787119E-2</v>
      </c>
      <c r="O139" s="23">
        <f t="shared" si="76"/>
        <v>3.7922946726486634E-2</v>
      </c>
      <c r="P139" s="23">
        <f t="shared" si="76"/>
        <v>3.5995933175719835E-2</v>
      </c>
      <c r="Q139" s="23">
        <f t="shared" si="76"/>
        <v>3.4660963377373982E-2</v>
      </c>
      <c r="R139" s="23">
        <f t="shared" si="76"/>
        <v>3.3660593388504245E-2</v>
      </c>
      <c r="S139" s="23">
        <f t="shared" si="76"/>
        <v>3.2862948717123128E-2</v>
      </c>
      <c r="T139" s="23">
        <f t="shared" si="76"/>
        <v>3.2198094443508421E-2</v>
      </c>
      <c r="U139" s="23">
        <f t="shared" si="76"/>
        <v>3.1627557329226896E-2</v>
      </c>
      <c r="V139" s="23">
        <f t="shared" si="76"/>
        <v>3.112925832170238E-2</v>
      </c>
      <c r="W139" s="23">
        <f t="shared" si="76"/>
        <v>3.0689912264733998E-2</v>
      </c>
      <c r="X139" s="23">
        <f t="shared" si="76"/>
        <v>3.0301117710947692E-2</v>
      </c>
      <c r="Y139" s="23">
        <f t="shared" si="76"/>
        <v>2.9957251752374361E-2</v>
      </c>
      <c r="Z139" s="23">
        <f t="shared" si="76"/>
        <v>2.9654190742784511E-2</v>
      </c>
      <c r="AA139" s="23">
        <f t="shared" si="76"/>
        <v>2.9392561706619538E-2</v>
      </c>
      <c r="AB139" s="23">
        <f t="shared" si="76"/>
        <v>2.9189563529599574E-2</v>
      </c>
      <c r="AC139" s="23">
        <f t="shared" si="76"/>
        <v>2.9198270129148052E-2</v>
      </c>
      <c r="AD139" s="23">
        <f t="shared" si="76"/>
        <v>2.9167184911577729E-2</v>
      </c>
      <c r="AE139" s="23">
        <f t="shared" si="76"/>
        <v>2.9100565150030192E-2</v>
      </c>
      <c r="AF139" s="23">
        <f t="shared" si="76"/>
        <v>2.900616088862587E-2</v>
      </c>
      <c r="AG139" s="23">
        <f t="shared" si="76"/>
        <v>2.8892940056560817E-2</v>
      </c>
      <c r="AH139" s="23">
        <f t="shared" ref="AH139:BI139" si="77">+$B$7*AH68/AH74-(1-(1-0.1)^10)/10</f>
        <v>2.8769256550205333E-2</v>
      </c>
      <c r="AI139" s="23">
        <f t="shared" si="77"/>
        <v>2.8641932531316069E-2</v>
      </c>
      <c r="AJ139" s="23">
        <f t="shared" si="77"/>
        <v>2.8516030505136389E-2</v>
      </c>
      <c r="AK139" s="23">
        <f t="shared" si="77"/>
        <v>2.839500295294968E-2</v>
      </c>
      <c r="AL139" s="23">
        <f t="shared" si="77"/>
        <v>2.8280993152792186E-2</v>
      </c>
      <c r="AM139" s="23">
        <f t="shared" si="77"/>
        <v>2.8175158357656674E-2</v>
      </c>
      <c r="AN139" s="23">
        <f t="shared" si="77"/>
        <v>2.807795552008642E-2</v>
      </c>
      <c r="AO139" s="23">
        <f t="shared" si="77"/>
        <v>2.7989369848232928E-2</v>
      </c>
      <c r="AP139" s="23">
        <f t="shared" si="77"/>
        <v>2.7909086462174021E-2</v>
      </c>
      <c r="AQ139" s="23">
        <f t="shared" si="77"/>
        <v>2.7836613581423655E-2</v>
      </c>
      <c r="AR139" s="23">
        <f t="shared" si="77"/>
        <v>2.7771367700497929E-2</v>
      </c>
      <c r="AS139" s="23">
        <f t="shared" si="77"/>
        <v>2.7712730463876886E-2</v>
      </c>
      <c r="AT139" s="23">
        <f t="shared" si="77"/>
        <v>2.7660085226785355E-2</v>
      </c>
      <c r="AU139" s="23">
        <f t="shared" si="77"/>
        <v>2.7612839441419609E-2</v>
      </c>
      <c r="AV139" s="23">
        <f t="shared" si="77"/>
        <v>2.7570437390616917E-2</v>
      </c>
      <c r="AW139" s="23">
        <f t="shared" si="77"/>
        <v>2.7532366502036443E-2</v>
      </c>
      <c r="AX139" s="23">
        <f t="shared" si="77"/>
        <v>2.7498159503611175E-2</v>
      </c>
      <c r="AY139" s="23">
        <f t="shared" si="77"/>
        <v>2.7467393972937598E-2</v>
      </c>
      <c r="AZ139" s="23">
        <f t="shared" si="77"/>
        <v>2.7439690329926283E-2</v>
      </c>
      <c r="BA139" s="23">
        <f t="shared" si="77"/>
        <v>2.7414708970478083E-2</v>
      </c>
      <c r="BB139" s="23">
        <f t="shared" si="77"/>
        <v>2.7392146996705169E-2</v>
      </c>
      <c r="BC139" s="23">
        <f t="shared" si="77"/>
        <v>2.7371734834175473E-2</v>
      </c>
      <c r="BD139" s="23">
        <f t="shared" si="77"/>
        <v>2.7353232915380971E-2</v>
      </c>
      <c r="BE139" s="23">
        <f t="shared" si="77"/>
        <v>2.7336428534429413E-2</v>
      </c>
      <c r="BF139" s="23">
        <f t="shared" si="77"/>
        <v>2.7321132929110425E-2</v>
      </c>
      <c r="BG139" s="23">
        <f t="shared" si="77"/>
        <v>2.7307178614875291E-2</v>
      </c>
      <c r="BH139" s="23">
        <f t="shared" si="77"/>
        <v>2.729441697528541E-2</v>
      </c>
      <c r="BI139" s="23">
        <f t="shared" si="77"/>
        <v>2.7282716101300702E-2</v>
      </c>
    </row>
    <row r="140" spans="1:61" ht="18" customHeight="1">
      <c r="A140" s="23" t="s">
        <v>94</v>
      </c>
      <c r="B140" s="23">
        <v>1</v>
      </c>
      <c r="C140" s="23">
        <f t="shared" ref="C140:AH140" si="78">+B140/(1+C131)^10</f>
        <v>0.58180418813971713</v>
      </c>
      <c r="D140" s="23">
        <f t="shared" si="78"/>
        <v>0.36871523182464383</v>
      </c>
      <c r="E140" s="23">
        <f t="shared" si="78"/>
        <v>0.24689186769488861</v>
      </c>
      <c r="F140" s="23">
        <f t="shared" si="78"/>
        <v>0.16996019023957554</v>
      </c>
      <c r="G140" s="23">
        <f t="shared" si="78"/>
        <v>0.11917421860056646</v>
      </c>
      <c r="H140" s="23">
        <f t="shared" si="78"/>
        <v>8.5025766683755263E-2</v>
      </c>
      <c r="I140" s="23">
        <f t="shared" si="78"/>
        <v>6.1361313844975264E-2</v>
      </c>
      <c r="J140" s="23">
        <f t="shared" si="78"/>
        <v>4.4949998478584996E-2</v>
      </c>
      <c r="K140" s="23">
        <f t="shared" si="78"/>
        <v>3.3237648725145459E-2</v>
      </c>
      <c r="L140" s="23">
        <f t="shared" si="78"/>
        <v>2.456695048541414E-2</v>
      </c>
      <c r="M140" s="23">
        <f t="shared" si="78"/>
        <v>1.80834948883336E-2</v>
      </c>
      <c r="N140" s="23">
        <f t="shared" si="78"/>
        <v>1.3369658779786173E-2</v>
      </c>
      <c r="O140" s="23">
        <f t="shared" si="78"/>
        <v>1.0060742337266058E-2</v>
      </c>
      <c r="P140" s="23">
        <f t="shared" si="78"/>
        <v>7.6662193372485582E-3</v>
      </c>
      <c r="Q140" s="23">
        <f t="shared" si="78"/>
        <v>5.8980477842276637E-3</v>
      </c>
      <c r="R140" s="23">
        <f t="shared" si="78"/>
        <v>4.5733269311764354E-3</v>
      </c>
      <c r="S140" s="23">
        <f t="shared" si="78"/>
        <v>3.5696960507024512E-3</v>
      </c>
      <c r="T140" s="23">
        <f t="shared" si="78"/>
        <v>2.8023679860158675E-3</v>
      </c>
      <c r="U140" s="23">
        <f t="shared" si="78"/>
        <v>2.2111385477556512E-3</v>
      </c>
      <c r="V140" s="23">
        <f t="shared" si="78"/>
        <v>1.7524896972942799E-3</v>
      </c>
      <c r="W140" s="23">
        <f t="shared" si="78"/>
        <v>1.3945288879850862E-3</v>
      </c>
      <c r="X140" s="23">
        <f t="shared" si="78"/>
        <v>1.1136210921595558E-3</v>
      </c>
      <c r="Y140" s="23">
        <f t="shared" si="78"/>
        <v>8.9208565132269579E-4</v>
      </c>
      <c r="Z140" s="23">
        <f t="shared" si="78"/>
        <v>7.1656559034315084E-4</v>
      </c>
      <c r="AA140" s="23">
        <f t="shared" si="78"/>
        <v>5.7682174208808481E-4</v>
      </c>
      <c r="AB140" s="23">
        <f t="shared" si="78"/>
        <v>4.6447524186949351E-4</v>
      </c>
      <c r="AC140" s="23">
        <f t="shared" si="78"/>
        <v>3.7388753642885391E-4</v>
      </c>
      <c r="AD140" s="23">
        <f t="shared" si="78"/>
        <v>3.0117889919797924E-4</v>
      </c>
      <c r="AE140" s="23">
        <f t="shared" si="78"/>
        <v>2.428526694321289E-4</v>
      </c>
      <c r="AF140" s="23">
        <f t="shared" si="78"/>
        <v>1.9605725188169334E-4</v>
      </c>
      <c r="AG140" s="23">
        <f t="shared" si="78"/>
        <v>1.5848636091035542E-4</v>
      </c>
      <c r="AH140" s="23">
        <f t="shared" si="78"/>
        <v>1.2828776697097624E-4</v>
      </c>
      <c r="AI140" s="23">
        <f t="shared" ref="AI140:BG140" si="79">+AH140/(1+AI131)^10</f>
        <v>1.0398127989593796E-4</v>
      </c>
      <c r="AJ140" s="23">
        <f t="shared" si="79"/>
        <v>8.4387525261463438E-5</v>
      </c>
      <c r="AK140" s="23">
        <f t="shared" si="79"/>
        <v>6.8568025880951582E-5</v>
      </c>
      <c r="AL140" s="23">
        <f t="shared" si="79"/>
        <v>5.5776013307536709E-5</v>
      </c>
      <c r="AM140" s="23">
        <f t="shared" si="79"/>
        <v>4.5416743738615772E-5</v>
      </c>
      <c r="AN140" s="23">
        <f t="shared" si="79"/>
        <v>3.7015850507645313E-5</v>
      </c>
      <c r="AO140" s="23">
        <f t="shared" si="79"/>
        <v>3.0194285484238387E-5</v>
      </c>
      <c r="AP140" s="23">
        <f t="shared" si="79"/>
        <v>2.4648554545082243E-5</v>
      </c>
      <c r="AQ140" s="23">
        <f t="shared" si="79"/>
        <v>2.0135152665767323E-5</v>
      </c>
      <c r="AR140" s="23">
        <f t="shared" si="79"/>
        <v>1.645830509980938E-5</v>
      </c>
      <c r="AS140" s="23">
        <f t="shared" si="79"/>
        <v>1.3460300768415011E-5</v>
      </c>
      <c r="AT140" s="23">
        <f t="shared" si="79"/>
        <v>1.1013855067092418E-5</v>
      </c>
      <c r="AU140" s="23">
        <f t="shared" si="79"/>
        <v>9.0160618407609647E-6</v>
      </c>
      <c r="AV140" s="23">
        <f t="shared" si="79"/>
        <v>7.3835915163875803E-6</v>
      </c>
      <c r="AW140" s="23">
        <f t="shared" si="79"/>
        <v>6.0488685185175559E-6</v>
      </c>
      <c r="AX140" s="23">
        <f t="shared" si="79"/>
        <v>4.9570202526741674E-6</v>
      </c>
      <c r="AY140" s="23">
        <f t="shared" si="79"/>
        <v>4.0634357327293627E-6</v>
      </c>
      <c r="AZ140" s="23">
        <f t="shared" si="79"/>
        <v>3.3318073270843819E-6</v>
      </c>
      <c r="BA140" s="23">
        <f t="shared" si="79"/>
        <v>2.7325564775728843E-6</v>
      </c>
      <c r="BB140" s="23">
        <f t="shared" si="79"/>
        <v>2.2415654579448341E-6</v>
      </c>
      <c r="BC140" s="23">
        <f t="shared" si="79"/>
        <v>1.8391537159990343E-6</v>
      </c>
      <c r="BD140" s="23">
        <f t="shared" si="79"/>
        <v>1.5092501811288876E-6</v>
      </c>
      <c r="BE140" s="23">
        <f t="shared" si="79"/>
        <v>1.2387229545075359E-6</v>
      </c>
      <c r="BF140" s="23">
        <f t="shared" si="79"/>
        <v>1.0168356712524375E-6</v>
      </c>
      <c r="BG140" s="23">
        <f t="shared" si="79"/>
        <v>8.3480602054732194E-7</v>
      </c>
      <c r="BH140" s="23">
        <f>+BG140</f>
        <v>8.3480602054732194E-7</v>
      </c>
      <c r="BI140" s="23">
        <f>+BH140</f>
        <v>8.3480602054732194E-7</v>
      </c>
    </row>
    <row r="141" spans="1:61" ht="18" customHeight="1">
      <c r="A141" s="23" t="s">
        <v>208</v>
      </c>
      <c r="B141" s="23">
        <f t="shared" ref="B141:K141" si="80">+B139-C131</f>
        <v>6.4143488742673532E-2</v>
      </c>
      <c r="C141" s="23">
        <f t="shared" si="80"/>
        <v>5.1258755373145927E-2</v>
      </c>
      <c r="D141" s="23">
        <f t="shared" si="80"/>
        <v>4.2571706047106646E-2</v>
      </c>
      <c r="E141" s="23">
        <f t="shared" si="80"/>
        <v>3.6377033239665568E-2</v>
      </c>
      <c r="F141" s="23">
        <f t="shared" si="80"/>
        <v>3.2546272133088423E-2</v>
      </c>
      <c r="G141" s="23">
        <f t="shared" si="80"/>
        <v>3.0169340729878237E-2</v>
      </c>
      <c r="H141" s="23">
        <f t="shared" si="80"/>
        <v>2.728916410472948E-2</v>
      </c>
      <c r="I141" s="23">
        <f t="shared" si="80"/>
        <v>2.6235205489440812E-2</v>
      </c>
      <c r="J141" s="23">
        <f t="shared" si="80"/>
        <v>2.6182939275936866E-2</v>
      </c>
      <c r="K141" s="23">
        <f t="shared" si="80"/>
        <v>2.4719788707939772E-2</v>
      </c>
    </row>
    <row r="142" spans="1:61" ht="18" customHeight="1">
      <c r="A142" s="23" t="s">
        <v>13</v>
      </c>
      <c r="B142" s="23"/>
      <c r="C142" s="23">
        <f>+EXP(C128-0.1)</f>
        <v>1.0652809918289441</v>
      </c>
      <c r="D142" s="23">
        <f>+EXP(D128-0.1)</f>
        <v>1.0501013048457555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69.184388774228069</v>
      </c>
    </row>
    <row r="145" spans="1:74" ht="18" customHeight="1">
      <c r="A145" s="23" t="s">
        <v>150</v>
      </c>
      <c r="B145" s="23">
        <f>+SUMPRODUCT(B140:AE140*B84:AE84)*10</f>
        <v>70.52065690727818</v>
      </c>
    </row>
    <row r="146" spans="1:74" ht="18" customHeight="1">
      <c r="A146" s="23" t="s">
        <v>151</v>
      </c>
      <c r="B146" s="23">
        <f>+SUMPRODUCT(B140:BI140*B84:BI84)*10</f>
        <v>70.821010832578395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1">+B148/(1+B79)^10</f>
        <v>0.53642579411104052</v>
      </c>
      <c r="D148" s="23">
        <f t="shared" si="81"/>
        <v>0.31901159271424423</v>
      </c>
      <c r="E148" s="23">
        <f t="shared" si="81"/>
        <v>0.19994321044930094</v>
      </c>
      <c r="F148" s="23">
        <f t="shared" si="81"/>
        <v>0.13043028543538115</v>
      </c>
      <c r="G148" s="23">
        <f t="shared" si="81"/>
        <v>8.7407679722633233E-2</v>
      </c>
      <c r="H148" s="23">
        <f t="shared" si="81"/>
        <v>5.9543128547773917E-2</v>
      </c>
      <c r="I148" s="23">
        <f t="shared" si="81"/>
        <v>4.1569172601138273E-2</v>
      </c>
      <c r="J148" s="23">
        <f t="shared" si="81"/>
        <v>2.9728353833391855E-2</v>
      </c>
      <c r="K148" s="23">
        <f t="shared" si="81"/>
        <v>2.1860683029806198E-2</v>
      </c>
      <c r="L148" s="23">
        <f t="shared" si="81"/>
        <v>1.6001598057654332E-2</v>
      </c>
      <c r="M148" s="23">
        <f t="shared" si="81"/>
        <v>1.1809896790545211E-2</v>
      </c>
      <c r="N148" s="23">
        <f t="shared" si="81"/>
        <v>8.6074372376166979E-3</v>
      </c>
      <c r="O148" s="23">
        <f t="shared" si="81"/>
        <v>6.4104436052243776E-3</v>
      </c>
      <c r="P148" s="23">
        <f t="shared" si="81"/>
        <v>4.8452461180456012E-3</v>
      </c>
      <c r="Q148" s="23">
        <f t="shared" si="81"/>
        <v>3.7027122985310319E-3</v>
      </c>
      <c r="R148" s="23">
        <f t="shared" si="81"/>
        <v>2.854469406666167E-3</v>
      </c>
      <c r="S148" s="23">
        <f t="shared" si="81"/>
        <v>2.2166703667648329E-3</v>
      </c>
      <c r="T148" s="23">
        <f t="shared" si="81"/>
        <v>1.7322189708173571E-3</v>
      </c>
      <c r="U148" s="23">
        <f t="shared" si="81"/>
        <v>1.3611064316374423E-3</v>
      </c>
      <c r="V148" s="23">
        <f t="shared" si="81"/>
        <v>1.0747166884427406E-3</v>
      </c>
      <c r="W148" s="23">
        <f t="shared" si="81"/>
        <v>8.5226234013863591E-4</v>
      </c>
      <c r="X148" s="23">
        <f t="shared" si="81"/>
        <v>6.7845499058387067E-4</v>
      </c>
      <c r="Y148" s="23">
        <f t="shared" si="81"/>
        <v>5.4193432161607318E-4</v>
      </c>
      <c r="Z148" s="23">
        <f t="shared" si="81"/>
        <v>4.3418433526223941E-4</v>
      </c>
      <c r="AA148" s="23">
        <f t="shared" si="81"/>
        <v>3.4874899227122571E-4</v>
      </c>
      <c r="AB148" s="23">
        <f t="shared" si="81"/>
        <v>2.8064304406889476E-4</v>
      </c>
      <c r="AC148" s="23">
        <f t="shared" si="81"/>
        <v>2.2556388843995645E-4</v>
      </c>
      <c r="AD148" s="23">
        <f t="shared" si="81"/>
        <v>1.8139260936817476E-4</v>
      </c>
      <c r="AE148" s="23">
        <f t="shared" si="81"/>
        <v>1.4600190117775147E-4</v>
      </c>
      <c r="AF148" s="23">
        <f t="shared" si="81"/>
        <v>1.1765139053112197E-4</v>
      </c>
      <c r="AG148" s="23">
        <f t="shared" si="81"/>
        <v>9.492967717799071E-5</v>
      </c>
      <c r="AH148" s="23">
        <f t="shared" si="81"/>
        <v>7.6701349865300518E-5</v>
      </c>
      <c r="AI148" s="23">
        <f t="shared" ref="AI148:BI148" si="82">+AH148/(1+AH79)^10</f>
        <v>6.2058565931634679E-5</v>
      </c>
      <c r="AJ148" s="23">
        <f t="shared" si="82"/>
        <v>5.0278280659947487E-5</v>
      </c>
      <c r="AK148" s="23">
        <f t="shared" si="82"/>
        <v>4.078579377843826E-5</v>
      </c>
      <c r="AL148" s="23">
        <f t="shared" si="82"/>
        <v>3.312455851996963E-5</v>
      </c>
      <c r="AM148" s="23">
        <f t="shared" si="82"/>
        <v>2.6931692074091723E-5</v>
      </c>
      <c r="AN148" s="23">
        <f t="shared" si="82"/>
        <v>2.1918389904769227E-5</v>
      </c>
      <c r="AO148" s="23">
        <f t="shared" si="82"/>
        <v>1.7854402558074744E-5</v>
      </c>
      <c r="AP148" s="23">
        <f t="shared" si="82"/>
        <v>1.4555796184547156E-5</v>
      </c>
      <c r="AQ148" s="23">
        <f t="shared" si="82"/>
        <v>1.187532577447118E-5</v>
      </c>
      <c r="AR148" s="23">
        <f t="shared" si="82"/>
        <v>9.6948672288108505E-6</v>
      </c>
      <c r="AS148" s="23">
        <f t="shared" si="82"/>
        <v>7.9194630542535544E-6</v>
      </c>
      <c r="AT148" s="23">
        <f t="shared" si="82"/>
        <v>6.4726296573158382E-6</v>
      </c>
      <c r="AU148" s="23">
        <f t="shared" si="82"/>
        <v>5.2926506209334407E-6</v>
      </c>
      <c r="AV148" s="23">
        <f t="shared" si="82"/>
        <v>4.3296413303649609E-6</v>
      </c>
      <c r="AW148" s="23">
        <f t="shared" si="82"/>
        <v>3.543218195770464E-6</v>
      </c>
      <c r="AX148" s="23">
        <f t="shared" si="82"/>
        <v>2.9006429499364746E-6</v>
      </c>
      <c r="AY148" s="23">
        <f t="shared" si="82"/>
        <v>2.3753412996236449E-6</v>
      </c>
      <c r="AZ148" s="23">
        <f t="shared" si="82"/>
        <v>1.9457174388960607E-6</v>
      </c>
      <c r="BA148" s="23">
        <f t="shared" si="82"/>
        <v>1.5942030899182515E-6</v>
      </c>
      <c r="BB148" s="23">
        <f t="shared" si="82"/>
        <v>1.3064929963906708E-6</v>
      </c>
      <c r="BC148" s="23">
        <f t="shared" si="82"/>
        <v>1.0709290659258405E-6</v>
      </c>
      <c r="BD148" s="23">
        <f t="shared" si="82"/>
        <v>8.7800333702663022E-7</v>
      </c>
      <c r="BE148" s="23">
        <f t="shared" si="82"/>
        <v>7.1995616565451602E-7</v>
      </c>
      <c r="BF148" s="23">
        <f t="shared" si="82"/>
        <v>5.9045089074635635E-7</v>
      </c>
      <c r="BG148" s="23">
        <f t="shared" si="82"/>
        <v>4.8431005610005642E-7</v>
      </c>
      <c r="BH148" s="23">
        <f t="shared" si="82"/>
        <v>3.9730127334451101E-7</v>
      </c>
      <c r="BI148" s="23">
        <f t="shared" si="82"/>
        <v>3.423414883624638E-7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57.0231164326539</v>
      </c>
    </row>
    <row r="152" spans="1:74" ht="18" customHeight="1">
      <c r="A152" s="23" t="s">
        <v>150</v>
      </c>
      <c r="B152" s="23">
        <f>+SUMPRODUCT(B148:AE148*B84:AE84)*10</f>
        <v>57.835642884526862</v>
      </c>
    </row>
    <row r="153" spans="1:74" ht="18" customHeight="1">
      <c r="A153" s="23" t="s">
        <v>151</v>
      </c>
      <c r="B153" s="23">
        <f>+SUMPRODUCT(B148:BI148*B84:BI84)*10</f>
        <v>58.014210927360786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1.3628933372523825E-3</v>
      </c>
      <c r="C155" s="29">
        <f t="shared" ref="C155:BI155" si="83">+C63*C61</f>
        <v>2.5620708420212184E-3</v>
      </c>
      <c r="D155" s="29">
        <f t="shared" si="83"/>
        <v>5.0800014001132539E-3</v>
      </c>
      <c r="E155" s="29">
        <f t="shared" si="83"/>
        <v>9.2617438211821217E-3</v>
      </c>
      <c r="F155" s="29">
        <f t="shared" si="83"/>
        <v>1.5693550653869768E-2</v>
      </c>
      <c r="G155" s="29">
        <f t="shared" si="83"/>
        <v>2.5011436616504932E-2</v>
      </c>
      <c r="H155" s="29">
        <f t="shared" si="83"/>
        <v>3.7563023220015743E-2</v>
      </c>
      <c r="I155" s="29">
        <f t="shared" si="83"/>
        <v>5.3892831301572859E-2</v>
      </c>
      <c r="J155" s="29">
        <f t="shared" si="83"/>
        <v>7.5132242653473652E-2</v>
      </c>
      <c r="K155" s="29">
        <f t="shared" si="83"/>
        <v>0.10175378235524413</v>
      </c>
      <c r="L155" s="29">
        <f t="shared" si="83"/>
        <v>0.13535313438797383</v>
      </c>
      <c r="M155" s="29">
        <f t="shared" si="83"/>
        <v>0.17627051336436242</v>
      </c>
      <c r="N155" s="29">
        <f t="shared" si="83"/>
        <v>0.22497559106708012</v>
      </c>
      <c r="O155" s="29">
        <f t="shared" si="83"/>
        <v>0.27947531847680218</v>
      </c>
      <c r="P155" s="29">
        <f t="shared" si="83"/>
        <v>0.34022155740057636</v>
      </c>
      <c r="Q155" s="29">
        <f t="shared" si="83"/>
        <v>0.40756566933320804</v>
      </c>
      <c r="R155" s="29">
        <f t="shared" si="83"/>
        <v>0.48177049780861297</v>
      </c>
      <c r="S155" s="29">
        <f t="shared" si="83"/>
        <v>0.56302185867252086</v>
      </c>
      <c r="T155" s="29">
        <f t="shared" si="83"/>
        <v>0.65143218654055757</v>
      </c>
      <c r="U155" s="29">
        <f t="shared" si="83"/>
        <v>0.74703326062875297</v>
      </c>
      <c r="V155" s="29">
        <f t="shared" si="83"/>
        <v>0.84975504692192727</v>
      </c>
      <c r="W155" s="29">
        <f t="shared" si="83"/>
        <v>0.95938776476497878</v>
      </c>
      <c r="X155" s="29">
        <f t="shared" si="83"/>
        <v>1.0755252369695656</v>
      </c>
      <c r="Y155" s="29">
        <f t="shared" si="83"/>
        <v>1.1974906829118654</v>
      </c>
      <c r="Z155" s="29">
        <f t="shared" si="83"/>
        <v>1.3242528647424343</v>
      </c>
      <c r="AA155" s="29">
        <f t="shared" si="83"/>
        <v>1.4521493097194904</v>
      </c>
      <c r="AB155" s="29">
        <f t="shared" si="83"/>
        <v>1.5631035745307531</v>
      </c>
      <c r="AC155" s="29">
        <f t="shared" si="83"/>
        <v>1.6460991355960826</v>
      </c>
      <c r="AD155" s="29">
        <f t="shared" si="83"/>
        <v>1.7115563089320711</v>
      </c>
      <c r="AE155" s="29">
        <f t="shared" si="83"/>
        <v>1.7667439426025062</v>
      </c>
      <c r="AF155" s="29">
        <f t="shared" si="83"/>
        <v>1.8169059922216337</v>
      </c>
      <c r="AG155" s="29">
        <f t="shared" si="83"/>
        <v>1.8657272363428898</v>
      </c>
      <c r="AH155" s="29">
        <f t="shared" si="83"/>
        <v>1.9157440495419111</v>
      </c>
      <c r="AI155" s="29">
        <f t="shared" si="83"/>
        <v>1.9686710175002891</v>
      </c>
      <c r="AJ155" s="29">
        <f t="shared" si="83"/>
        <v>2.0256463766505908</v>
      </c>
      <c r="AK155" s="29">
        <f t="shared" si="83"/>
        <v>2.0874110119813629</v>
      </c>
      <c r="AL155" s="29">
        <f t="shared" si="83"/>
        <v>2.1544367858279077</v>
      </c>
      <c r="AM155" s="29">
        <f t="shared" si="83"/>
        <v>2.2270175738142446</v>
      </c>
      <c r="AN155" s="29">
        <f t="shared" si="83"/>
        <v>2.305333370617062</v>
      </c>
      <c r="AO155" s="29">
        <f t="shared" si="83"/>
        <v>2.3894951523814214</v>
      </c>
      <c r="AP155" s="29">
        <f t="shared" si="83"/>
        <v>2.4795760703747418</v>
      </c>
      <c r="AQ155" s="29">
        <f t="shared" si="83"/>
        <v>2.5756329709770873</v>
      </c>
      <c r="AR155" s="29">
        <f t="shared" si="83"/>
        <v>2.6777210884873801</v>
      </c>
      <c r="AS155" s="29">
        <f t="shared" si="83"/>
        <v>2.7859039341642058</v>
      </c>
      <c r="AT155" s="29">
        <f t="shared" si="83"/>
        <v>2.9002598194299498</v>
      </c>
      <c r="AU155" s="29">
        <f t="shared" si="83"/>
        <v>3.0208860358052467</v>
      </c>
      <c r="AV155" s="29">
        <f t="shared" si="83"/>
        <v>3.1479014194129586</v>
      </c>
      <c r="AW155" s="29">
        <f t="shared" si="83"/>
        <v>3.281447818340653</v>
      </c>
      <c r="AX155" s="29">
        <f t="shared" si="83"/>
        <v>3.4216908317184127</v>
      </c>
      <c r="AY155" s="29">
        <f t="shared" si="83"/>
        <v>3.5688200824637413</v>
      </c>
      <c r="AZ155" s="29">
        <f t="shared" si="83"/>
        <v>3.7230492089445613</v>
      </c>
      <c r="BA155" s="29">
        <f t="shared" si="83"/>
        <v>3.884615705670408</v>
      </c>
      <c r="BB155" s="29">
        <f t="shared" si="83"/>
        <v>4.053780703452448</v>
      </c>
      <c r="BC155" s="29">
        <f t="shared" si="83"/>
        <v>4.2308287509619413</v>
      </c>
      <c r="BD155" s="29">
        <f t="shared" si="83"/>
        <v>4.4160676391877125</v>
      </c>
      <c r="BE155" s="29">
        <f t="shared" si="83"/>
        <v>4.6098282957363477</v>
      </c>
      <c r="BF155" s="29">
        <f t="shared" si="83"/>
        <v>4.812464765635581</v>
      </c>
      <c r="BG155" s="29">
        <f t="shared" si="83"/>
        <v>5.0243542881289267</v>
      </c>
      <c r="BH155" s="29">
        <f t="shared" si="83"/>
        <v>5.2458974740373998</v>
      </c>
      <c r="BI155" s="29">
        <f t="shared" si="83"/>
        <v>5.4775185849886121</v>
      </c>
    </row>
    <row r="159" spans="1:74" ht="18" customHeight="1">
      <c r="A159" s="21" t="s">
        <v>1312</v>
      </c>
      <c r="B159" s="29">
        <f>B57</f>
        <v>143.15</v>
      </c>
      <c r="C159" s="23">
        <f>B159*EXP(B58)</f>
        <v>137.96372459314105</v>
      </c>
      <c r="D159" s="23">
        <f t="shared" ref="D159:BI159" si="84">C159*EXP(C58)</f>
        <v>132.32651218830762</v>
      </c>
      <c r="E159" s="23">
        <f t="shared" si="84"/>
        <v>125.36948417964659</v>
      </c>
      <c r="F159" s="23">
        <f t="shared" si="84"/>
        <v>119.08136271565274</v>
      </c>
      <c r="G159" s="23">
        <f t="shared" si="84"/>
        <v>113.28947562516088</v>
      </c>
      <c r="H159" s="23">
        <f t="shared" si="84"/>
        <v>107.90661026901763</v>
      </c>
      <c r="I159" s="23">
        <f t="shared" si="84"/>
        <v>102.77950776535891</v>
      </c>
      <c r="J159" s="23">
        <f t="shared" si="84"/>
        <v>97.896015732064228</v>
      </c>
      <c r="K159" s="23">
        <f t="shared" si="84"/>
        <v>93.244559198430593</v>
      </c>
      <c r="L159" s="23">
        <f t="shared" si="84"/>
        <v>91.397876887626765</v>
      </c>
      <c r="M159" s="23">
        <f t="shared" si="84"/>
        <v>92.194038330465446</v>
      </c>
      <c r="N159" s="23">
        <f t="shared" si="84"/>
        <v>92.997135088047187</v>
      </c>
      <c r="O159" s="23">
        <f t="shared" si="84"/>
        <v>93.807227573484198</v>
      </c>
      <c r="P159" s="23">
        <f t="shared" si="84"/>
        <v>94.624376726143709</v>
      </c>
      <c r="Q159" s="23">
        <f t="shared" si="84"/>
        <v>95.448644016232123</v>
      </c>
      <c r="R159" s="23">
        <f t="shared" si="84"/>
        <v>96.280091449419132</v>
      </c>
      <c r="S159" s="23">
        <f t="shared" si="84"/>
        <v>97.118781571502126</v>
      </c>
      <c r="T159" s="23">
        <f t="shared" si="84"/>
        <v>97.964777473111198</v>
      </c>
      <c r="U159" s="23">
        <f t="shared" si="84"/>
        <v>98.818142794455127</v>
      </c>
      <c r="V159" s="23">
        <f t="shared" si="84"/>
        <v>99.520861263790053</v>
      </c>
      <c r="W159" s="23">
        <f t="shared" si="84"/>
        <v>100.06962479452285</v>
      </c>
      <c r="X159" s="23">
        <f t="shared" si="84"/>
        <v>100.62141423770092</v>
      </c>
      <c r="Y159" s="23">
        <f t="shared" si="84"/>
        <v>101.17624627837277</v>
      </c>
      <c r="Z159" s="23">
        <f t="shared" si="84"/>
        <v>101.73413769358918</v>
      </c>
      <c r="AA159" s="23">
        <f t="shared" si="84"/>
        <v>102.2951053529105</v>
      </c>
      <c r="AB159" s="23">
        <f t="shared" si="84"/>
        <v>102.8591662189168</v>
      </c>
      <c r="AC159" s="23">
        <f t="shared" si="84"/>
        <v>103.42633734772075</v>
      </c>
      <c r="AD159" s="23">
        <f t="shared" si="84"/>
        <v>103.99663588948334</v>
      </c>
      <c r="AE159" s="23">
        <f t="shared" si="84"/>
        <v>104.57007908893253</v>
      </c>
      <c r="AF159" s="23">
        <f t="shared" si="84"/>
        <v>104.85798535025349</v>
      </c>
      <c r="AG159" s="23">
        <f t="shared" si="84"/>
        <v>104.85798535025349</v>
      </c>
      <c r="AH159" s="23">
        <f t="shared" si="84"/>
        <v>104.85798535025349</v>
      </c>
      <c r="AI159" s="23">
        <f t="shared" si="84"/>
        <v>104.85798535025349</v>
      </c>
      <c r="AJ159" s="23">
        <f t="shared" si="84"/>
        <v>104.85798535025349</v>
      </c>
      <c r="AK159" s="23">
        <f t="shared" si="84"/>
        <v>104.85798535025349</v>
      </c>
      <c r="AL159" s="23">
        <f t="shared" si="84"/>
        <v>104.85798535025349</v>
      </c>
      <c r="AM159" s="23">
        <f t="shared" si="84"/>
        <v>104.85798535025349</v>
      </c>
      <c r="AN159" s="23">
        <f t="shared" si="84"/>
        <v>104.85798535025349</v>
      </c>
      <c r="AO159" s="23">
        <f t="shared" si="84"/>
        <v>104.85798535025349</v>
      </c>
      <c r="AP159" s="23">
        <f t="shared" si="84"/>
        <v>104.85798535025349</v>
      </c>
      <c r="AQ159" s="23">
        <f t="shared" si="84"/>
        <v>104.85798535025349</v>
      </c>
      <c r="AR159" s="23">
        <f t="shared" si="84"/>
        <v>104.85798535025349</v>
      </c>
      <c r="AS159" s="23">
        <f t="shared" si="84"/>
        <v>104.85798535025349</v>
      </c>
      <c r="AT159" s="23">
        <f t="shared" si="84"/>
        <v>104.85798535025349</v>
      </c>
      <c r="AU159" s="23">
        <f t="shared" si="84"/>
        <v>104.85798535025349</v>
      </c>
      <c r="AV159" s="23">
        <f t="shared" si="84"/>
        <v>104.85798535025349</v>
      </c>
      <c r="AW159" s="23">
        <f t="shared" si="84"/>
        <v>104.85798535025349</v>
      </c>
      <c r="AX159" s="23">
        <f t="shared" si="84"/>
        <v>104.85798535025349</v>
      </c>
      <c r="AY159" s="23">
        <f t="shared" si="84"/>
        <v>104.85798535025349</v>
      </c>
      <c r="AZ159" s="23">
        <f t="shared" si="84"/>
        <v>104.85798535025349</v>
      </c>
      <c r="BA159" s="23">
        <f t="shared" si="84"/>
        <v>104.85798535025349</v>
      </c>
      <c r="BB159" s="23">
        <f t="shared" si="84"/>
        <v>104.85798535025349</v>
      </c>
      <c r="BC159" s="23">
        <f t="shared" si="84"/>
        <v>104.85798535025349</v>
      </c>
      <c r="BD159" s="23">
        <f t="shared" si="84"/>
        <v>104.85798535025349</v>
      </c>
      <c r="BE159" s="23">
        <f t="shared" si="84"/>
        <v>104.85798535025349</v>
      </c>
      <c r="BF159" s="23">
        <f t="shared" si="84"/>
        <v>104.85798535025349</v>
      </c>
      <c r="BG159" s="23">
        <f t="shared" si="84"/>
        <v>104.85798535025349</v>
      </c>
      <c r="BH159" s="23">
        <f t="shared" si="84"/>
        <v>104.85798535025349</v>
      </c>
      <c r="BI159" s="23">
        <f t="shared" si="84"/>
        <v>104.85798535025349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9"/>
  <sheetViews>
    <sheetView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B43" sqref="B43"/>
    </sheetView>
  </sheetViews>
  <sheetFormatPr defaultColWidth="11.6640625" defaultRowHeight="18" customHeight="1"/>
  <cols>
    <col min="1" max="1" width="50.109375" style="21" customWidth="1"/>
    <col min="2" max="2" width="14.44140625" style="29" customWidth="1"/>
    <col min="3" max="3" width="14.44140625" style="23" customWidth="1"/>
    <col min="4" max="16384" width="11.664062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3.4795413592520314E-3</v>
      </c>
      <c r="E50" s="44">
        <f>100*$B$49*(Global!D135*$B$48+Global!D135^2*$C$48)*(D61/$B61)^(1/$C$49)</f>
        <v>4.8393814165457573E-3</v>
      </c>
      <c r="F50" s="44">
        <f>100*$B$49*(Global!E135*$B$48+Global!E135^2*$C$48)*(E61/$B61)^(1/$C$49)</f>
        <v>6.4865151074266622E-3</v>
      </c>
      <c r="G50" s="44">
        <f>100*$B$49*(Global!F135*$B$48+Global!F135^2*$C$48)*(F61/$B61)^(1/$C$49)</f>
        <v>8.4578297768209548E-3</v>
      </c>
      <c r="H50" s="44">
        <f>100*$B$49*(Global!G135*$B$48+Global!G135^2*$C$48)*(G61/$B61)^(1/$C$49)</f>
        <v>1.075993845340667E-2</v>
      </c>
      <c r="I50" s="44">
        <f>100*$B$49*(Global!H135*$B$48+Global!H135^2*$C$48)*(H61/$B61)^(1/$C$49)</f>
        <v>1.3379431220893401E-2</v>
      </c>
      <c r="J50" s="44">
        <f>100*$B$49*(Global!I135*$B$48+Global!I135^2*$C$48)*(I61/$B61)^(1/$C$49)</f>
        <v>1.6309294904285888E-2</v>
      </c>
      <c r="K50" s="44">
        <f>100*$B$49*(Global!J135*$B$48+Global!J135^2*$C$48)*(J61/$B61)^(1/$C$49)</f>
        <v>2.0537686420451933E-2</v>
      </c>
      <c r="L50" s="44">
        <f>100*$B$49*(Global!K135*$B$48+Global!K135^2*$C$48)*(K61/$B61)^(1/$C$49)</f>
        <v>2.546552586779216E-2</v>
      </c>
      <c r="M50" s="44">
        <f>100*$B$49*(Global!L135*$B$48+Global!L135^2*$C$48)*(L61/$B61)^(1/$C$49)</f>
        <v>3.118534733038136E-2</v>
      </c>
      <c r="N50" s="44">
        <f>100*$B$49*(Global!M135*$B$48+Global!M135^2*$C$48)*(M61/$B61)^(1/$C$49)</f>
        <v>3.7506079906421227E-2</v>
      </c>
      <c r="O50" s="44">
        <f>100*$B$49*(Global!N135*$B$48+Global!N135^2*$C$48)*(N61/$B61)^(1/$C$49)</f>
        <v>4.4583738060729877E-2</v>
      </c>
      <c r="P50" s="44">
        <f>100*$B$49*(Global!O135*$B$48+Global!O135^2*$C$48)*(O61/$B61)^(1/$C$49)</f>
        <v>5.2325301698152124E-2</v>
      </c>
      <c r="Q50" s="44">
        <f>100*$B$49*(Global!P135*$B$48+Global!P135^2*$C$48)*(P61/$B61)^(1/$C$49)</f>
        <v>6.0722380928252384E-2</v>
      </c>
      <c r="R50" s="44">
        <f>100*$B$49*(Global!Q135*$B$48+Global!Q135^2*$C$48)*(Q61/$B61)^(1/$C$49)</f>
        <v>6.9763490323818081E-2</v>
      </c>
      <c r="S50" s="44">
        <f>100*$B$49*(Global!R135*$B$48+Global!R135^2*$C$48)*(R61/$B61)^(1/$C$49)</f>
        <v>7.9435458485336979E-2</v>
      </c>
      <c r="T50" s="44">
        <f>100*$B$49*(Global!S135*$B$48+Global!S135^2*$C$48)*(S61/$B61)^(1/$C$49)</f>
        <v>8.9724236901428597E-2</v>
      </c>
      <c r="U50" s="44">
        <f>100*$B$49*(Global!T135*$B$48+Global!T135^2*$C$48)*(T61/$B61)^(1/$C$49)</f>
        <v>0.10061527593870959</v>
      </c>
      <c r="V50" s="44">
        <f>100*$B$49*(Global!U135*$B$48+Global!U135^2*$C$48)*(U61/$B61)^(1/$C$49)</f>
        <v>0.11209355510340059</v>
      </c>
      <c r="W50" s="44">
        <f>100*$B$49*(Global!V135*$B$48+Global!V135^2*$C$48)*(V61/$B61)^(1/$C$49)</f>
        <v>0.12414331308853506</v>
      </c>
      <c r="X50" s="44">
        <f>100*$B$49*(Global!W135*$B$48+Global!W135^2*$C$48)*(W61/$B61)^(1/$C$49)</f>
        <v>0.13674749777196543</v>
      </c>
      <c r="Y50" s="44">
        <f>100*$B$49*(Global!X135*$B$48+Global!X135^2*$C$48)*(X61/$B61)^(1/$C$49)</f>
        <v>0.14988694490624238</v>
      </c>
      <c r="Z50" s="44">
        <f>100*$B$49*(Global!Y135*$B$48+Global!Y135^2*$C$48)*(Y61/$B61)^(1/$C$49)</f>
        <v>0.16353930281923501</v>
      </c>
      <c r="AA50" s="44">
        <f>100*$B$49*(Global!Z135*$B$48+Global!Z135^2*$C$48)*(Z61/$B61)^(1/$C$49)</f>
        <v>0.17767775841546463</v>
      </c>
      <c r="AB50" s="44">
        <f>100*$B$49*(Global!AA135*$B$48+Global!AA135^2*$C$48)*(AA61/$B61)^(1/$C$49)</f>
        <v>0.19225663851843428</v>
      </c>
      <c r="AC50" s="44">
        <f>100*$B$49*(Global!AB135*$B$48+Global!AB135^2*$C$48)*(AB61/$B61)^(1/$C$49)</f>
        <v>0.20713504937579069</v>
      </c>
      <c r="AD50" s="44">
        <f>100*$B$49*(Global!AC135*$B$48+Global!AC135^2*$C$48)*(AC61/$B61)^(1/$C$49)</f>
        <v>0.22213522456658755</v>
      </c>
      <c r="AE50" s="44">
        <f>100*$B$49*(Global!AD135*$B$48+Global!AD135^2*$C$48)*(AD61/$B61)^(1/$C$49)</f>
        <v>0.23716397435515318</v>
      </c>
      <c r="AF50" s="44">
        <f>100*$B$49*(Global!AE135*$B$48+Global!AE135^2*$C$48)*(AE61/$B61)^(1/$C$49)</f>
        <v>0.25215372222492938</v>
      </c>
      <c r="AG50" s="44">
        <f>100*$B$49*(Global!AF135*$B$48+Global!AF135^2*$C$48)*(AF61/$B61)^(1/$C$49)</f>
        <v>0.2670661658547463</v>
      </c>
      <c r="AH50" s="44">
        <f>100*$B$49*(Global!AG135*$B$48+Global!AG135^2*$C$48)*(AG61/$B61)^(1/$C$49)</f>
        <v>0.28188313326229775</v>
      </c>
      <c r="AI50" s="44">
        <f>100*$B$49*(Global!AH135*$B$48+Global!AH135^2*$C$48)*(AH61/$B61)^(1/$C$49)</f>
        <v>0.29660012028108679</v>
      </c>
      <c r="AJ50" s="44">
        <f>100*$B$49*(Global!AI135*$B$48+Global!AI135^2*$C$48)*(AI61/$B61)^(1/$C$49)</f>
        <v>0.31122165401180518</v>
      </c>
      <c r="AK50" s="44">
        <f>100*$B$49*(Global!AJ135*$B$48+Global!AJ135^2*$C$48)*(AJ61/$B61)^(1/$C$49)</f>
        <v>0.32575795924845674</v>
      </c>
      <c r="AL50" s="44">
        <f>100*$B$49*(Global!AK135*$B$48+Global!AK135^2*$C$48)*(AK61/$B61)^(1/$C$49)</f>
        <v>0.34022258208511713</v>
      </c>
      <c r="AM50" s="44">
        <f>100*$B$49*(Global!AL135*$B$48+Global!AL135^2*$C$48)*(AL61/$B61)^(1/$C$49)</f>
        <v>0.35463072462197015</v>
      </c>
      <c r="AN50" s="44">
        <f>100*$B$49*(Global!AM135*$B$48+Global!AM135^2*$C$48)*(AM61/$B61)^(1/$C$49)</f>
        <v>0.36899810712819048</v>
      </c>
      <c r="AO50" s="44">
        <f>100*$B$49*(Global!AN135*$B$48+Global!AN135^2*$C$48)*(AN61/$B61)^(1/$C$49)</f>
        <v>0.38334021767981258</v>
      </c>
      <c r="AP50" s="44">
        <f>100*$B$49*(Global!AO135*$B$48+Global!AO135^2*$C$48)*(AO61/$B61)^(1/$C$49)</f>
        <v>0.39767184225511981</v>
      </c>
      <c r="AQ50" s="44">
        <f>100*$B$49*(Global!AP135*$B$48+Global!AP135^2*$C$48)*(AP61/$B61)^(1/$C$49)</f>
        <v>0.41200679406715329</v>
      </c>
      <c r="AR50" s="44">
        <f>100*$B$49*(Global!AQ135*$B$48+Global!AQ135^2*$C$48)*(AQ61/$B61)^(1/$C$49)</f>
        <v>0.42635778125126372</v>
      </c>
      <c r="AS50" s="44">
        <f>100*$B$49*(Global!AR135*$B$48+Global!AR135^2*$C$48)*(AR61/$B61)^(1/$C$49)</f>
        <v>0.44073636794305449</v>
      </c>
      <c r="AT50" s="44">
        <f>100*$B$49*(Global!AS135*$B$48+Global!AS135^2*$C$48)*(AS61/$B61)^(1/$C$49)</f>
        <v>0.45515299607248555</v>
      </c>
      <c r="AU50" s="44">
        <f>100*$B$49*(Global!AT135*$B$48+Global!AT135^2*$C$48)*(AT61/$B61)^(1/$C$49)</f>
        <v>0.46961704454474157</v>
      </c>
      <c r="AV50" s="44">
        <f>100*$B$49*(Global!AU135*$B$48+Global!AU135^2*$C$48)*(AU61/$B61)^(1/$C$49)</f>
        <v>0.48413690947400734</v>
      </c>
      <c r="AW50" s="44">
        <f>100*$B$49*(Global!AV135*$B$48+Global!AV135^2*$C$48)*(AV61/$B61)^(1/$C$49)</f>
        <v>0.49872009429401115</v>
      </c>
      <c r="AX50" s="44">
        <f>100*$B$49*(Global!AW135*$B$48+Global!AW135^2*$C$48)*(AW61/$B61)^(1/$C$49)</f>
        <v>0.5133733023151279</v>
      </c>
      <c r="AY50" s="44">
        <f>100*$B$49*(Global!AX135*$B$48+Global!AX135^2*$C$48)*(AX61/$B61)^(1/$C$49)</f>
        <v>0.52810252697688298</v>
      </c>
      <c r="AZ50" s="44">
        <f>100*$B$49*(Global!AY135*$B$48+Global!AY135^2*$C$48)*(AY61/$B61)^(1/$C$49)</f>
        <v>0.54291313692936538</v>
      </c>
      <c r="BA50" s="44">
        <f>100*$B$49*(Global!AZ135*$B$48+Global!AZ135^2*$C$48)*(AZ61/$B61)^(1/$C$49)</f>
        <v>0.55780995437825232</v>
      </c>
      <c r="BB50" s="44">
        <f>100*$B$49*(Global!BA135*$B$48+Global!BA135^2*$C$48)*(BA61/$B61)^(1/$C$49)</f>
        <v>0.57279732600633104</v>
      </c>
      <c r="BC50" s="44">
        <f>100*$B$49*(Global!BB135*$B$48+Global!BB135^2*$C$48)*(BB61/$B61)^(1/$C$49)</f>
        <v>0.58787918635986414</v>
      </c>
      <c r="BD50" s="44">
        <f>100*$B$49*(Global!BC135*$B$48+Global!BC135^2*$C$48)*(BC61/$B61)^(1/$C$49)</f>
        <v>0.60305911394994094</v>
      </c>
      <c r="BE50" s="44">
        <f>100*$B$49*(Global!BD135*$B$48+Global!BD135^2*$C$48)*(BD61/$B61)^(1/$C$49)</f>
        <v>0.61834038053226159</v>
      </c>
      <c r="BF50" s="44">
        <f>100*$B$49*(Global!BE135*$B$48+Global!BE135^2*$C$48)*(BE61/$B61)^(1/$C$49)</f>
        <v>0.63372599414073938</v>
      </c>
      <c r="BG50" s="44">
        <f>100*$B$49*(Global!BF135*$B$48+Global!BF135^2*$C$48)*(BF61/$B61)^(1/$C$49)</f>
        <v>0.64921873649468986</v>
      </c>
      <c r="BH50" s="44">
        <f>100*$B$49*(Global!BG135*$B$48+Global!BG135^2*$C$48)*(BG61/$B61)^(1/$C$49)</f>
        <v>0.66482119540006812</v>
      </c>
      <c r="BI50" s="44">
        <f>100*$B$49*(Global!BH135*$B$48+Global!BH135^2*$C$48)*(BH61/$B61)^(1/$C$49)</f>
        <v>0.68053579273892073</v>
      </c>
      <c r="BJ50" s="44">
        <f>100*$B$49*(Global!BI135*$B$48+Global!BI135^2*$C$48)*(BI61/$B61)^(1/$C$49)</f>
        <v>0.69636480859945205</v>
      </c>
      <c r="BK50" s="44">
        <f>100*$B$49*(Global!BJ80*$B$48+Global!BJ80^2*$C$48)*(BJ61/$B61)^(1/$C$49)</f>
        <v>0.70614135448726034</v>
      </c>
      <c r="BL50" s="44">
        <f>100*$B$49*(Global!BK80*$B$48+Global!BK80^2*$C$48)*(BK61/$B61)^(1/$C$49)</f>
        <v>0.71569756277755991</v>
      </c>
      <c r="BM50" s="44">
        <f>100*$B$49*(Global!BL80*$B$48+Global!BL80^2*$C$48)*(BL61/$B61)^(1/$C$49)</f>
        <v>0.72507756939340196</v>
      </c>
      <c r="BN50" s="44">
        <f>100*$B$49*(Global!BM80*$B$48+Global!BM80^2*$C$48)*(BM61/$B61)^(1/$C$49)</f>
        <v>0.73431156691562571</v>
      </c>
      <c r="BO50" s="44">
        <f>100*$B$49*(Global!BN80*$B$48+Global!BN80^2*$C$48)*(BN61/$B61)^(1/$C$49)</f>
        <v>0.74342031459815694</v>
      </c>
      <c r="BP50" s="44">
        <f>100*$B$49*(Global!BO80*$B$48+Global!BO80^2*$C$48)*(BO61/$B61)^(1/$C$49)</f>
        <v>0.7524181864354621</v>
      </c>
      <c r="BQ50" s="44">
        <f>100*$B$49*(Global!BP80*$B$48+Global!BP80^2*$C$48)*(BP61/$B61)^(1/$C$49)</f>
        <v>0.76131523168476456</v>
      </c>
      <c r="BR50" s="44">
        <f>100*$B$49*(Global!BQ80*$B$48+Global!BQ80^2*$C$48)*(BQ61/$B61)^(1/$C$49)</f>
        <v>0.77011856814525903</v>
      </c>
      <c r="BS50" s="44">
        <f>100*$B$49*(Global!BR80*$B$48+Global!BR80^2*$C$48)*(BR61/$B61)^(1/$C$49)</f>
        <v>0.7788333245164345</v>
      </c>
      <c r="BT50" s="44">
        <f>100*$B$49*(Global!BS80*$B$48+Global!BS80^2*$C$48)*(BS61/$B61)^(1/$C$49)</f>
        <v>0.78746327796576043</v>
      </c>
      <c r="BU50" s="44">
        <f>100*$B$49*(Global!BT80*$B$48+Global!BT80^2*$C$48)*(BT61/$B61)^(1/$C$49)</f>
        <v>0.79601128563820323</v>
      </c>
      <c r="BV50" s="44">
        <f>100*$B$49*(Global!BU80*$B$48+Global!BU80^2*$C$48)*(BU61/$B61)^(1/$C$49)</f>
        <v>0.80447957682685656</v>
      </c>
      <c r="BW50" s="44">
        <f>100*$B$49*(Global!BV80*$B$48+Global!BV80^2*$C$48)*(BV61/$B61)^(1/$C$49)</f>
        <v>0.81286995089792191</v>
      </c>
      <c r="BX50" s="44">
        <f>100*$B$49*(Global!BW80*$B$48+Global!BW80^2*$C$48)*(BW61/$B61)^(1/$C$49)</f>
        <v>0.82118391145198655</v>
      </c>
      <c r="BY50" s="44">
        <f>100*$B$49*(Global!BX80*$B$48+Global!BX80^2*$C$48)*(BX61/$B61)^(1/$C$49)</f>
        <v>0.82942275733032567</v>
      </c>
      <c r="BZ50" s="44">
        <f>100*$B$49*(Global!BY80*$B$48+Global!BY80^2*$C$48)*(BY61/$B61)^(1/$C$49)</f>
        <v>0.83758764440256905</v>
      </c>
      <c r="CA50" s="44">
        <f>100*$B$49*(Global!BZ80*$B$48+Global!BZ80^2*$C$48)*(BZ61/$B61)^(1/$C$49)</f>
        <v>0.84567962756217041</v>
      </c>
      <c r="CB50" s="44">
        <f>100*$B$49*(Global!CA80*$B$48+Global!CA80^2*$C$48)*(CA61/$B61)^(1/$C$49)</f>
        <v>0.85369968930746631</v>
      </c>
      <c r="CC50" s="44">
        <f>100*$B$49*(Global!CB80*$B$48+Global!CB80^2*$C$48)*(CB61/$B61)^(1/$C$49)</f>
        <v>0.86164875922486872</v>
      </c>
      <c r="CD50" s="44">
        <f>100*$B$49*(Global!CC80*$B$48+Global!CC80^2*$C$48)*(CC61/$B61)^(1/$C$49)</f>
        <v>0.86952772729684513</v>
      </c>
      <c r="CE50" s="44">
        <f>100*$B$49*(Global!CD80*$B$48+Global!CD80^2*$C$48)*(CD61/$B61)^(1/$C$49)</f>
        <v>0.87733745301451926</v>
      </c>
      <c r="CF50" s="44">
        <f>100*$B$49*(Global!CE80*$B$48+Global!CE80^2*$C$48)*(CE61/$B61)^(1/$C$49)</f>
        <v>0.88507877163683302</v>
      </c>
      <c r="CG50" s="44">
        <f>100*$B$49*(Global!CF80*$B$48+Global!CF80^2*$C$48)*(CF61/$B61)^(1/$C$49)</f>
        <v>0.89275249850646998</v>
      </c>
      <c r="CH50" s="44">
        <f>100*$B$49*(Global!CG80*$B$48+Global!CG80^2*$C$48)*(CG61/$B61)^(1/$C$49)</f>
        <v>0.90035943204044289</v>
      </c>
      <c r="CI50" s="44">
        <f>100*$B$49*(Global!CH80*$B$48+Global!CH80^2*$C$48)*(CH61/$B61)^(1/$C$49)</f>
        <v>0.90790035581521011</v>
      </c>
      <c r="CJ50" s="44">
        <f>100*$B$49*(Global!CI80*$B$48+Global!CI80^2*$C$48)*(CI61/$B61)^(1/$C$49)</f>
        <v>0.91537604003199313</v>
      </c>
      <c r="CK50" s="44">
        <f>100*$B$49*(Global!CJ80*$B$48+Global!CJ80^2*$C$48)*(CJ61/$B61)^(1/$C$49)</f>
        <v>0.92278724255691802</v>
      </c>
      <c r="CL50" s="44">
        <f>100*$B$49*(Global!CK80*$B$48+Global!CK80^2*$C$48)*(CK61/$B61)^(1/$C$49)</f>
        <v>0.93013470966880274</v>
      </c>
      <c r="CM50" s="44">
        <f>100*$B$49*(Global!CL80*$B$48+Global!CL80^2*$C$48)*(CL61/$B61)^(1/$C$49)</f>
        <v>0.93741917660542673</v>
      </c>
      <c r="CN50" s="44">
        <f>100*$B$49*(Global!CM80*$B$48+Global!CM80^2*$C$48)*(CM61/$B61)^(1/$C$49)</f>
        <v>0.94464136797052367</v>
      </c>
      <c r="CO50" s="44">
        <f>100*$B$49*(Global!CN80*$B$48+Global!CN80^2*$C$48)*(CN61/$B61)^(1/$C$49)</f>
        <v>0.9518019980442799</v>
      </c>
      <c r="CP50" s="44">
        <f>100*$B$49*(Global!CO80*$B$48+Global!CO80^2*$C$48)*(CO61/$B61)^(1/$C$49)</f>
        <v>0.95890177102682217</v>
      </c>
      <c r="CQ50" s="44">
        <f>100*$B$49*(Global!CP80*$B$48+Global!CP80^2*$C$48)*(CP61/$B61)^(1/$C$49)</f>
        <v>0.96594138123508</v>
      </c>
      <c r="CR50" s="44">
        <f>100*$B$49*(Global!CQ80*$B$48+Global!CQ80^2*$C$48)*(CQ61/$B61)^(1/$C$49)</f>
        <v>0.9729215132671738</v>
      </c>
      <c r="CS50" s="44">
        <f>100*$B$49*(Global!CR80*$B$48+Global!CR80^2*$C$48)*(CR61/$B61)^(1/$C$49)</f>
        <v>0.97984284214419393</v>
      </c>
      <c r="CT50" s="44">
        <f>100*$B$49*(Global!CS80*$B$48+Global!CS80^2*$C$48)*(CS61/$B61)^(1/$C$49)</f>
        <v>0.98670603343625585</v>
      </c>
      <c r="CU50" s="44">
        <f>100*$B$49*(Global!CT80*$B$48+Global!CT80^2*$C$48)*(CT61/$B61)^(1/$C$49)</f>
        <v>0.99351174337768855</v>
      </c>
      <c r="CV50" s="44">
        <f>100*$B$49*(Global!CU80*$B$48+Global!CU80^2*$C$48)*(CU61/$B61)^(1/$C$49)</f>
        <v>1.0002606189747627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1.1016008076725896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161.55934976286446</v>
      </c>
      <c r="C56" s="181">
        <v>166.897783</v>
      </c>
      <c r="D56" s="181">
        <v>172.41261499999999</v>
      </c>
      <c r="E56" s="181">
        <v>173.61741300000003</v>
      </c>
      <c r="F56" s="181">
        <v>173.583271</v>
      </c>
      <c r="G56" s="181">
        <v>171.88234400000002</v>
      </c>
      <c r="H56" s="181">
        <v>168.04643200000004</v>
      </c>
      <c r="I56" s="181">
        <v>163.792068</v>
      </c>
      <c r="J56" s="181">
        <v>160.03009899999998</v>
      </c>
      <c r="K56" s="181">
        <v>156.242392</v>
      </c>
      <c r="L56" s="181">
        <v>154.166146</v>
      </c>
      <c r="M56" s="181">
        <v>154.166146</v>
      </c>
      <c r="N56" s="181">
        <v>154.166146</v>
      </c>
      <c r="O56" s="181">
        <v>154.166146</v>
      </c>
      <c r="P56" s="181">
        <v>154.166146</v>
      </c>
      <c r="Q56" s="181">
        <v>154.166146</v>
      </c>
      <c r="R56" s="181">
        <v>154.166146</v>
      </c>
      <c r="S56" s="181">
        <v>154.166146</v>
      </c>
      <c r="T56" s="181">
        <v>154.166146</v>
      </c>
      <c r="U56" s="181">
        <v>154.166146</v>
      </c>
      <c r="V56" s="181">
        <v>154.166146</v>
      </c>
      <c r="W56" s="181">
        <v>154.166146</v>
      </c>
      <c r="X56" s="181">
        <v>154.166146</v>
      </c>
      <c r="Y56" s="181">
        <v>154.166146</v>
      </c>
      <c r="Z56" s="181">
        <v>154.166146</v>
      </c>
      <c r="AA56" s="181">
        <v>154.166146</v>
      </c>
      <c r="AB56" s="181">
        <v>154.166146</v>
      </c>
      <c r="AC56" s="181">
        <v>154.166146</v>
      </c>
      <c r="AD56" s="181">
        <v>154.166146</v>
      </c>
      <c r="AE56" s="181">
        <v>154.166146</v>
      </c>
      <c r="AF56" s="181">
        <v>154.166146</v>
      </c>
      <c r="AG56" s="181">
        <v>154.166146</v>
      </c>
      <c r="AH56" s="181">
        <v>154.166146</v>
      </c>
      <c r="AI56" s="181">
        <v>154.166146</v>
      </c>
      <c r="AJ56" s="181">
        <v>154.166146</v>
      </c>
      <c r="AK56" s="181">
        <v>154.166146</v>
      </c>
      <c r="AL56" s="181">
        <v>154.166146</v>
      </c>
      <c r="AM56" s="181">
        <v>154.166146</v>
      </c>
      <c r="AN56" s="181">
        <v>154.166146</v>
      </c>
      <c r="AO56" s="181">
        <v>154.166146</v>
      </c>
      <c r="AP56" s="181">
        <v>154.166146</v>
      </c>
      <c r="AQ56" s="181">
        <v>154.166146</v>
      </c>
      <c r="AR56" s="181">
        <v>154.166146</v>
      </c>
      <c r="AS56" s="181">
        <v>154.166146</v>
      </c>
      <c r="AT56" s="181">
        <v>154.166146</v>
      </c>
      <c r="AU56" s="181">
        <v>154.166146</v>
      </c>
      <c r="AV56" s="181">
        <v>154.166146</v>
      </c>
      <c r="AW56" s="181">
        <v>154.166146</v>
      </c>
      <c r="AX56" s="181">
        <v>154.166146</v>
      </c>
      <c r="AY56" s="181">
        <v>154.166146</v>
      </c>
      <c r="AZ56" s="181">
        <v>154.166146</v>
      </c>
      <c r="BA56" s="181">
        <v>154.166146</v>
      </c>
      <c r="BB56" s="181">
        <v>154.166146</v>
      </c>
      <c r="BC56" s="181">
        <v>154.166146</v>
      </c>
      <c r="BD56" s="181">
        <v>154.166146</v>
      </c>
      <c r="BE56" s="181">
        <v>154.166146</v>
      </c>
      <c r="BF56" s="181">
        <v>154.166146</v>
      </c>
      <c r="BG56" s="181">
        <v>154.166146</v>
      </c>
      <c r="BH56" s="181">
        <v>154.166146</v>
      </c>
      <c r="BI56" s="181">
        <v>154.166146</v>
      </c>
    </row>
    <row r="57" spans="1:105" s="6" customFormat="1" ht="13.8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3.8">
      <c r="A59" s="5" t="s">
        <v>129</v>
      </c>
      <c r="B59" s="3">
        <f>+BI56</f>
        <v>154.166146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0.8275823012344119</v>
      </c>
      <c r="C61" s="45">
        <f t="shared" si="10"/>
        <v>1.1438398575204274</v>
      </c>
      <c r="D61" s="45">
        <f t="shared" si="10"/>
        <v>1.6432313052305934</v>
      </c>
      <c r="E61" s="45">
        <f t="shared" si="10"/>
        <v>2.2099067341907861</v>
      </c>
      <c r="F61" s="45">
        <f t="shared" si="10"/>
        <v>2.8569268786416924</v>
      </c>
      <c r="G61" s="45">
        <f t="shared" si="10"/>
        <v>3.5745814141535321</v>
      </c>
      <c r="H61" s="45">
        <f t="shared" si="10"/>
        <v>4.341598453388217</v>
      </c>
      <c r="I61" s="45">
        <f t="shared" si="10"/>
        <v>5.157226464430237</v>
      </c>
      <c r="J61" s="45">
        <f t="shared" si="10"/>
        <v>6.0317883014428091</v>
      </c>
      <c r="K61" s="45">
        <f t="shared" si="10"/>
        <v>6.9518815788098482</v>
      </c>
      <c r="L61" s="45">
        <f t="shared" si="10"/>
        <v>8.011576528732876</v>
      </c>
      <c r="M61" s="45">
        <f t="shared" si="10"/>
        <v>9.2477172949407755</v>
      </c>
      <c r="N61" s="45">
        <f t="shared" si="10"/>
        <v>10.60487632192361</v>
      </c>
      <c r="O61" s="45">
        <f t="shared" si="10"/>
        <v>12.000900706209135</v>
      </c>
      <c r="P61" s="45">
        <f t="shared" si="10"/>
        <v>13.439040675346588</v>
      </c>
      <c r="Q61" s="45">
        <f t="shared" si="10"/>
        <v>14.918740932852032</v>
      </c>
      <c r="R61" s="45">
        <f t="shared" si="10"/>
        <v>16.43747380175525</v>
      </c>
      <c r="S61" s="45">
        <f t="shared" si="10"/>
        <v>17.991858060815716</v>
      </c>
      <c r="T61" s="45">
        <f t="shared" si="10"/>
        <v>19.578333779627652</v>
      </c>
      <c r="U61" s="45">
        <f t="shared" si="10"/>
        <v>21.193560830293052</v>
      </c>
      <c r="V61" s="45">
        <f t="shared" si="10"/>
        <v>22.834646380955679</v>
      </c>
      <c r="W61" s="45">
        <f t="shared" si="10"/>
        <v>24.499268546578985</v>
      </c>
      <c r="X61" s="45">
        <f t="shared" si="10"/>
        <v>26.185739369766626</v>
      </c>
      <c r="Y61" s="45">
        <f t="shared" si="10"/>
        <v>27.893034231518548</v>
      </c>
      <c r="Z61" s="45">
        <f t="shared" si="10"/>
        <v>29.620802348118001</v>
      </c>
      <c r="AA61" s="45">
        <f t="shared" si="10"/>
        <v>31.369361667934438</v>
      </c>
      <c r="AB61" s="45">
        <f t="shared" si="10"/>
        <v>33.140159978371173</v>
      </c>
      <c r="AC61" s="45">
        <f t="shared" si="10"/>
        <v>34.938353493964556</v>
      </c>
      <c r="AD61" s="45">
        <f t="shared" si="10"/>
        <v>36.778040342606779</v>
      </c>
      <c r="AE61" s="45">
        <f t="shared" si="10"/>
        <v>38.659524837606689</v>
      </c>
      <c r="AF61" s="45">
        <f t="shared" si="10"/>
        <v>40.581959822692447</v>
      </c>
      <c r="AG61" s="45">
        <f t="shared" si="10"/>
        <v>42.544342388004345</v>
      </c>
      <c r="AH61" s="45">
        <f t="shared" si="10"/>
        <v>44.546044558822835</v>
      </c>
      <c r="AI61" s="45">
        <f t="shared" si="10"/>
        <v>46.587034083101578</v>
      </c>
      <c r="AJ61" s="45">
        <f t="shared" si="10"/>
        <v>48.667915180602272</v>
      </c>
      <c r="AK61" s="45">
        <f t="shared" si="10"/>
        <v>50.789878684299424</v>
      </c>
      <c r="AL61" s="45">
        <f t="shared" si="10"/>
        <v>52.954615996667805</v>
      </c>
      <c r="AM61" s="45">
        <f t="shared" si="10"/>
        <v>55.164226672962059</v>
      </c>
      <c r="AN61" s="45">
        <f t="shared" si="10"/>
        <v>57.421134025554956</v>
      </c>
      <c r="AO61" s="45">
        <f t="shared" si="10"/>
        <v>59.728014298179197</v>
      </c>
      <c r="AP61" s="45">
        <f t="shared" si="10"/>
        <v>62.087740316852774</v>
      </c>
      <c r="AQ61" s="45">
        <f t="shared" si="10"/>
        <v>64.503338365159649</v>
      </c>
      <c r="AR61" s="45">
        <f t="shared" si="10"/>
        <v>66.977956237748842</v>
      </c>
      <c r="AS61" s="45">
        <f t="shared" si="10"/>
        <v>69.514840323435621</v>
      </c>
      <c r="AT61" s="45">
        <f t="shared" si="10"/>
        <v>72.11731977632023</v>
      </c>
      <c r="AU61" s="45">
        <f t="shared" si="10"/>
        <v>74.788796147025778</v>
      </c>
      <c r="AV61" s="45">
        <f t="shared" si="10"/>
        <v>77.532737167179718</v>
      </c>
      <c r="AW61" s="45">
        <f t="shared" si="10"/>
        <v>80.352673666057981</v>
      </c>
      <c r="AX61" s="45">
        <f t="shared" si="10"/>
        <v>83.252198835533505</v>
      </c>
      <c r="AY61" s="45">
        <f t="shared" si="10"/>
        <v>86.234969248607101</v>
      </c>
      <c r="AZ61" s="45">
        <f t="shared" si="10"/>
        <v>89.30470718393002</v>
      </c>
      <c r="BA61" s="45">
        <f t="shared" si="10"/>
        <v>92.465203921461963</v>
      </c>
      <c r="BB61" s="45">
        <f t="shared" si="10"/>
        <v>95.720323759990166</v>
      </c>
      <c r="BC61" s="45">
        <f t="shared" si="10"/>
        <v>99.074008571859522</v>
      </c>
      <c r="BD61" s="45">
        <f t="shared" si="10"/>
        <v>102.53028275893135</v>
      </c>
      <c r="BE61" s="45">
        <f t="shared" si="10"/>
        <v>106.09325851039155</v>
      </c>
      <c r="BF61" s="45">
        <f t="shared" si="10"/>
        <v>109.76714129055659</v>
      </c>
      <c r="BG61" s="45">
        <f t="shared" si="10"/>
        <v>113.55623550552893</v>
      </c>
      <c r="BH61" s="45">
        <f t="shared" si="10"/>
        <v>117.46495031312473</v>
      </c>
      <c r="BI61" s="45">
        <f t="shared" si="10"/>
        <v>121.49780555221449</v>
      </c>
      <c r="BJ61" s="45">
        <f>+BI61</f>
        <v>121.49780555221449</v>
      </c>
      <c r="BK61" s="45">
        <f t="shared" ref="BK61:CV61" si="11">+BJ61</f>
        <v>121.49780555221449</v>
      </c>
      <c r="BL61" s="45">
        <f t="shared" si="11"/>
        <v>121.49780555221449</v>
      </c>
      <c r="BM61" s="45">
        <f t="shared" si="11"/>
        <v>121.49780555221449</v>
      </c>
      <c r="BN61" s="45">
        <f t="shared" si="11"/>
        <v>121.49780555221449</v>
      </c>
      <c r="BO61" s="45">
        <f t="shared" si="11"/>
        <v>121.49780555221449</v>
      </c>
      <c r="BP61" s="45">
        <f t="shared" si="11"/>
        <v>121.49780555221449</v>
      </c>
      <c r="BQ61" s="45">
        <f t="shared" si="11"/>
        <v>121.49780555221449</v>
      </c>
      <c r="BR61" s="45">
        <f t="shared" si="11"/>
        <v>121.49780555221449</v>
      </c>
      <c r="BS61" s="45">
        <f t="shared" si="11"/>
        <v>121.49780555221449</v>
      </c>
      <c r="BT61" s="45">
        <f t="shared" si="11"/>
        <v>121.49780555221449</v>
      </c>
      <c r="BU61" s="45">
        <f t="shared" si="11"/>
        <v>121.49780555221449</v>
      </c>
      <c r="BV61" s="45">
        <f t="shared" si="11"/>
        <v>121.49780555221449</v>
      </c>
      <c r="BW61" s="45">
        <f t="shared" si="11"/>
        <v>121.49780555221449</v>
      </c>
      <c r="BX61" s="45">
        <f t="shared" si="11"/>
        <v>121.49780555221449</v>
      </c>
      <c r="BY61" s="45">
        <f t="shared" si="11"/>
        <v>121.49780555221449</v>
      </c>
      <c r="BZ61" s="45">
        <f t="shared" si="11"/>
        <v>121.49780555221449</v>
      </c>
      <c r="CA61" s="45">
        <f t="shared" si="11"/>
        <v>121.49780555221449</v>
      </c>
      <c r="CB61" s="45">
        <f t="shared" si="11"/>
        <v>121.49780555221449</v>
      </c>
      <c r="CC61" s="45">
        <f t="shared" si="11"/>
        <v>121.49780555221449</v>
      </c>
      <c r="CD61" s="45">
        <f t="shared" si="11"/>
        <v>121.49780555221449</v>
      </c>
      <c r="CE61" s="45">
        <f t="shared" si="11"/>
        <v>121.49780555221449</v>
      </c>
      <c r="CF61" s="45">
        <f t="shared" si="11"/>
        <v>121.49780555221449</v>
      </c>
      <c r="CG61" s="45">
        <f t="shared" si="11"/>
        <v>121.49780555221449</v>
      </c>
      <c r="CH61" s="45">
        <f t="shared" si="11"/>
        <v>121.49780555221449</v>
      </c>
      <c r="CI61" s="45">
        <f t="shared" si="11"/>
        <v>121.49780555221449</v>
      </c>
      <c r="CJ61" s="45">
        <f t="shared" si="11"/>
        <v>121.49780555221449</v>
      </c>
      <c r="CK61" s="45">
        <f t="shared" si="11"/>
        <v>121.49780555221449</v>
      </c>
      <c r="CL61" s="45">
        <f t="shared" si="11"/>
        <v>121.49780555221449</v>
      </c>
      <c r="CM61" s="45">
        <f t="shared" si="11"/>
        <v>121.49780555221449</v>
      </c>
      <c r="CN61" s="45">
        <f t="shared" si="11"/>
        <v>121.49780555221449</v>
      </c>
      <c r="CO61" s="45">
        <f t="shared" si="11"/>
        <v>121.49780555221449</v>
      </c>
      <c r="CP61" s="45">
        <f t="shared" si="11"/>
        <v>121.49780555221449</v>
      </c>
      <c r="CQ61" s="45">
        <f t="shared" si="11"/>
        <v>121.49780555221449</v>
      </c>
      <c r="CR61" s="45">
        <f t="shared" si="11"/>
        <v>121.49780555221449</v>
      </c>
      <c r="CS61" s="45">
        <f t="shared" si="11"/>
        <v>121.49780555221449</v>
      </c>
      <c r="CT61" s="45">
        <f t="shared" si="11"/>
        <v>121.49780555221449</v>
      </c>
      <c r="CU61" s="45">
        <f t="shared" si="11"/>
        <v>121.49780555221449</v>
      </c>
      <c r="CV61" s="45">
        <f t="shared" si="11"/>
        <v>121.49780555221449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1.9795874317710418E-3</v>
      </c>
      <c r="E62" s="64">
        <f>($B24*E81+$B25*E81^$B$26+$B$29*(E81/$B$27)^$B$28)*Parameters!$B$116*0.01</f>
        <v>3.0332602386103297E-3</v>
      </c>
      <c r="F62" s="64">
        <f>($B24*F81+$B25*F81^$B$26+$B$29*(F81/$B$27)^$B$28)*Parameters!$B$116*0.01</f>
        <v>4.4169933489673569E-3</v>
      </c>
      <c r="G62" s="64">
        <f>($B24*G81+$B25*G81^$B$26+$B$29*(G81/$B$27)^$B$28)*Parameters!$B$116*0.01</f>
        <v>6.1128261738938854E-3</v>
      </c>
      <c r="H62" s="64">
        <f>($B24*H81+$B25*H81^$B$26+$B$29*(H81/$B$27)^$B$28)*Parameters!$B$116*0.01</f>
        <v>8.0897063053856841E-3</v>
      </c>
      <c r="I62" s="64">
        <f>($B24*I81+$B25*I81^$B$26+$B$29*(I81/$B$27)^$B$28)*Parameters!$B$116*0.01</f>
        <v>1.0312479792904805E-2</v>
      </c>
      <c r="J62" s="64">
        <f>($B24*J81+$B25*J81^$B$26+$B$29*(J81/$B$27)^$B$28)*Parameters!$B$116*0.01</f>
        <v>1.274737751551152E-2</v>
      </c>
      <c r="K62" s="64">
        <f>($B24*K81+$B25*K81^$B$26+$B$29*(K81/$B$27)^$B$28)*Parameters!$B$116*0.01</f>
        <v>1.5363771172896352E-2</v>
      </c>
      <c r="L62" s="64">
        <f>($B24*L81+$B25*L81^$B$26+$B$29*(L81/$B$27)^$B$28)*Parameters!$B$116*0.01</f>
        <v>1.813559073450428E-2</v>
      </c>
      <c r="M62" s="64">
        <f>($B24*M81+$B25*M81^$B$26+$B$29*(M81/$B$27)^$B$28)*Parameters!$B$116*0.01</f>
        <v>2.0964193283779086E-2</v>
      </c>
      <c r="N62" s="64">
        <f>($B24*N81+$B25*N81^$B$26+$B$29*(N81/$B$27)^$B$28)*Parameters!$B$116*0.01</f>
        <v>2.3845672401236823E-2</v>
      </c>
      <c r="O62" s="64">
        <f>($B24*O81+$B25*O81^$B$26+$B$29*(O81/$B$27)^$B$28)*Parameters!$B$116*0.01</f>
        <v>2.6776765452855528E-2</v>
      </c>
      <c r="P62" s="64">
        <f>($B24*P81+$B25*P81^$B$26+$B$29*(P81/$B$27)^$B$28)*Parameters!$B$116*0.01</f>
        <v>2.9751464397701089E-2</v>
      </c>
      <c r="Q62" s="64">
        <f>($B24*Q81+$B25*Q81^$B$26+$B$29*(Q81/$B$27)^$B$28)*Parameters!$B$116*0.01</f>
        <v>3.2762445142437521E-2</v>
      </c>
      <c r="R62" s="64">
        <f>($B24*R81+$B25*R81^$B$26+$B$29*(R81/$B$27)^$B$28)*Parameters!$B$116*0.01</f>
        <v>3.5801588851283012E-2</v>
      </c>
      <c r="S62" s="64">
        <f>($B24*S81+$B25*S81^$B$26+$B$29*(S81/$B$27)^$B$28)*Parameters!$B$116*0.01</f>
        <v>3.8859974829431647E-2</v>
      </c>
      <c r="T62" s="64">
        <f>($B24*T81+$B25*T81^$B$26+$B$29*(T81/$B$27)^$B$28)*Parameters!$B$116*0.01</f>
        <v>4.192747772007574E-2</v>
      </c>
      <c r="U62" s="64">
        <f>($B24*U81+$B25*U81^$B$26+$B$29*(U81/$B$27)^$B$28)*Parameters!$B$116*0.01</f>
        <v>4.4991995876409271E-2</v>
      </c>
      <c r="V62" s="64">
        <f>($B24*V81+$B25*V81^$B$26+$B$29*(V81/$B$27)^$B$28)*Parameters!$B$116*0.01</f>
        <v>4.8038298706639074E-2</v>
      </c>
      <c r="W62" s="64">
        <f>($B24*W81+$B25*W81^$B$26+$B$29*(W81/$B$27)^$B$28)*Parameters!$B$116*0.01</f>
        <v>5.1046481241725089E-2</v>
      </c>
      <c r="X62" s="64">
        <f>($B24*X81+$B25*X81^$B$26+$B$29*(X81/$B$27)^$B$28)*Parameters!$B$116*0.01</f>
        <v>5.3990073086779632E-2</v>
      </c>
      <c r="Y62" s="64">
        <f>($B24*Y81+$B25*Y81^$B$26+$B$29*(Y81/$B$27)^$B$28)*Parameters!$B$116*0.01</f>
        <v>5.6833995073163973E-2</v>
      </c>
      <c r="Z62" s="64">
        <f>($B24*Z81+$B25*Z81^$B$26+$B$29*(Z81/$B$27)^$B$28)*Parameters!$B$116*0.01</f>
        <v>5.9532815660610153E-2</v>
      </c>
      <c r="AA62" s="64">
        <f>($B24*AA81+$B25*AA81^$B$26+$B$29*(AA81/$B$27)^$B$28)*Parameters!$B$116*0.01</f>
        <v>6.1933143145777754E-2</v>
      </c>
      <c r="AB62" s="64">
        <f>($B24*AB81+$B25*AB81^$B$26+$B$29*(AB81/$B$27)^$B$28)*Parameters!$B$116*0.01</f>
        <v>6.3304304273369583E-2</v>
      </c>
      <c r="AC62" s="64">
        <f>($B24*AC81+$B25*AC81^$B$26+$B$29*(AC81/$B$27)^$B$28)*Parameters!$B$116*0.01</f>
        <v>6.3330283849024269E-2</v>
      </c>
      <c r="AD62" s="64">
        <f>($B24*AD81+$B25*AD81^$B$26+$B$29*(AD81/$B$27)^$B$28)*Parameters!$B$116*0.01</f>
        <v>6.2555275936706969E-2</v>
      </c>
      <c r="AE62" s="64">
        <f>($B24*AE81+$B25*AE81^$B$26+$B$29*(AE81/$B$27)^$B$28)*Parameters!$B$116*0.01</f>
        <v>6.1350546328023156E-2</v>
      </c>
      <c r="AF62" s="64">
        <f>($B24*AF81+$B25*AF81^$B$26+$B$29*(AF81/$B$27)^$B$28)*Parameters!$B$116*0.01</f>
        <v>5.9957936682187983E-2</v>
      </c>
      <c r="AG62" s="64">
        <f>($B24*AG81+$B25*AG81^$B$26+$B$29*(AG81/$B$27)^$B$28)*Parameters!$B$116*0.01</f>
        <v>5.8528132535406473E-2</v>
      </c>
      <c r="AH62" s="64">
        <f>($B24*AH81+$B25*AH81^$B$26+$B$29*(AH81/$B$27)^$B$28)*Parameters!$B$116*0.01</f>
        <v>5.7150084093115922E-2</v>
      </c>
      <c r="AI62" s="64">
        <f>($B24*AI81+$B25*AI81^$B$26+$B$29*(AI81/$B$27)^$B$28)*Parameters!$B$116*0.01</f>
        <v>5.5872169136966195E-2</v>
      </c>
      <c r="AJ62" s="64">
        <f>($B24*AJ81+$B25*AJ81^$B$26+$B$29*(AJ81/$B$27)^$B$28)*Parameters!$B$116*0.01</f>
        <v>5.4716832588749285E-2</v>
      </c>
      <c r="AK62" s="64">
        <f>($B24*AK81+$B25*AK81^$B$26+$B$29*(AK81/$B$27)^$B$28)*Parameters!$B$116*0.01</f>
        <v>5.3690453123026421E-2</v>
      </c>
      <c r="AL62" s="64">
        <f>($B24*AL81+$B25*AL81^$B$26+$B$29*(AL81/$B$27)^$B$28)*Parameters!$B$116*0.01</f>
        <v>5.2789862401093027E-2</v>
      </c>
      <c r="AM62" s="64">
        <f>($B24*AM81+$B25*AM81^$B$26+$B$29*(AM81/$B$27)^$B$28)*Parameters!$B$116*0.01</f>
        <v>5.2006577052039996E-2</v>
      </c>
      <c r="AN62" s="64">
        <f>($B24*AN81+$B25*AN81^$B$26+$B$29*(AN81/$B$27)^$B$28)*Parameters!$B$116*0.01</f>
        <v>5.1329494808407213E-2</v>
      </c>
      <c r="AO62" s="64">
        <f>($B24*AO81+$B25*AO81^$B$26+$B$29*(AO81/$B$27)^$B$28)*Parameters!$B$116*0.01</f>
        <v>5.0746572598556847E-2</v>
      </c>
      <c r="AP62" s="64">
        <f>($B24*AP81+$B25*AP81^$B$26+$B$29*(AP81/$B$27)^$B$28)*Parameters!$B$116*0.01</f>
        <v>5.0245837208961579E-2</v>
      </c>
      <c r="AQ62" s="64">
        <f>($B24*AQ81+$B25*AQ81^$B$26+$B$29*(AQ81/$B$27)^$B$28)*Parameters!$B$116*0.01</f>
        <v>4.9815963212497157E-2</v>
      </c>
      <c r="AR62" s="64">
        <f>($B24*AR81+$B25*AR81^$B$26+$B$29*(AR81/$B$27)^$B$28)*Parameters!$B$116*0.01</f>
        <v>4.9446574010686313E-2</v>
      </c>
      <c r="AS62" s="64">
        <f>($B24*AS81+$B25*AS81^$B$26+$B$29*(AS81/$B$27)^$B$28)*Parameters!$B$116*0.01</f>
        <v>4.9128368828944467E-2</v>
      </c>
      <c r="AT62" s="64">
        <f>($B24*AT81+$B25*AT81^$B$26+$B$29*(AT81/$B$27)^$B$28)*Parameters!$B$116*0.01</f>
        <v>4.8853143120706301E-2</v>
      </c>
      <c r="AU62" s="64">
        <f>($B24*AU81+$B25*AU81^$B$26+$B$29*(AU81/$B$27)^$B$28)*Parameters!$B$116*0.01</f>
        <v>4.861374632110757E-2</v>
      </c>
      <c r="AV62" s="64">
        <f>($B24*AV81+$B25*AV81^$B$26+$B$29*(AV81/$B$27)^$B$28)*Parameters!$B$116*0.01</f>
        <v>4.8404005307049414E-2</v>
      </c>
      <c r="AW62" s="64">
        <f>($B24*AW81+$B25*AW81^$B$26+$B$29*(AW81/$B$27)^$B$28)*Parameters!$B$116*0.01</f>
        <v>4.8218631616542593E-2</v>
      </c>
      <c r="AX62" s="64">
        <f>($B24*AX81+$B25*AX81^$B$26+$B$29*(AX81/$B$27)^$B$28)*Parameters!$B$116*0.01</f>
        <v>4.8053123685764705E-2</v>
      </c>
      <c r="AY62" s="64">
        <f>($B24*AY81+$B25*AY81^$B$26+$B$29*(AY81/$B$27)^$B$28)*Parameters!$B$116*0.01</f>
        <v>4.790367090018427E-2</v>
      </c>
      <c r="AZ62" s="64">
        <f>($B24*AZ81+$B25*AZ81^$B$26+$B$29*(AZ81/$B$27)^$B$28)*Parameters!$B$116*0.01</f>
        <v>4.776706334488641E-2</v>
      </c>
      <c r="BA62" s="64">
        <f>($B24*BA81+$B25*BA81^$B$26+$B$29*(BA81/$B$27)^$B$28)*Parameters!$B$116*0.01</f>
        <v>4.7640609259579823E-2</v>
      </c>
      <c r="BB62" s="64">
        <f>($B24*BB81+$B25*BB81^$B$26+$B$29*(BB81/$B$27)^$B$28)*Parameters!$B$116*0.01</f>
        <v>4.7522061009917217E-2</v>
      </c>
      <c r="BC62" s="64">
        <f>($B24*BC81+$B25*BC81^$B$26+$B$29*(BC81/$B$27)^$B$28)*Parameters!$B$116*0.01</f>
        <v>4.7409549647887246E-2</v>
      </c>
      <c r="BD62" s="64">
        <f>($B24*BD81+$B25*BD81^$B$26+$B$29*(BD81/$B$27)^$B$28)*Parameters!$B$116*0.01</f>
        <v>4.7301527695608768E-2</v>
      </c>
      <c r="BE62" s="64">
        <f>($B24*BE81+$B25*BE81^$B$26+$B$29*(BE81/$B$27)^$B$28)*Parameters!$B$116*0.01</f>
        <v>4.7196719545222268E-2</v>
      </c>
      <c r="BF62" s="64">
        <f>($B24*BF81+$B25*BF81^$B$26+$B$29*(BF81/$B$27)^$B$28)*Parameters!$B$116*0.01</f>
        <v>4.7094078753132422E-2</v>
      </c>
      <c r="BG62" s="64">
        <f>($B24*BG81+$B25*BG81^$B$26+$B$29*(BG81/$B$27)^$B$28)*Parameters!$B$116*0.01</f>
        <v>4.6992751472927224E-2</v>
      </c>
      <c r="BH62" s="64">
        <f>($B24*BH81+$B25*BH81^$B$26+$B$29*(BH81/$B$27)^$B$28)*Parameters!$B$116*0.01</f>
        <v>4.689204528667399E-2</v>
      </c>
      <c r="BI62" s="64">
        <f>($B24*BI81+$B25*BI81^$B$26+$B$29*(BI81/$B$27)^$B$28)*Parameters!$B$116*0.01</f>
        <v>4.6791402738245946E-2</v>
      </c>
      <c r="BJ62" s="64">
        <f>($B24*BJ81+$B25*BJ81^$B$26+$B$29*(BJ81/$B$27)^$B$28)*Parameters!$B$116*0.01</f>
        <v>4.572139470290771E-2</v>
      </c>
      <c r="BK62" s="64">
        <f>($B24*BK81+$B25*BK81^$B$26+$B$29*(BK81/$B$27)^$B$28)*Parameters!$B$116*0.01</f>
        <v>4.496017265806649E-2</v>
      </c>
      <c r="BL62" s="64">
        <f>($B24*BL81+$B25*BL81^$B$26+$B$29*(BL81/$B$27)^$B$28)*Parameters!$B$116*0.01</f>
        <v>4.4404682883719689E-2</v>
      </c>
      <c r="BM62" s="64">
        <f>($B24*BM81+$B25*BM81^$B$26+$B$29*(BM81/$B$27)^$B$28)*Parameters!$B$116*0.01</f>
        <v>4.3986808957756522E-2</v>
      </c>
      <c r="BN62" s="64">
        <f>($B24*BN81+$B25*BN81^$B$26+$B$29*(BN81/$B$27)^$B$28)*Parameters!$B$116*0.01</f>
        <v>4.3661207381890561E-2</v>
      </c>
      <c r="BO62" s="64">
        <f>($B24*BO81+$B25*BO81^$B$26+$B$29*(BO81/$B$27)^$B$28)*Parameters!$B$116*0.01</f>
        <v>4.3397543779792047E-2</v>
      </c>
      <c r="BP62" s="64">
        <f>($B24*BP81+$B25*BP81^$B$26+$B$29*(BP81/$B$27)^$B$28)*Parameters!$B$116*0.01</f>
        <v>4.3175455002041375E-2</v>
      </c>
      <c r="BQ62" s="64">
        <f>($B24*BQ81+$B25*BQ81^$B$26+$B$29*(BQ81/$B$27)^$B$28)*Parameters!$B$116*0.01</f>
        <v>4.2981239805317914E-2</v>
      </c>
      <c r="BR62" s="64">
        <f>($B24*BR81+$B25*BR81^$B$26+$B$29*(BR81/$B$27)^$B$28)*Parameters!$B$116*0.01</f>
        <v>4.2805665700995893E-2</v>
      </c>
      <c r="BS62" s="64">
        <f>($B24*BS81+$B25*BS81^$B$26+$B$29*(BS81/$B$27)^$B$28)*Parameters!$B$116*0.01</f>
        <v>4.2642506333206001E-2</v>
      </c>
      <c r="BT62" s="64">
        <f>($B24*BT81+$B25*BT81^$B$26+$B$29*(BT81/$B$27)^$B$28)*Parameters!$B$116*0.01</f>
        <v>4.248756170052178E-2</v>
      </c>
      <c r="BU62" s="64">
        <f>($B24*BU81+$B25*BU81^$B$26+$B$29*(BU81/$B$27)^$B$28)*Parameters!$B$116*0.01</f>
        <v>4.2337999755311814E-2</v>
      </c>
      <c r="BV62" s="64">
        <f>($B24*BV81+$B25*BV81^$B$26+$B$29*(BV81/$B$27)^$B$28)*Parameters!$B$116*0.01</f>
        <v>4.2191912969693803E-2</v>
      </c>
      <c r="BW62" s="64">
        <f>($B24*BW81+$B25*BW81^$B$26+$B$29*(BW81/$B$27)^$B$28)*Parameters!$B$116*0.01</f>
        <v>4.2048019191109391E-2</v>
      </c>
      <c r="BX62" s="64">
        <f>($B24*BX81+$B25*BX81^$B$26+$B$29*(BX81/$B$27)^$B$28)*Parameters!$B$116*0.01</f>
        <v>4.1905459585477846E-2</v>
      </c>
      <c r="BY62" s="64">
        <f>($B24*BY81+$B25*BY81^$B$26+$B$29*(BY81/$B$27)^$B$28)*Parameters!$B$116*0.01</f>
        <v>4.1763662021832786E-2</v>
      </c>
      <c r="BZ62" s="64">
        <f>($B24*BZ81+$B25*BZ81^$B$26+$B$29*(BZ81/$B$27)^$B$28)*Parameters!$B$116*0.01</f>
        <v>4.162224862426131E-2</v>
      </c>
      <c r="CA62" s="64">
        <f>($B24*CA81+$B25*CA81^$B$26+$B$29*(CA81/$B$27)^$B$28)*Parameters!$B$116*0.01</f>
        <v>4.1480973162302731E-2</v>
      </c>
      <c r="CB62" s="64">
        <f>($B24*CB81+$B25*CB81^$B$26+$B$29*(CB81/$B$27)^$B$28)*Parameters!$B$116*0.01</f>
        <v>4.1339678615761891E-2</v>
      </c>
      <c r="CC62" s="64">
        <f>($B24*CC81+$B25*CC81^$B$26+$B$29*(CC81/$B$27)^$B$28)*Parameters!$B$116*0.01</f>
        <v>4.119826838954916E-2</v>
      </c>
      <c r="CD62" s="64">
        <f>($B24*CD81+$B25*CD81^$B$26+$B$29*(CD81/$B$27)^$B$28)*Parameters!$B$116*0.01</f>
        <v>4.105668677042721E-2</v>
      </c>
      <c r="CE62" s="64">
        <f>($B24*CE81+$B25*CE81^$B$26+$B$29*(CE81/$B$27)^$B$28)*Parameters!$B$116*0.01</f>
        <v>4.0914905645499128E-2</v>
      </c>
      <c r="CF62" s="64">
        <f>($B24*CF81+$B25*CF81^$B$26+$B$29*(CF81/$B$27)^$B$28)*Parameters!$B$116*0.01</f>
        <v>4.077291546652928E-2</v>
      </c>
      <c r="CG62" s="64">
        <f>($B24*CG81+$B25*CG81^$B$26+$B$29*(CG81/$B$27)^$B$28)*Parameters!$B$116*0.01</f>
        <v>4.0630719095709873E-2</v>
      </c>
      <c r="CH62" s="64">
        <f>($B24*CH81+$B25*CH81^$B$26+$B$29*(CH81/$B$27)^$B$28)*Parameters!$B$116*0.01</f>
        <v>4.0488327608915541E-2</v>
      </c>
      <c r="CI62" s="64">
        <f>($B24*CI81+$B25*CI81^$B$26+$B$29*(CI81/$B$27)^$B$28)*Parameters!$B$116*0.01</f>
        <v>4.0345757430349079E-2</v>
      </c>
      <c r="CJ62" s="64">
        <f>($B24*CJ81+$B25*CJ81^$B$26+$B$29*(CJ81/$B$27)^$B$28)*Parameters!$B$116*0.01</f>
        <v>4.0203028374010207E-2</v>
      </c>
      <c r="CK62" s="64">
        <f>($B24*CK81+$B25*CK81^$B$26+$B$29*(CK81/$B$27)^$B$28)*Parameters!$B$116*0.01</f>
        <v>4.0060162303831179E-2</v>
      </c>
      <c r="CL62" s="64">
        <f>($B24*CL81+$B25*CL81^$B$26+$B$29*(CL81/$B$27)^$B$28)*Parameters!$B$116*0.01</f>
        <v>3.9917182216705406E-2</v>
      </c>
      <c r="CM62" s="64">
        <f>($B24*CM81+$B25*CM81^$B$26+$B$29*(CM81/$B$27)^$B$28)*Parameters!$B$116*0.01</f>
        <v>3.9774111615235974E-2</v>
      </c>
      <c r="CN62" s="64">
        <f>($B24*CN81+$B25*CN81^$B$26+$B$29*(CN81/$B$27)^$B$28)*Parameters!$B$116*0.01</f>
        <v>3.9630974079479291E-2</v>
      </c>
      <c r="CO62" s="64">
        <f>($B24*CO81+$B25*CO81^$B$26+$B$29*(CO81/$B$27)^$B$28)*Parameters!$B$116*0.01</f>
        <v>3.9487792975767537E-2</v>
      </c>
      <c r="CP62" s="64">
        <f>($B24*CP81+$B25*CP81^$B$26+$B$29*(CP81/$B$27)^$B$28)*Parameters!$B$116*0.01</f>
        <v>3.9344591260263864E-2</v>
      </c>
      <c r="CQ62" s="64">
        <f>($B24*CQ81+$B25*CQ81^$B$26+$B$29*(CQ81/$B$27)^$B$28)*Parameters!$B$116*0.01</f>
        <v>3.9201391348215466E-2</v>
      </c>
      <c r="CR62" s="64">
        <f>($B24*CR81+$B25*CR81^$B$26+$B$29*(CR81/$B$27)^$B$28)*Parameters!$B$116*0.01</f>
        <v>3.9058215028937124E-2</v>
      </c>
      <c r="CS62" s="64">
        <f>($B24*CS81+$B25*CS81^$B$26+$B$29*(CS81/$B$27)^$B$28)*Parameters!$B$116*0.01</f>
        <v>3.8915083412744654E-2</v>
      </c>
      <c r="CT62" s="64">
        <f>($B24*CT81+$B25*CT81^$B$26+$B$29*(CT81/$B$27)^$B$28)*Parameters!$B$116*0.01</f>
        <v>3.8772016900289592E-2</v>
      </c>
      <c r="CU62" s="64">
        <f>($B24*CU81+$B25*CU81^$B$26+$B$29*(CU81/$B$27)^$B$28)*Parameters!$B$116*0.01</f>
        <v>3.8629035167646958E-2</v>
      </c>
      <c r="CV62" s="64">
        <f>($B24*CV81+$B25*CV81^$B$26+$B$29*(CV81/$B$27)^$B$28)*Parameters!$B$116*0.01</f>
        <v>3.8486157162503622E-2</v>
      </c>
    </row>
    <row r="63" spans="1:105" s="64" customFormat="1" ht="18" customHeight="1">
      <c r="A63" s="581" t="s">
        <v>1129</v>
      </c>
      <c r="B63" s="64">
        <f t="shared" ref="B63:BM63" si="12">+B62+B50/100</f>
        <v>8.9882463132177264E-4</v>
      </c>
      <c r="C63" s="64">
        <f t="shared" si="12"/>
        <v>1.2800764191864069E-3</v>
      </c>
      <c r="D63" s="64">
        <f t="shared" si="12"/>
        <v>2.014382845363562E-3</v>
      </c>
      <c r="E63" s="64">
        <f t="shared" si="12"/>
        <v>3.0816540527757873E-3</v>
      </c>
      <c r="F63" s="64">
        <f t="shared" si="12"/>
        <v>4.4818585000416236E-3</v>
      </c>
      <c r="G63" s="64">
        <f t="shared" si="12"/>
        <v>6.1974044716620949E-3</v>
      </c>
      <c r="H63" s="64">
        <f t="shared" si="12"/>
        <v>8.19730568991975E-3</v>
      </c>
      <c r="I63" s="64">
        <f t="shared" si="12"/>
        <v>1.0446274105113739E-2</v>
      </c>
      <c r="J63" s="64">
        <f t="shared" si="12"/>
        <v>1.2910470464554378E-2</v>
      </c>
      <c r="K63" s="64">
        <f t="shared" si="12"/>
        <v>1.5569148037100871E-2</v>
      </c>
      <c r="L63" s="64">
        <f t="shared" si="12"/>
        <v>1.8390245993182203E-2</v>
      </c>
      <c r="M63" s="64">
        <f t="shared" si="12"/>
        <v>2.12760467570829E-2</v>
      </c>
      <c r="N63" s="64">
        <f t="shared" si="12"/>
        <v>2.4220733200301034E-2</v>
      </c>
      <c r="O63" s="64">
        <f t="shared" si="12"/>
        <v>2.7222602833462829E-2</v>
      </c>
      <c r="P63" s="64">
        <f t="shared" si="12"/>
        <v>3.0274717414682611E-2</v>
      </c>
      <c r="Q63" s="64">
        <f t="shared" si="12"/>
        <v>3.3369668951720048E-2</v>
      </c>
      <c r="R63" s="64">
        <f t="shared" si="12"/>
        <v>3.6499223754521193E-2</v>
      </c>
      <c r="S63" s="64">
        <f t="shared" si="12"/>
        <v>3.9654329414285018E-2</v>
      </c>
      <c r="T63" s="64">
        <f t="shared" si="12"/>
        <v>4.2824720089090024E-2</v>
      </c>
      <c r="U63" s="64">
        <f t="shared" si="12"/>
        <v>4.599814863579637E-2</v>
      </c>
      <c r="V63" s="64">
        <f t="shared" si="12"/>
        <v>4.915923425767308E-2</v>
      </c>
      <c r="W63" s="64">
        <f t="shared" si="12"/>
        <v>5.228791437261044E-2</v>
      </c>
      <c r="X63" s="64">
        <f t="shared" si="12"/>
        <v>5.5357548064499287E-2</v>
      </c>
      <c r="Y63" s="64">
        <f t="shared" si="12"/>
        <v>5.8332864522226399E-2</v>
      </c>
      <c r="Z63" s="64">
        <f t="shared" si="12"/>
        <v>6.1168208688802503E-2</v>
      </c>
      <c r="AA63" s="64">
        <f t="shared" si="12"/>
        <v>6.3709920729932396E-2</v>
      </c>
      <c r="AB63" s="64">
        <f t="shared" si="12"/>
        <v>6.5226870658553926E-2</v>
      </c>
      <c r="AC63" s="64">
        <f t="shared" si="12"/>
        <v>6.5401634342782178E-2</v>
      </c>
      <c r="AD63" s="64">
        <f t="shared" si="12"/>
        <v>6.4776628182372842E-2</v>
      </c>
      <c r="AE63" s="64">
        <f t="shared" si="12"/>
        <v>6.3722186071574691E-2</v>
      </c>
      <c r="AF63" s="64">
        <f t="shared" si="12"/>
        <v>6.2479473904437276E-2</v>
      </c>
      <c r="AG63" s="64">
        <f t="shared" si="12"/>
        <v>6.1198794193953937E-2</v>
      </c>
      <c r="AH63" s="64">
        <f t="shared" si="12"/>
        <v>5.99689154257389E-2</v>
      </c>
      <c r="AI63" s="64">
        <f t="shared" si="12"/>
        <v>5.8838170339777063E-2</v>
      </c>
      <c r="AJ63" s="64">
        <f t="shared" si="12"/>
        <v>5.7829049128867341E-2</v>
      </c>
      <c r="AK63" s="64">
        <f t="shared" si="12"/>
        <v>5.6948032715510986E-2</v>
      </c>
      <c r="AL63" s="64">
        <f t="shared" si="12"/>
        <v>5.61920882219442E-2</v>
      </c>
      <c r="AM63" s="64">
        <f t="shared" si="12"/>
        <v>5.5552884298259698E-2</v>
      </c>
      <c r="AN63" s="64">
        <f t="shared" si="12"/>
        <v>5.5019475879689118E-2</v>
      </c>
      <c r="AO63" s="64">
        <f t="shared" si="12"/>
        <v>5.4579974775354971E-2</v>
      </c>
      <c r="AP63" s="64">
        <f t="shared" si="12"/>
        <v>5.4222555631512778E-2</v>
      </c>
      <c r="AQ63" s="64">
        <f t="shared" si="12"/>
        <v>5.3936031153168688E-2</v>
      </c>
      <c r="AR63" s="64">
        <f t="shared" si="12"/>
        <v>5.3710151823198951E-2</v>
      </c>
      <c r="AS63" s="64">
        <f t="shared" si="12"/>
        <v>5.3535732508375011E-2</v>
      </c>
      <c r="AT63" s="64">
        <f t="shared" si="12"/>
        <v>5.3404673081431153E-2</v>
      </c>
      <c r="AU63" s="64">
        <f t="shared" si="12"/>
        <v>5.3309916766554985E-2</v>
      </c>
      <c r="AV63" s="64">
        <f t="shared" si="12"/>
        <v>5.3245374401789489E-2</v>
      </c>
      <c r="AW63" s="64">
        <f t="shared" si="12"/>
        <v>5.3205832559482705E-2</v>
      </c>
      <c r="AX63" s="64">
        <f t="shared" si="12"/>
        <v>5.3186856708915986E-2</v>
      </c>
      <c r="AY63" s="64">
        <f t="shared" si="12"/>
        <v>5.3184696169953097E-2</v>
      </c>
      <c r="AZ63" s="64">
        <f t="shared" si="12"/>
        <v>5.3196194714180065E-2</v>
      </c>
      <c r="BA63" s="64">
        <f t="shared" si="12"/>
        <v>5.3218708803362345E-2</v>
      </c>
      <c r="BB63" s="64">
        <f t="shared" si="12"/>
        <v>5.3250034269980526E-2</v>
      </c>
      <c r="BC63" s="64">
        <f t="shared" si="12"/>
        <v>5.3288341511485884E-2</v>
      </c>
      <c r="BD63" s="64">
        <f t="shared" si="12"/>
        <v>5.3332118835108175E-2</v>
      </c>
      <c r="BE63" s="64">
        <f t="shared" si="12"/>
        <v>5.3380123350544886E-2</v>
      </c>
      <c r="BF63" s="64">
        <f t="shared" si="12"/>
        <v>5.3431338694539816E-2</v>
      </c>
      <c r="BG63" s="64">
        <f t="shared" si="12"/>
        <v>5.3484938837874127E-2</v>
      </c>
      <c r="BH63" s="64">
        <f t="shared" si="12"/>
        <v>5.3540257240674669E-2</v>
      </c>
      <c r="BI63" s="64">
        <f t="shared" si="12"/>
        <v>5.3596760665635151E-2</v>
      </c>
      <c r="BJ63" s="64">
        <f t="shared" si="12"/>
        <v>5.268504278890223E-2</v>
      </c>
      <c r="BK63" s="64">
        <f t="shared" si="12"/>
        <v>5.2021586202939091E-2</v>
      </c>
      <c r="BL63" s="64">
        <f t="shared" si="12"/>
        <v>5.1561658511495287E-2</v>
      </c>
      <c r="BM63" s="64">
        <f t="shared" si="12"/>
        <v>5.1237584651690544E-2</v>
      </c>
      <c r="BN63" s="64">
        <f t="shared" ref="BN63:CV63" si="13">+BN62+BN50/100</f>
        <v>5.1004323051046817E-2</v>
      </c>
      <c r="BO63" s="64">
        <f t="shared" si="13"/>
        <v>5.0831746925773615E-2</v>
      </c>
      <c r="BP63" s="64">
        <f t="shared" si="13"/>
        <v>5.0699636866395996E-2</v>
      </c>
      <c r="BQ63" s="64">
        <f t="shared" si="13"/>
        <v>5.0594392122165557E-2</v>
      </c>
      <c r="BR63" s="64">
        <f t="shared" si="13"/>
        <v>5.0506851382448481E-2</v>
      </c>
      <c r="BS63" s="64">
        <f t="shared" si="13"/>
        <v>5.0430839578370343E-2</v>
      </c>
      <c r="BT63" s="64">
        <f t="shared" si="13"/>
        <v>5.0362194480179381E-2</v>
      </c>
      <c r="BU63" s="64">
        <f t="shared" si="13"/>
        <v>5.0298112611693847E-2</v>
      </c>
      <c r="BV63" s="64">
        <f t="shared" si="13"/>
        <v>5.023670873796237E-2</v>
      </c>
      <c r="BW63" s="64">
        <f t="shared" si="13"/>
        <v>5.0176718700088607E-2</v>
      </c>
      <c r="BX63" s="64">
        <f t="shared" si="13"/>
        <v>5.011729869999771E-2</v>
      </c>
      <c r="BY63" s="64">
        <f t="shared" si="13"/>
        <v>5.0057889595136046E-2</v>
      </c>
      <c r="BZ63" s="64">
        <f t="shared" si="13"/>
        <v>4.9998125068286998E-2</v>
      </c>
      <c r="CA63" s="64">
        <f t="shared" si="13"/>
        <v>4.9937769437924433E-2</v>
      </c>
      <c r="CB63" s="64">
        <f t="shared" si="13"/>
        <v>4.9876675508836552E-2</v>
      </c>
      <c r="CC63" s="64">
        <f t="shared" si="13"/>
        <v>4.9814755981797847E-2</v>
      </c>
      <c r="CD63" s="64">
        <f t="shared" si="13"/>
        <v>4.9751964043395658E-2</v>
      </c>
      <c r="CE63" s="64">
        <f t="shared" si="13"/>
        <v>4.968828017564432E-2</v>
      </c>
      <c r="CF63" s="64">
        <f t="shared" si="13"/>
        <v>4.9623703182897612E-2</v>
      </c>
      <c r="CG63" s="64">
        <f t="shared" si="13"/>
        <v>4.9558244080774569E-2</v>
      </c>
      <c r="CH63" s="64">
        <f t="shared" si="13"/>
        <v>4.9491921929319969E-2</v>
      </c>
      <c r="CI63" s="64">
        <f t="shared" si="13"/>
        <v>4.9424760988501182E-2</v>
      </c>
      <c r="CJ63" s="64">
        <f t="shared" si="13"/>
        <v>4.935678877433014E-2</v>
      </c>
      <c r="CK63" s="64">
        <f t="shared" si="13"/>
        <v>4.9288034729400361E-2</v>
      </c>
      <c r="CL63" s="64">
        <f t="shared" si="13"/>
        <v>4.9218529313393433E-2</v>
      </c>
      <c r="CM63" s="64">
        <f t="shared" si="13"/>
        <v>4.914830338129024E-2</v>
      </c>
      <c r="CN63" s="64">
        <f t="shared" si="13"/>
        <v>4.9077387759184528E-2</v>
      </c>
      <c r="CO63" s="64">
        <f t="shared" si="13"/>
        <v>4.9005812956210336E-2</v>
      </c>
      <c r="CP63" s="64">
        <f t="shared" si="13"/>
        <v>4.8933608970532089E-2</v>
      </c>
      <c r="CQ63" s="64">
        <f t="shared" si="13"/>
        <v>4.8860805160566262E-2</v>
      </c>
      <c r="CR63" s="64">
        <f t="shared" si="13"/>
        <v>4.8787430161608858E-2</v>
      </c>
      <c r="CS63" s="64">
        <f t="shared" si="13"/>
        <v>4.8713511834186596E-2</v>
      </c>
      <c r="CT63" s="64">
        <f t="shared" si="13"/>
        <v>4.8639077234652148E-2</v>
      </c>
      <c r="CU63" s="64">
        <f t="shared" si="13"/>
        <v>4.8564152601423841E-2</v>
      </c>
      <c r="CV63" s="64">
        <f t="shared" si="13"/>
        <v>4.8488763352251246E-2</v>
      </c>
    </row>
    <row r="64" spans="1:105" s="147" customFormat="1" ht="18" customHeight="1">
      <c r="A64" s="577" t="s">
        <v>1133</v>
      </c>
      <c r="B64" s="147">
        <f>+B61-B65</f>
        <v>7.4318336528111928E-4</v>
      </c>
      <c r="C64" s="147">
        <f>+C63*C61/(1+C63^Parameters!$B$125)</f>
        <v>1.4642024289374387E-3</v>
      </c>
      <c r="D64" s="147">
        <f>+D63*D61/(1+D63^Parameters!$B$125)</f>
        <v>3.3100969522208827E-3</v>
      </c>
      <c r="E64" s="147">
        <f>+E63*E61/(1+E63^Parameters!$B$125)</f>
        <v>6.8101680436755407E-3</v>
      </c>
      <c r="F64" s="147">
        <f>+F63*F61/(1+F63^Parameters!$B$125)</f>
        <v>1.2804342015037653E-2</v>
      </c>
      <c r="G64" s="147">
        <f>+G63*G61/(1+G63^Parameters!$B$125)</f>
        <v>2.2153126840395315E-2</v>
      </c>
      <c r="H64" s="147">
        <f>+H63*H61/(1+H63^Parameters!$B$125)</f>
        <v>3.5589409705306017E-2</v>
      </c>
      <c r="I64" s="147">
        <f>+I63*I61/(1+I63^Parameters!$B$125)</f>
        <v>5.3873801269584867E-2</v>
      </c>
      <c r="J64" s="147">
        <f>+J63*J61/(1+J63^Parameters!$B$125)</f>
        <v>7.7873224714222006E-2</v>
      </c>
      <c r="K64" s="147">
        <f>+K63*K61/(1+K63^Parameters!$B$125)</f>
        <v>0.10823487343688505</v>
      </c>
      <c r="L64" s="147">
        <f>+L63*L61/(1+L63^Parameters!$B$125)</f>
        <v>0.14733486315660235</v>
      </c>
      <c r="M64" s="147">
        <f>+M63*M61/(1+M63^Parameters!$B$125)</f>
        <v>0.19675486556344413</v>
      </c>
      <c r="N64" s="147">
        <f>+N63*N61/(1+N63^Parameters!$B$125)</f>
        <v>0.25685788001550153</v>
      </c>
      <c r="O64" s="147">
        <f>+O63*O61/(1+O63^Parameters!$B$125)</f>
        <v>0.32669575356895481</v>
      </c>
      <c r="P64" s="147">
        <f>+P63*P61/(1+P63^Parameters!$B$125)</f>
        <v>0.40686315877054302</v>
      </c>
      <c r="Q64" s="147">
        <f>+Q63*Q61/(1+Q63^Parameters!$B$125)</f>
        <v>0.49783344610574654</v>
      </c>
      <c r="R64" s="147">
        <f>+R63*R61/(1+R63^Parameters!$B$125)</f>
        <v>0.59995503424934238</v>
      </c>
      <c r="S64" s="147">
        <f>+S63*S61/(1+S63^Parameters!$B$125)</f>
        <v>0.71345506631863886</v>
      </c>
      <c r="T64" s="147">
        <f>+T63*T61/(1+T63^Parameters!$B$125)</f>
        <v>0.83843666392331284</v>
      </c>
      <c r="U64" s="147">
        <f>+U63*U61/(1+U63^Parameters!$B$125)</f>
        <v>0.97486456119357046</v>
      </c>
      <c r="V64" s="147">
        <f>+V63*V61/(1+V63^Parameters!$B$125)</f>
        <v>1.1225337306324346</v>
      </c>
      <c r="W64" s="147">
        <f>+W63*W61/(1+W63^Parameters!$B$125)</f>
        <v>1.2810156559549146</v>
      </c>
      <c r="X64" s="147">
        <f>+X63*X61/(1+X63^Parameters!$B$125)</f>
        <v>1.4495783257659156</v>
      </c>
      <c r="Y64" s="147">
        <f>+Y63*Y61/(1+Y63^Parameters!$B$125)</f>
        <v>1.6270805869402527</v>
      </c>
      <c r="Z64" s="147">
        <f>+Z63*Z61/(1+Z63^Parameters!$B$125)</f>
        <v>1.8118514195581246</v>
      </c>
      <c r="AA64" s="147">
        <f>+AA63*AA61/(1+AA63^Parameters!$B$125)</f>
        <v>1.9985395452104808</v>
      </c>
      <c r="AB64" s="147">
        <f>+AB63*AB61/(1+AB63^Parameters!$B$125)</f>
        <v>2.1616289285099888</v>
      </c>
      <c r="AC64" s="147">
        <f>+AC63*AC61/(1+AC63^Parameters!$B$125)</f>
        <v>2.2850254197478646</v>
      </c>
      <c r="AD64" s="147">
        <f>+AD63*AD61/(1+AD63^Parameters!$B$125)</f>
        <v>2.382357444546249</v>
      </c>
      <c r="AE64" s="147">
        <f>+AE63*AE61/(1+AE63^Parameters!$B$125)</f>
        <v>2.4634694351379176</v>
      </c>
      <c r="AF64" s="147">
        <f>+AF63*AF61/(1+AF63^Parameters!$B$125)</f>
        <v>2.5355394997305361</v>
      </c>
      <c r="AG64" s="147">
        <f>+AG63*AG61/(1+AG63^Parameters!$B$125)</f>
        <v>2.6036624539186697</v>
      </c>
      <c r="AH64" s="147">
        <f>+AH63*AH61/(1+AH63^Parameters!$B$125)</f>
        <v>2.6713779786976364</v>
      </c>
      <c r="AI64" s="147">
        <f>+AI63*AI61/(1+AI63^Parameters!$B$125)</f>
        <v>2.741095847005167</v>
      </c>
      <c r="AJ64" s="147">
        <f>+AJ63*AJ61/(1+AJ63^Parameters!$B$125)</f>
        <v>2.8144192579774203</v>
      </c>
      <c r="AK64" s="147">
        <f>+AK63*AK61/(1+AK63^Parameters!$B$125)</f>
        <v>2.89238367292928</v>
      </c>
      <c r="AL64" s="147">
        <f>+AL63*AL61/(1+AL63^Parameters!$B$125)</f>
        <v>2.9756304538430007</v>
      </c>
      <c r="AM64" s="147">
        <f>+AM63*AM61/(1+AM63^Parameters!$B$125)</f>
        <v>3.0645319017651746</v>
      </c>
      <c r="AN64" s="147">
        <f>+AN63*AN61/(1+AN63^Parameters!$B$125)</f>
        <v>3.1592806985026138</v>
      </c>
      <c r="AO64" s="147">
        <f>+AO63*AO61/(1+AO63^Parameters!$B$125)</f>
        <v>3.2599535137758964</v>
      </c>
      <c r="AP64" s="147">
        <f>+AP63*AP61/(1+AP63^Parameters!$B$125)</f>
        <v>3.3665559533647289</v>
      </c>
      <c r="AQ64" s="147">
        <f>+AQ63*AQ61/(1+AQ63^Parameters!$B$125)</f>
        <v>3.4790540675459072</v>
      </c>
      <c r="AR64" s="147">
        <f>+AR63*AR61/(1+AR63^Parameters!$B$125)</f>
        <v>3.5973961983363467</v>
      </c>
      <c r="AS64" s="147">
        <f>+AS63*AS61/(1+AS63^Parameters!$B$125)</f>
        <v>3.7215278969171304</v>
      </c>
      <c r="AT64" s="147">
        <f>+AT63*AT61/(1+AT63^Parameters!$B$125)</f>
        <v>3.8514018861626846</v>
      </c>
      <c r="AU64" s="147">
        <f>+AU63*AU61/(1+AU63^Parameters!$B$125)</f>
        <v>3.9869844976680531</v>
      </c>
      <c r="AV64" s="147">
        <f>+AV63*AV61/(1+AV63^Parameters!$B$125)</f>
        <v>4.1282596188612679</v>
      </c>
      <c r="AW64" s="147">
        <f>+AW63*AW61/(1+AW63^Parameters!$B$125)</f>
        <v>4.2752309007822591</v>
      </c>
      <c r="AX64" s="147">
        <f>+AX63*AX61/(1+AX63^Parameters!$B$125)</f>
        <v>4.4279227701669006</v>
      </c>
      <c r="AY64" s="147">
        <f>+AY63*AY61/(1+AY63^Parameters!$B$125)</f>
        <v>4.586380638711586</v>
      </c>
      <c r="AZ64" s="147">
        <f>+AZ63*AZ61/(1+AZ63^Parameters!$B$125)</f>
        <v>4.7506705922483148</v>
      </c>
      <c r="BA64" s="147">
        <f>+BA63*BA61/(1+BA63^Parameters!$B$125)</f>
        <v>4.9208787619389049</v>
      </c>
      <c r="BB64" s="147">
        <f>+BB63*BB61/(1+BB63^Parameters!$B$125)</f>
        <v>5.0971105205521718</v>
      </c>
      <c r="BC64" s="147">
        <f>+BC63*BC61/(1+BC63^Parameters!$B$125)</f>
        <v>5.2794896036881553</v>
      </c>
      <c r="BD64" s="147">
        <f>+BD63*BD61/(1+BD63^Parameters!$B$125)</f>
        <v>5.4681572242955516</v>
      </c>
      <c r="BE64" s="147">
        <f>+BE63*BE61/(1+BE63^Parameters!$B$125)</f>
        <v>5.6632712259448832</v>
      </c>
      <c r="BF64" s="147">
        <f>+BF63*BF61/(1+BF63^Parameters!$B$125)</f>
        <v>5.8650053038260239</v>
      </c>
      <c r="BG64" s="147">
        <f>+BG63*BG61/(1+BG63^Parameters!$B$125)</f>
        <v>6.0735483106712813</v>
      </c>
      <c r="BH64" s="147">
        <f>+BH63*BH61/(1+BH63^Parameters!$B$125)</f>
        <v>6.2891036565265486</v>
      </c>
      <c r="BI64" s="147">
        <f>+BI63*BI61/(1+BI63^Parameters!$B$125)</f>
        <v>6.5118888055806439</v>
      </c>
      <c r="BJ64" s="147">
        <f>+BJ63*BJ61/(1+BJ63^Parameters!$B$125)</f>
        <v>6.4011170842750893</v>
      </c>
      <c r="BK64" s="147">
        <f>+BK63*BK61/(1+BK63^Parameters!$B$125)</f>
        <v>6.32050856500154</v>
      </c>
      <c r="BL64" s="147">
        <f>+BL63*BL61/(1+BL63^Parameters!$B$125)</f>
        <v>6.2646283597785075</v>
      </c>
      <c r="BM64" s="147">
        <f>+BM63*BM61/(1+BM63^Parameters!$B$125)</f>
        <v>6.2252540969754504</v>
      </c>
      <c r="BN64" s="147">
        <f>+BN63*BN61/(1+BN63^Parameters!$B$125)</f>
        <v>6.1969133243776779</v>
      </c>
      <c r="BO64" s="147">
        <f>+BO63*BO61/(1+BO63^Parameters!$B$125)</f>
        <v>6.1759457038663079</v>
      </c>
      <c r="BP64" s="147">
        <f>+BP63*BP61/(1+BP63^Parameters!$B$125)</f>
        <v>6.159894621560575</v>
      </c>
      <c r="BQ64" s="147">
        <f>+BQ63*BQ61/(1+BQ63^Parameters!$B$125)</f>
        <v>6.1471076160906879</v>
      </c>
      <c r="BR64" s="147">
        <f>+BR63*BR61/(1+BR63^Parameters!$B$125)</f>
        <v>6.1364716083186588</v>
      </c>
      <c r="BS64" s="147">
        <f>+BS63*BS61/(1+BS63^Parameters!$B$125)</f>
        <v>6.1272363409271104</v>
      </c>
      <c r="BT64" s="147">
        <f>+BT63*BT61/(1+BT63^Parameters!$B$125)</f>
        <v>6.1188961121350012</v>
      </c>
      <c r="BU64" s="147">
        <f>+BU63*BU61/(1+BU63^Parameters!$B$125)</f>
        <v>6.1111103057383334</v>
      </c>
      <c r="BV64" s="147">
        <f>+BV63*BV61/(1+BV63^Parameters!$B$125)</f>
        <v>6.1036498698275619</v>
      </c>
      <c r="BW64" s="147">
        <f>+BW63*BW61/(1+BW63^Parameters!$B$125)</f>
        <v>6.0963612118709127</v>
      </c>
      <c r="BX64" s="147">
        <f>+BX63*BX61/(1+BX63^Parameters!$B$125)</f>
        <v>6.0891418122539651</v>
      </c>
      <c r="BY64" s="147">
        <f>+BY63*BY61/(1+BY63^Parameters!$B$125)</f>
        <v>6.0819237363834588</v>
      </c>
      <c r="BZ64" s="147">
        <f>+BZ63*BZ61/(1+BZ63^Parameters!$B$125)</f>
        <v>6.0746624775214411</v>
      </c>
      <c r="CA64" s="147">
        <f>+CA63*CA61/(1+CA63^Parameters!$B$125)</f>
        <v>6.0673294008796779</v>
      </c>
      <c r="CB64" s="147">
        <f>+CB63*CB61/(1+CB63^Parameters!$B$125)</f>
        <v>6.059906622562945</v>
      </c>
      <c r="CC64" s="147">
        <f>+CC63*CC61/(1+CC63^Parameters!$B$125)</f>
        <v>6.0523835359069178</v>
      </c>
      <c r="CD64" s="147">
        <f>+CD63*CD61/(1+CD63^Parameters!$B$125)</f>
        <v>6.0447544531846908</v>
      </c>
      <c r="CE64" s="147">
        <f>+CE63*CE61/(1+CE63^Parameters!$B$125)</f>
        <v>6.0370170030038341</v>
      </c>
      <c r="CF64" s="147">
        <f>+CF63*CF61/(1+CF63^Parameters!$B$125)</f>
        <v>6.0291710400959548</v>
      </c>
      <c r="CG64" s="147">
        <f>+CG63*CG61/(1+CG63^Parameters!$B$125)</f>
        <v>6.0212179028345956</v>
      </c>
      <c r="CH64" s="147">
        <f>+CH63*CH61/(1+CH63^Parameters!$B$125)</f>
        <v>6.0131599069733674</v>
      </c>
      <c r="CI64" s="147">
        <f>+CI63*CI61/(1+CI63^Parameters!$B$125)</f>
        <v>6.0050000000450705</v>
      </c>
      <c r="CJ64" s="147">
        <f>+CJ63*CJ61/(1+CJ63^Parameters!$B$125)</f>
        <v>5.9967415251847722</v>
      </c>
      <c r="CK64" s="147">
        <f>+CK63*CK61/(1+CK63^Parameters!$B$125)</f>
        <v>5.9883880596029737</v>
      </c>
      <c r="CL64" s="147">
        <f>+CL63*CL61/(1+CL63^Parameters!$B$125)</f>
        <v>5.979943304084145</v>
      </c>
      <c r="CM64" s="147">
        <f>+CM63*CM61/(1+CM63^Parameters!$B$125)</f>
        <v>5.9714110074407571</v>
      </c>
      <c r="CN64" s="147">
        <f>+CN63*CN61/(1+CN63^Parameters!$B$125)</f>
        <v>5.9627949149755501</v>
      </c>
      <c r="CO64" s="147">
        <f>+CO63*CO61/(1+CO63^Parameters!$B$125)</f>
        <v>5.9540987334813611</v>
      </c>
      <c r="CP64" s="147">
        <f>+CP63*CP61/(1+CP63^Parameters!$B$125)</f>
        <v>5.9453261076693371</v>
      </c>
      <c r="CQ64" s="147">
        <f>+CQ63*CQ61/(1+CQ63^Parameters!$B$125)</f>
        <v>5.9364806045226581</v>
      </c>
      <c r="CR64" s="147">
        <f>+CR63*CR61/(1+CR63^Parameters!$B$125)</f>
        <v>5.9275657031669446</v>
      </c>
      <c r="CS64" s="147">
        <f>+CS63*CS61/(1+CS63^Parameters!$B$125)</f>
        <v>5.9185847885950569</v>
      </c>
      <c r="CT64" s="147">
        <f>+CT63*CT61/(1+CT63^Parameters!$B$125)</f>
        <v>5.9095411480944708</v>
      </c>
      <c r="CU64" s="147">
        <f>+CU63*CU61/(1+CU63^Parameters!$B$125)</f>
        <v>5.9004379695754343</v>
      </c>
      <c r="CV64" s="147">
        <f>+CV63*CV61/(1+CV63^Parameters!$B$125)</f>
        <v>5.8912783412387419</v>
      </c>
    </row>
    <row r="65" spans="1:237" s="45" customFormat="1" ht="18" customHeight="1">
      <c r="A65" s="573" t="s">
        <v>21</v>
      </c>
      <c r="B65" s="45">
        <f>+B61/(1+B63)</f>
        <v>0.82683911786913078</v>
      </c>
      <c r="C65" s="45">
        <f t="shared" ref="C65:BN65" si="14">+C61-C64</f>
        <v>1.1423756550914899</v>
      </c>
      <c r="D65" s="45">
        <f t="shared" si="14"/>
        <v>1.6399212082783725</v>
      </c>
      <c r="E65" s="45">
        <f t="shared" si="14"/>
        <v>2.2030965661471105</v>
      </c>
      <c r="F65" s="45">
        <f t="shared" si="14"/>
        <v>2.8441225366266547</v>
      </c>
      <c r="G65" s="45">
        <f t="shared" si="14"/>
        <v>3.5524282873131368</v>
      </c>
      <c r="H65" s="45">
        <f t="shared" si="14"/>
        <v>4.306009043682911</v>
      </c>
      <c r="I65" s="45">
        <f t="shared" si="14"/>
        <v>5.1033526631606518</v>
      </c>
      <c r="J65" s="45">
        <f t="shared" si="14"/>
        <v>5.9539150767285873</v>
      </c>
      <c r="K65" s="45">
        <f t="shared" si="14"/>
        <v>6.8436467053729633</v>
      </c>
      <c r="L65" s="45">
        <f t="shared" si="14"/>
        <v>7.8642416655762739</v>
      </c>
      <c r="M65" s="45">
        <f t="shared" si="14"/>
        <v>9.0509624293773321</v>
      </c>
      <c r="N65" s="45">
        <f t="shared" si="14"/>
        <v>10.348018441908108</v>
      </c>
      <c r="O65" s="45">
        <f t="shared" si="14"/>
        <v>11.67420495264018</v>
      </c>
      <c r="P65" s="45">
        <f t="shared" si="14"/>
        <v>13.032177516576045</v>
      </c>
      <c r="Q65" s="45">
        <f t="shared" si="14"/>
        <v>14.420907486746286</v>
      </c>
      <c r="R65" s="45">
        <f t="shared" si="14"/>
        <v>15.837518767505907</v>
      </c>
      <c r="S65" s="45">
        <f t="shared" si="14"/>
        <v>17.278402994497078</v>
      </c>
      <c r="T65" s="45">
        <f t="shared" si="14"/>
        <v>18.739897115704338</v>
      </c>
      <c r="U65" s="45">
        <f t="shared" si="14"/>
        <v>20.218696269099482</v>
      </c>
      <c r="V65" s="45">
        <f t="shared" si="14"/>
        <v>21.712112650323245</v>
      </c>
      <c r="W65" s="45">
        <f t="shared" si="14"/>
        <v>23.218252890624072</v>
      </c>
      <c r="X65" s="45">
        <f t="shared" si="14"/>
        <v>24.73616104400071</v>
      </c>
      <c r="Y65" s="45">
        <f t="shared" si="14"/>
        <v>26.265953644578296</v>
      </c>
      <c r="Z65" s="45">
        <f t="shared" si="14"/>
        <v>27.808950928559877</v>
      </c>
      <c r="AA65" s="45">
        <f t="shared" si="14"/>
        <v>29.370822122723958</v>
      </c>
      <c r="AB65" s="45">
        <f t="shared" si="14"/>
        <v>30.978531049861186</v>
      </c>
      <c r="AC65" s="45">
        <f t="shared" si="14"/>
        <v>32.653328074216688</v>
      </c>
      <c r="AD65" s="45">
        <f t="shared" si="14"/>
        <v>34.395682898060528</v>
      </c>
      <c r="AE65" s="45">
        <f t="shared" si="14"/>
        <v>36.196055402468772</v>
      </c>
      <c r="AF65" s="45">
        <f t="shared" si="14"/>
        <v>38.046420322961907</v>
      </c>
      <c r="AG65" s="45">
        <f t="shared" si="14"/>
        <v>39.940679934085679</v>
      </c>
      <c r="AH65" s="45">
        <f t="shared" si="14"/>
        <v>41.874666580125201</v>
      </c>
      <c r="AI65" s="45">
        <f t="shared" si="14"/>
        <v>43.845938236096409</v>
      </c>
      <c r="AJ65" s="45">
        <f t="shared" si="14"/>
        <v>45.853495922624852</v>
      </c>
      <c r="AK65" s="45">
        <f t="shared" si="14"/>
        <v>47.897495011370147</v>
      </c>
      <c r="AL65" s="45">
        <f t="shared" si="14"/>
        <v>49.978985542824802</v>
      </c>
      <c r="AM65" s="45">
        <f t="shared" si="14"/>
        <v>52.099694771196887</v>
      </c>
      <c r="AN65" s="45">
        <f t="shared" si="14"/>
        <v>54.261853327052343</v>
      </c>
      <c r="AO65" s="45">
        <f t="shared" si="14"/>
        <v>56.468060784403299</v>
      </c>
      <c r="AP65" s="45">
        <f t="shared" si="14"/>
        <v>58.721184363488042</v>
      </c>
      <c r="AQ65" s="45">
        <f t="shared" si="14"/>
        <v>61.02428429761374</v>
      </c>
      <c r="AR65" s="45">
        <f t="shared" si="14"/>
        <v>63.380560039412494</v>
      </c>
      <c r="AS65" s="45">
        <f t="shared" si="14"/>
        <v>65.793312426518497</v>
      </c>
      <c r="AT65" s="45">
        <f t="shared" si="14"/>
        <v>68.265917890157539</v>
      </c>
      <c r="AU65" s="45">
        <f t="shared" si="14"/>
        <v>70.801811649357731</v>
      </c>
      <c r="AV65" s="45">
        <f t="shared" si="14"/>
        <v>73.404477548318454</v>
      </c>
      <c r="AW65" s="45">
        <f t="shared" si="14"/>
        <v>76.07744276527572</v>
      </c>
      <c r="AX65" s="45">
        <f t="shared" si="14"/>
        <v>78.824276065366604</v>
      </c>
      <c r="AY65" s="45">
        <f t="shared" si="14"/>
        <v>81.648588609895512</v>
      </c>
      <c r="AZ65" s="45">
        <f t="shared" si="14"/>
        <v>84.554036591681708</v>
      </c>
      <c r="BA65" s="45">
        <f t="shared" si="14"/>
        <v>87.544325159523055</v>
      </c>
      <c r="BB65" s="45">
        <f t="shared" si="14"/>
        <v>90.623213239437987</v>
      </c>
      <c r="BC65" s="45">
        <f t="shared" si="14"/>
        <v>93.79451896817136</v>
      </c>
      <c r="BD65" s="45">
        <f t="shared" si="14"/>
        <v>97.062125534635797</v>
      </c>
      <c r="BE65" s="45">
        <f t="shared" si="14"/>
        <v>100.42998728444667</v>
      </c>
      <c r="BF65" s="45">
        <f t="shared" si="14"/>
        <v>103.90213598673057</v>
      </c>
      <c r="BG65" s="45">
        <f t="shared" si="14"/>
        <v>107.48268719485765</v>
      </c>
      <c r="BH65" s="45">
        <f t="shared" si="14"/>
        <v>111.17584665659818</v>
      </c>
      <c r="BI65" s="45">
        <f t="shared" si="14"/>
        <v>114.98591674663385</v>
      </c>
      <c r="BJ65" s="45">
        <f t="shared" si="14"/>
        <v>115.0966884679394</v>
      </c>
      <c r="BK65" s="45">
        <f t="shared" si="14"/>
        <v>115.17729698721294</v>
      </c>
      <c r="BL65" s="45">
        <f t="shared" si="14"/>
        <v>115.23317719243597</v>
      </c>
      <c r="BM65" s="45">
        <f t="shared" si="14"/>
        <v>115.27255145523904</v>
      </c>
      <c r="BN65" s="45">
        <f t="shared" si="14"/>
        <v>115.30089222783681</v>
      </c>
      <c r="BO65" s="45">
        <f t="shared" ref="BO65:CV65" si="15">+BO61-BO64</f>
        <v>115.32185984834818</v>
      </c>
      <c r="BP65" s="45">
        <f t="shared" si="15"/>
        <v>115.33791093065392</v>
      </c>
      <c r="BQ65" s="45">
        <f t="shared" si="15"/>
        <v>115.35069793612379</v>
      </c>
      <c r="BR65" s="45">
        <f t="shared" si="15"/>
        <v>115.36133394389583</v>
      </c>
      <c r="BS65" s="45">
        <f t="shared" si="15"/>
        <v>115.37056921128737</v>
      </c>
      <c r="BT65" s="45">
        <f t="shared" si="15"/>
        <v>115.37890944007948</v>
      </c>
      <c r="BU65" s="45">
        <f t="shared" si="15"/>
        <v>115.38669524647615</v>
      </c>
      <c r="BV65" s="45">
        <f t="shared" si="15"/>
        <v>115.39415568238692</v>
      </c>
      <c r="BW65" s="45">
        <f t="shared" si="15"/>
        <v>115.40144434034357</v>
      </c>
      <c r="BX65" s="45">
        <f t="shared" si="15"/>
        <v>115.40866373996052</v>
      </c>
      <c r="BY65" s="45">
        <f t="shared" si="15"/>
        <v>115.41588181583103</v>
      </c>
      <c r="BZ65" s="45">
        <f t="shared" si="15"/>
        <v>115.42314307469304</v>
      </c>
      <c r="CA65" s="45">
        <f t="shared" si="15"/>
        <v>115.43047615133482</v>
      </c>
      <c r="CB65" s="45">
        <f t="shared" si="15"/>
        <v>115.43789892965154</v>
      </c>
      <c r="CC65" s="45">
        <f t="shared" si="15"/>
        <v>115.44542201630757</v>
      </c>
      <c r="CD65" s="45">
        <f t="shared" si="15"/>
        <v>115.45305109902979</v>
      </c>
      <c r="CE65" s="45">
        <f t="shared" si="15"/>
        <v>115.46078854921065</v>
      </c>
      <c r="CF65" s="45">
        <f t="shared" si="15"/>
        <v>115.46863451211853</v>
      </c>
      <c r="CG65" s="45">
        <f t="shared" si="15"/>
        <v>115.47658764937989</v>
      </c>
      <c r="CH65" s="45">
        <f t="shared" si="15"/>
        <v>115.48464564524112</v>
      </c>
      <c r="CI65" s="45">
        <f t="shared" si="15"/>
        <v>115.49280555216941</v>
      </c>
      <c r="CJ65" s="45">
        <f t="shared" si="15"/>
        <v>115.50106402702971</v>
      </c>
      <c r="CK65" s="45">
        <f t="shared" si="15"/>
        <v>115.50941749261152</v>
      </c>
      <c r="CL65" s="45">
        <f t="shared" si="15"/>
        <v>115.51786224813034</v>
      </c>
      <c r="CM65" s="45">
        <f t="shared" si="15"/>
        <v>115.52639454477372</v>
      </c>
      <c r="CN65" s="45">
        <f t="shared" si="15"/>
        <v>115.53501063723894</v>
      </c>
      <c r="CO65" s="45">
        <f t="shared" si="15"/>
        <v>115.54370681873313</v>
      </c>
      <c r="CP65" s="45">
        <f t="shared" si="15"/>
        <v>115.55247944454516</v>
      </c>
      <c r="CQ65" s="45">
        <f t="shared" si="15"/>
        <v>115.56132494769183</v>
      </c>
      <c r="CR65" s="45">
        <f t="shared" si="15"/>
        <v>115.57023984904754</v>
      </c>
      <c r="CS65" s="45">
        <f t="shared" si="15"/>
        <v>115.57922076361943</v>
      </c>
      <c r="CT65" s="45">
        <f t="shared" si="15"/>
        <v>115.58826440412001</v>
      </c>
      <c r="CU65" s="45">
        <f t="shared" si="15"/>
        <v>115.59736758263905</v>
      </c>
      <c r="CV65" s="45">
        <f t="shared" si="15"/>
        <v>115.60652721097574</v>
      </c>
    </row>
    <row r="66" spans="1:237" s="33" customFormat="1" ht="18" customHeight="1">
      <c r="A66" s="23" t="s">
        <v>159</v>
      </c>
      <c r="B66" s="33">
        <f t="shared" ref="B66:AG66" si="16">(B31*(B103)^$B38)</f>
        <v>6.1561834852538497E-11</v>
      </c>
      <c r="C66" s="33">
        <f t="shared" si="16"/>
        <v>4.2425719873993962E-11</v>
      </c>
      <c r="D66" s="33">
        <f t="shared" si="16"/>
        <v>3.4977031816375802E-11</v>
      </c>
      <c r="E66" s="33">
        <f t="shared" si="16"/>
        <v>2.939534648180197E-11</v>
      </c>
      <c r="F66" s="33">
        <f t="shared" si="16"/>
        <v>2.5134671579652197E-11</v>
      </c>
      <c r="G66" s="33">
        <f t="shared" si="16"/>
        <v>2.1827699189201684E-11</v>
      </c>
      <c r="H66" s="33">
        <f t="shared" si="16"/>
        <v>1.9222071416120535E-11</v>
      </c>
      <c r="I66" s="33">
        <f t="shared" si="16"/>
        <v>1.7141253026554198E-11</v>
      </c>
      <c r="J66" s="33">
        <f t="shared" si="16"/>
        <v>1.5461281967581429E-11</v>
      </c>
      <c r="K66" s="33">
        <f t="shared" si="16"/>
        <v>1.4103161854763872E-11</v>
      </c>
      <c r="L66" s="33">
        <f t="shared" si="16"/>
        <v>1.3058956450096158E-11</v>
      </c>
      <c r="M66" s="33">
        <f t="shared" si="16"/>
        <v>1.2524952726714725E-11</v>
      </c>
      <c r="N66" s="33">
        <f t="shared" si="16"/>
        <v>1.3410940853358659E-11</v>
      </c>
      <c r="O66" s="33">
        <f t="shared" si="16"/>
        <v>1.9439649400526323E-11</v>
      </c>
      <c r="P66" s="33">
        <f t="shared" si="16"/>
        <v>4.7565262583440351E-11</v>
      </c>
      <c r="Q66" s="33">
        <f t="shared" si="16"/>
        <v>1.8320121377026391E-10</v>
      </c>
      <c r="R66" s="33">
        <f t="shared" si="16"/>
        <v>8.4685808632955827E-10</v>
      </c>
      <c r="S66" s="33">
        <f t="shared" si="16"/>
        <v>3.9477114278072494E-9</v>
      </c>
      <c r="T66" s="33">
        <f t="shared" si="16"/>
        <v>1.7415362166132093E-8</v>
      </c>
      <c r="U66" s="33">
        <f t="shared" si="16"/>
        <v>7.1438952871986491E-8</v>
      </c>
      <c r="V66" s="33">
        <f t="shared" si="16"/>
        <v>2.715360737467911E-7</v>
      </c>
      <c r="W66" s="33">
        <f t="shared" si="16"/>
        <v>9.5590309442007226E-7</v>
      </c>
      <c r="X66" s="33">
        <f t="shared" si="16"/>
        <v>3.1134249439214135E-6</v>
      </c>
      <c r="Y66" s="33">
        <f t="shared" si="16"/>
        <v>9.3544679271202814E-6</v>
      </c>
      <c r="Z66" s="33">
        <f t="shared" si="16"/>
        <v>2.5790499529046784E-5</v>
      </c>
      <c r="AA66" s="33">
        <f t="shared" si="16"/>
        <v>9.3248909114783629E-5</v>
      </c>
      <c r="AB66" s="33">
        <f t="shared" si="16"/>
        <v>4.645083367481035E-4</v>
      </c>
      <c r="AC66" s="33">
        <f t="shared" si="16"/>
        <v>2.2339478931923673E-4</v>
      </c>
      <c r="AD66" s="33">
        <f t="shared" si="16"/>
        <v>1.0758602867794862E-4</v>
      </c>
      <c r="AE66" s="33">
        <f t="shared" si="16"/>
        <v>5.1877817243273846E-5</v>
      </c>
      <c r="AF66" s="33">
        <f t="shared" si="16"/>
        <v>2.5043567529330084E-5</v>
      </c>
      <c r="AG66" s="33">
        <f t="shared" si="16"/>
        <v>1.2101815017150463E-5</v>
      </c>
      <c r="AH66" s="33">
        <f t="shared" ref="AH66:BI66" si="17">(AH31*(AH103)^$B38)</f>
        <v>5.8532983029964821E-6</v>
      </c>
      <c r="AI66" s="33">
        <f t="shared" si="17"/>
        <v>2.8333945533082288E-6</v>
      </c>
      <c r="AJ66" s="33">
        <f t="shared" si="17"/>
        <v>1.3725686532227611E-6</v>
      </c>
      <c r="AK66" s="33">
        <f t="shared" si="17"/>
        <v>6.6534923186184827E-7</v>
      </c>
      <c r="AL66" s="33">
        <f t="shared" si="17"/>
        <v>3.2271930775513161E-7</v>
      </c>
      <c r="AM66" s="33">
        <f t="shared" si="17"/>
        <v>1.5661522330299482E-7</v>
      </c>
      <c r="AN66" s="33">
        <f t="shared" si="17"/>
        <v>7.604197018262987E-8</v>
      </c>
      <c r="AO66" s="33">
        <f t="shared" si="17"/>
        <v>3.6937038545591902E-8</v>
      </c>
      <c r="AP66" s="33">
        <f t="shared" si="17"/>
        <v>1.7949038029302406E-8</v>
      </c>
      <c r="AQ66" s="33">
        <f t="shared" si="17"/>
        <v>8.7251647582209221E-9</v>
      </c>
      <c r="AR66" s="33">
        <f t="shared" si="17"/>
        <v>4.2427174837349024E-9</v>
      </c>
      <c r="AS66" s="33">
        <f t="shared" si="17"/>
        <v>2.0636631412806313E-9</v>
      </c>
      <c r="AT66" s="33">
        <f t="shared" si="17"/>
        <v>1.0040267781437974E-9</v>
      </c>
      <c r="AU66" s="33">
        <f t="shared" si="17"/>
        <v>4.8859880430383404E-10</v>
      </c>
      <c r="AV66" s="33">
        <f t="shared" si="17"/>
        <v>2.37820921510909E-10</v>
      </c>
      <c r="AW66" s="33">
        <f t="shared" si="17"/>
        <v>1.1577884527338941E-10</v>
      </c>
      <c r="AX66" s="33">
        <f t="shared" si="17"/>
        <v>5.6374372214574301E-11</v>
      </c>
      <c r="AY66" s="33">
        <f t="shared" si="17"/>
        <v>2.745365913462807E-11</v>
      </c>
      <c r="AZ66" s="33">
        <f t="shared" si="17"/>
        <v>1.33714396362539E-11</v>
      </c>
      <c r="BA66" s="33">
        <f t="shared" si="17"/>
        <v>6.5134273009874425E-12</v>
      </c>
      <c r="BB66" s="33">
        <f t="shared" si="17"/>
        <v>3.1731389955179604E-12</v>
      </c>
      <c r="BC66" s="33">
        <f t="shared" si="17"/>
        <v>1.5460087015574186E-12</v>
      </c>
      <c r="BD66" s="33">
        <f t="shared" si="17"/>
        <v>7.533100338605219E-13</v>
      </c>
      <c r="BE66" s="33">
        <f t="shared" si="17"/>
        <v>3.6708839299687481E-13</v>
      </c>
      <c r="BF66" s="33">
        <f t="shared" si="17"/>
        <v>1.7889538102218912E-13</v>
      </c>
      <c r="BG66" s="33">
        <f t="shared" si="17"/>
        <v>8.7187860163185899E-14</v>
      </c>
      <c r="BH66" s="33">
        <f t="shared" si="17"/>
        <v>4.2495063795816217E-14</v>
      </c>
      <c r="BI66" s="33">
        <f t="shared" si="17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5.0947484955476633E-11</v>
      </c>
      <c r="C67" s="23">
        <f>+C61*C66</f>
        <v>4.8528229375870817E-11</v>
      </c>
      <c r="D67" s="23">
        <f t="shared" ref="D67:BI67" si="18">+D61*D66</f>
        <v>5.7475353644715198E-11</v>
      </c>
      <c r="E67" s="23">
        <f t="shared" si="18"/>
        <v>6.4960974144005612E-11</v>
      </c>
      <c r="F67" s="23">
        <f t="shared" si="18"/>
        <v>7.1807918821739802E-11</v>
      </c>
      <c r="G67" s="23">
        <f t="shared" si="18"/>
        <v>7.8024887835454463E-11</v>
      </c>
      <c r="H67" s="23">
        <f t="shared" si="18"/>
        <v>8.3454515531146768E-11</v>
      </c>
      <c r="I67" s="23">
        <f t="shared" si="18"/>
        <v>8.8401323742040212E-11</v>
      </c>
      <c r="J67" s="23">
        <f t="shared" si="18"/>
        <v>9.3259179697366319E-11</v>
      </c>
      <c r="K67" s="23">
        <f t="shared" si="18"/>
        <v>9.8043511101106696E-11</v>
      </c>
      <c r="L67" s="23">
        <f t="shared" si="18"/>
        <v>1.0462282898533518E-10</v>
      </c>
      <c r="M67" s="23">
        <f t="shared" si="18"/>
        <v>1.1582722194915539E-10</v>
      </c>
      <c r="N67" s="23">
        <f t="shared" si="18"/>
        <v>1.4222136911050126E-10</v>
      </c>
      <c r="O67" s="23">
        <f t="shared" si="18"/>
        <v>2.3329330221923433E-10</v>
      </c>
      <c r="P67" s="23">
        <f t="shared" si="18"/>
        <v>6.3923149859239599E-10</v>
      </c>
      <c r="Q67" s="23">
        <f t="shared" si="18"/>
        <v>2.7331314468226116E-9</v>
      </c>
      <c r="R67" s="23">
        <f t="shared" si="18"/>
        <v>1.39202076078467E-8</v>
      </c>
      <c r="S67" s="23">
        <f t="shared" si="18"/>
        <v>7.1026663674168174E-8</v>
      </c>
      <c r="T67" s="23">
        <f t="shared" si="18"/>
        <v>3.4096377338163337E-7</v>
      </c>
      <c r="U67" s="23">
        <f t="shared" si="18"/>
        <v>1.5140457933448843E-6</v>
      </c>
      <c r="V67" s="23">
        <f t="shared" si="18"/>
        <v>6.200430223681078E-6</v>
      </c>
      <c r="W67" s="23">
        <f t="shared" si="18"/>
        <v>2.3418926614703199E-5</v>
      </c>
      <c r="X67" s="23">
        <f t="shared" si="18"/>
        <v>8.1527334128856413E-5</v>
      </c>
      <c r="Y67" s="23">
        <f t="shared" si="18"/>
        <v>2.6092449410880839E-4</v>
      </c>
      <c r="Z67" s="23">
        <f t="shared" si="18"/>
        <v>7.6393528900912521E-4</v>
      </c>
      <c r="AA67" s="23">
        <f t="shared" si="18"/>
        <v>2.9251587551619956E-3</v>
      </c>
      <c r="AB67" s="23">
        <f t="shared" si="18"/>
        <v>1.539388059111926E-2</v>
      </c>
      <c r="AC67" s="23">
        <f t="shared" si="18"/>
        <v>7.8050461179452304E-3</v>
      </c>
      <c r="AD67" s="23">
        <f t="shared" si="18"/>
        <v>3.9568033030184437E-3</v>
      </c>
      <c r="AE67" s="23">
        <f t="shared" si="18"/>
        <v>2.005571764237166E-3</v>
      </c>
      <c r="AF67" s="23">
        <f t="shared" si="18"/>
        <v>1.0163170512921585E-3</v>
      </c>
      <c r="AG67" s="23">
        <f t="shared" si="18"/>
        <v>5.14863761605942E-4</v>
      </c>
      <c r="AH67" s="23">
        <f t="shared" si="18"/>
        <v>2.6074128702136337E-4</v>
      </c>
      <c r="AI67" s="23">
        <f t="shared" si="18"/>
        <v>1.3199944862584483E-4</v>
      </c>
      <c r="AJ67" s="23">
        <f t="shared" si="18"/>
        <v>6.6800054794598828E-5</v>
      </c>
      <c r="AK67" s="23">
        <f t="shared" si="18"/>
        <v>3.3793006768955079E-5</v>
      </c>
      <c r="AL67" s="23">
        <f t="shared" si="18"/>
        <v>1.7089477016883454E-5</v>
      </c>
      <c r="AM67" s="23">
        <f t="shared" si="18"/>
        <v>8.6395576787229759E-6</v>
      </c>
      <c r="AN67" s="23">
        <f t="shared" si="18"/>
        <v>4.3664161614240432E-6</v>
      </c>
      <c r="AO67" s="23">
        <f t="shared" si="18"/>
        <v>2.2061759663835094E-6</v>
      </c>
      <c r="AP67" s="23">
        <f t="shared" si="18"/>
        <v>1.1144152121006428E-6</v>
      </c>
      <c r="AQ67" s="23">
        <f t="shared" si="18"/>
        <v>5.6280225469129054E-7</v>
      </c>
      <c r="AR67" s="23">
        <f t="shared" si="18"/>
        <v>2.8416854595472816E-7</v>
      </c>
      <c r="AS67" s="23">
        <f t="shared" si="18"/>
        <v>1.4345521374748266E-7</v>
      </c>
      <c r="AT67" s="23">
        <f t="shared" si="18"/>
        <v>7.2407720223384769E-8</v>
      </c>
      <c r="AU67" s="23">
        <f t="shared" si="18"/>
        <v>3.6541716372759982E-8</v>
      </c>
      <c r="AV67" s="23">
        <f t="shared" si="18"/>
        <v>1.8438907000361786E-8</v>
      </c>
      <c r="AW67" s="23">
        <f t="shared" si="18"/>
        <v>9.3031397716856793E-9</v>
      </c>
      <c r="AX67" s="23">
        <f t="shared" si="18"/>
        <v>4.6932904448361151E-9</v>
      </c>
      <c r="AY67" s="23">
        <f t="shared" si="18"/>
        <v>2.3674654512363932E-9</v>
      </c>
      <c r="AZ67" s="23">
        <f t="shared" si="18"/>
        <v>1.1941325013432504E-9</v>
      </c>
      <c r="BA67" s="23">
        <f t="shared" si="18"/>
        <v>6.0226538361342149E-10</v>
      </c>
      <c r="BB67" s="23">
        <f t="shared" si="18"/>
        <v>3.0373389198642916E-10</v>
      </c>
      <c r="BC67" s="23">
        <f t="shared" si="18"/>
        <v>1.5316927935026909E-10</v>
      </c>
      <c r="BD67" s="23">
        <f t="shared" si="18"/>
        <v>7.7237090776859465E-11</v>
      </c>
      <c r="BE67" s="23">
        <f t="shared" si="18"/>
        <v>3.8945603774381648E-11</v>
      </c>
      <c r="BF67" s="23">
        <f t="shared" si="18"/>
        <v>1.9636834564890591E-11</v>
      </c>
      <c r="BG67" s="23">
        <f t="shared" si="18"/>
        <v>9.9007251819138619E-12</v>
      </c>
      <c r="BH67" s="23">
        <f t="shared" si="18"/>
        <v>4.9916805573286178E-12</v>
      </c>
      <c r="BI67" s="23">
        <f t="shared" si="18"/>
        <v>2.5165896355875181E-12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0.82683911781818331</v>
      </c>
      <c r="C68" s="23">
        <f>+C65-C67</f>
        <v>1.1423756550429616</v>
      </c>
      <c r="D68" s="23">
        <f>+D65-D67</f>
        <v>1.6399212082208972</v>
      </c>
      <c r="E68" s="23">
        <f>+E65-E67</f>
        <v>2.2030965660821495</v>
      </c>
      <c r="F68" s="23">
        <f>+F65-F67</f>
        <v>2.8441225365548468</v>
      </c>
      <c r="G68" s="23">
        <f t="shared" ref="G68:BI68" si="19">+G65-G67</f>
        <v>3.5524282872351121</v>
      </c>
      <c r="H68" s="23">
        <f t="shared" si="19"/>
        <v>4.3060090435994569</v>
      </c>
      <c r="I68" s="23">
        <f t="shared" si="19"/>
        <v>5.1033526630722506</v>
      </c>
      <c r="J68" s="23">
        <f t="shared" si="19"/>
        <v>5.9539150766353277</v>
      </c>
      <c r="K68" s="23">
        <f t="shared" si="19"/>
        <v>6.8436467052749199</v>
      </c>
      <c r="L68" s="23">
        <f t="shared" si="19"/>
        <v>7.8642416654716509</v>
      </c>
      <c r="M68" s="23">
        <f t="shared" si="19"/>
        <v>9.0509624292615047</v>
      </c>
      <c r="N68" s="23">
        <f t="shared" si="19"/>
        <v>10.348018441765886</v>
      </c>
      <c r="O68" s="23">
        <f t="shared" si="19"/>
        <v>11.674204952406887</v>
      </c>
      <c r="P68" s="23">
        <f t="shared" si="19"/>
        <v>13.032177515936814</v>
      </c>
      <c r="Q68" s="23">
        <f t="shared" si="19"/>
        <v>14.420907484013155</v>
      </c>
      <c r="R68" s="23">
        <f t="shared" si="19"/>
        <v>15.8375187535857</v>
      </c>
      <c r="S68" s="23">
        <f t="shared" si="19"/>
        <v>17.278402923470413</v>
      </c>
      <c r="T68" s="23">
        <f t="shared" si="19"/>
        <v>18.739896774740565</v>
      </c>
      <c r="U68" s="23">
        <f t="shared" si="19"/>
        <v>20.21869475505369</v>
      </c>
      <c r="V68" s="23">
        <f t="shared" si="19"/>
        <v>21.712106449893021</v>
      </c>
      <c r="W68" s="23">
        <f t="shared" si="19"/>
        <v>23.218229471697459</v>
      </c>
      <c r="X68" s="23">
        <f t="shared" si="19"/>
        <v>24.736079516666582</v>
      </c>
      <c r="Y68" s="23">
        <f t="shared" si="19"/>
        <v>26.265692720084186</v>
      </c>
      <c r="Z68" s="23">
        <f t="shared" si="19"/>
        <v>27.808186993270869</v>
      </c>
      <c r="AA68" s="23">
        <f t="shared" si="19"/>
        <v>29.367896963968796</v>
      </c>
      <c r="AB68" s="23">
        <f t="shared" si="19"/>
        <v>30.963137169270066</v>
      </c>
      <c r="AC68" s="23">
        <f t="shared" si="19"/>
        <v>32.645523028098744</v>
      </c>
      <c r="AD68" s="23">
        <f t="shared" si="19"/>
        <v>34.391726094757509</v>
      </c>
      <c r="AE68" s="23">
        <f t="shared" si="19"/>
        <v>36.194049830704536</v>
      </c>
      <c r="AF68" s="23">
        <f t="shared" si="19"/>
        <v>38.045404005910612</v>
      </c>
      <c r="AG68" s="23">
        <f t="shared" si="19"/>
        <v>39.94016507032407</v>
      </c>
      <c r="AH68" s="23">
        <f t="shared" si="19"/>
        <v>41.874405838838179</v>
      </c>
      <c r="AI68" s="23">
        <f t="shared" si="19"/>
        <v>43.845806236647782</v>
      </c>
      <c r="AJ68" s="23">
        <f t="shared" si="19"/>
        <v>45.853429122570056</v>
      </c>
      <c r="AK68" s="23">
        <f t="shared" si="19"/>
        <v>47.897461218363375</v>
      </c>
      <c r="AL68" s="23">
        <f t="shared" si="19"/>
        <v>49.978968453347782</v>
      </c>
      <c r="AM68" s="23">
        <f t="shared" si="19"/>
        <v>52.09968613163921</v>
      </c>
      <c r="AN68" s="23">
        <f t="shared" si="19"/>
        <v>54.261848960636179</v>
      </c>
      <c r="AO68" s="23">
        <f t="shared" si="19"/>
        <v>56.468058578227335</v>
      </c>
      <c r="AP68" s="23">
        <f t="shared" si="19"/>
        <v>58.72118324907283</v>
      </c>
      <c r="AQ68" s="23">
        <f t="shared" si="19"/>
        <v>61.024283734811483</v>
      </c>
      <c r="AR68" s="23">
        <f t="shared" si="19"/>
        <v>63.380559755243951</v>
      </c>
      <c r="AS68" s="23">
        <f t="shared" si="19"/>
        <v>65.793312283063287</v>
      </c>
      <c r="AT68" s="23">
        <f t="shared" si="19"/>
        <v>68.265917817749823</v>
      </c>
      <c r="AU68" s="23">
        <f t="shared" si="19"/>
        <v>70.80181161281601</v>
      </c>
      <c r="AV68" s="23">
        <f t="shared" si="19"/>
        <v>73.404477529879543</v>
      </c>
      <c r="AW68" s="23">
        <f t="shared" si="19"/>
        <v>76.077442755972584</v>
      </c>
      <c r="AX68" s="23">
        <f t="shared" si="19"/>
        <v>78.824276060673313</v>
      </c>
      <c r="AY68" s="23">
        <f t="shared" si="19"/>
        <v>81.64858860752804</v>
      </c>
      <c r="AZ68" s="23">
        <f t="shared" si="19"/>
        <v>84.55403659048757</v>
      </c>
      <c r="BA68" s="23">
        <f t="shared" si="19"/>
        <v>87.544325158920785</v>
      </c>
      <c r="BB68" s="23">
        <f t="shared" si="19"/>
        <v>90.623213239134259</v>
      </c>
      <c r="BC68" s="23">
        <f t="shared" si="19"/>
        <v>93.794518968018195</v>
      </c>
      <c r="BD68" s="23">
        <f t="shared" si="19"/>
        <v>97.062125534558561</v>
      </c>
      <c r="BE68" s="23">
        <f t="shared" si="19"/>
        <v>100.42998728440772</v>
      </c>
      <c r="BF68" s="23">
        <f t="shared" si="19"/>
        <v>103.90213598671093</v>
      </c>
      <c r="BG68" s="23">
        <f t="shared" si="19"/>
        <v>107.48268719484774</v>
      </c>
      <c r="BH68" s="23">
        <f t="shared" si="19"/>
        <v>111.17584665659319</v>
      </c>
      <c r="BI68" s="23">
        <f t="shared" si="19"/>
        <v>114.98591674663133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0.26296060325493759</v>
      </c>
      <c r="C70" s="45">
        <f t="shared" si="20"/>
        <v>0.24414455388604731</v>
      </c>
      <c r="D70" s="45">
        <f t="shared" si="20"/>
        <v>0.28188910888642205</v>
      </c>
      <c r="E70" s="45">
        <f t="shared" si="20"/>
        <v>0.31063834357871278</v>
      </c>
      <c r="F70" s="45">
        <f t="shared" si="20"/>
        <v>0.33484599866739151</v>
      </c>
      <c r="G70" s="45">
        <f t="shared" si="20"/>
        <v>0.35484856943824511</v>
      </c>
      <c r="H70" s="45">
        <f t="shared" si="20"/>
        <v>0.37022495538765521</v>
      </c>
      <c r="I70" s="45">
        <f t="shared" si="20"/>
        <v>0.38259920034875283</v>
      </c>
      <c r="J70" s="45">
        <f t="shared" si="20"/>
        <v>0.39377489469977112</v>
      </c>
      <c r="K70" s="45">
        <f t="shared" si="20"/>
        <v>0.4035007040616943</v>
      </c>
      <c r="L70" s="45">
        <f t="shared" si="20"/>
        <v>0.41727146638691992</v>
      </c>
      <c r="M70" s="45">
        <f t="shared" si="20"/>
        <v>0.43582127665531312</v>
      </c>
      <c r="N70" s="45">
        <f t="shared" si="20"/>
        <v>0.45561285316899491</v>
      </c>
      <c r="O70" s="45">
        <f t="shared" si="20"/>
        <v>0.47316065235704707</v>
      </c>
      <c r="P70" s="45">
        <f t="shared" si="20"/>
        <v>0.48909563541088802</v>
      </c>
      <c r="Q70" s="45">
        <f t="shared" si="20"/>
        <v>0.50366217765509791</v>
      </c>
      <c r="R70" s="45">
        <f t="shared" si="20"/>
        <v>0.51686418524599853</v>
      </c>
      <c r="S70" s="45">
        <f t="shared" si="20"/>
        <v>0.528496666801342</v>
      </c>
      <c r="T70" s="45">
        <f t="shared" si="20"/>
        <v>0.53811584481846531</v>
      </c>
      <c r="U70" s="45">
        <f t="shared" si="20"/>
        <v>0.54497668742983885</v>
      </c>
      <c r="V70" s="45">
        <f t="shared" si="20"/>
        <v>0.54794839447561605</v>
      </c>
      <c r="W70" s="45">
        <f t="shared" si="20"/>
        <v>0.54542740766668907</v>
      </c>
      <c r="X70" s="45">
        <f t="shared" si="20"/>
        <v>0.53528855091795646</v>
      </c>
      <c r="Y70" s="45">
        <f t="shared" si="20"/>
        <v>0.51494615525616516</v>
      </c>
      <c r="Z70" s="45">
        <f t="shared" si="20"/>
        <v>0.48162949553310103</v>
      </c>
      <c r="AA70" s="45">
        <f t="shared" si="20"/>
        <v>0.35088658158882247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0.26296060325493759</v>
      </c>
      <c r="C71" s="46">
        <f t="shared" si="22"/>
        <v>0.24414455388604731</v>
      </c>
      <c r="D71" s="46">
        <f t="shared" si="22"/>
        <v>0.28188910888642205</v>
      </c>
      <c r="E71" s="46">
        <f t="shared" si="22"/>
        <v>0.31063834357871278</v>
      </c>
      <c r="F71" s="46">
        <f t="shared" si="22"/>
        <v>0.33484599866739151</v>
      </c>
      <c r="G71" s="46">
        <f t="shared" si="22"/>
        <v>0.35484856943824511</v>
      </c>
      <c r="H71" s="46">
        <f t="shared" si="22"/>
        <v>0.37022495538765521</v>
      </c>
      <c r="I71" s="46">
        <f t="shared" si="22"/>
        <v>0.38259920034875283</v>
      </c>
      <c r="J71" s="46">
        <f t="shared" si="22"/>
        <v>0.39377489469977112</v>
      </c>
      <c r="K71" s="46">
        <f t="shared" si="22"/>
        <v>0.4035007040616943</v>
      </c>
      <c r="L71" s="46">
        <f t="shared" si="22"/>
        <v>0.41727146638691992</v>
      </c>
      <c r="M71" s="46">
        <f t="shared" si="22"/>
        <v>0.43582127665531312</v>
      </c>
      <c r="N71" s="46">
        <f t="shared" si="22"/>
        <v>0.45561285316899491</v>
      </c>
      <c r="O71" s="46">
        <f t="shared" si="22"/>
        <v>0.47316065235704707</v>
      </c>
      <c r="P71" s="46">
        <f t="shared" si="22"/>
        <v>0.48909563541088802</v>
      </c>
      <c r="Q71" s="46">
        <f t="shared" si="22"/>
        <v>0.50366217765509791</v>
      </c>
      <c r="R71" s="46">
        <f t="shared" si="22"/>
        <v>0.51686418524599853</v>
      </c>
      <c r="S71" s="46">
        <f t="shared" si="22"/>
        <v>0.528496666801342</v>
      </c>
      <c r="T71" s="46">
        <f t="shared" si="22"/>
        <v>0.53811584481846531</v>
      </c>
      <c r="U71" s="46">
        <f t="shared" si="22"/>
        <v>0.54497668742983885</v>
      </c>
      <c r="V71" s="46">
        <f t="shared" si="22"/>
        <v>0.54794839447561605</v>
      </c>
      <c r="W71" s="46">
        <f t="shared" si="22"/>
        <v>0.54542740766668907</v>
      </c>
      <c r="X71" s="46">
        <f t="shared" si="22"/>
        <v>0.53528855091795646</v>
      </c>
      <c r="Y71" s="46">
        <f t="shared" si="22"/>
        <v>0.51494615525616516</v>
      </c>
      <c r="Z71" s="46">
        <f t="shared" si="22"/>
        <v>0.48162949553310103</v>
      </c>
      <c r="AA71" s="46">
        <f t="shared" si="22"/>
        <v>0.35088658158882247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0.16123928280771965</v>
      </c>
      <c r="C73" s="45">
        <f>(C97)*C68</f>
        <v>0.25794346303745075</v>
      </c>
      <c r="D73" s="45">
        <f>(D97)*D68</f>
        <v>0.35781436050090931</v>
      </c>
      <c r="E73" s="45">
        <f>(E97)*E68</f>
        <v>0.47094537780752088</v>
      </c>
      <c r="F73" s="45">
        <f>(F97)*F68</f>
        <v>0.60022352525639733</v>
      </c>
      <c r="G73" s="45">
        <f t="shared" ref="G73:BI73" si="24">(G97)*G68</f>
        <v>0.74793839852577537</v>
      </c>
      <c r="H73" s="45">
        <f t="shared" si="24"/>
        <v>0.9049148250111918</v>
      </c>
      <c r="I73" s="45">
        <f t="shared" si="24"/>
        <v>1.072540814783822</v>
      </c>
      <c r="J73" s="45">
        <f t="shared" si="24"/>
        <v>1.2543560277746466</v>
      </c>
      <c r="K73" s="45">
        <f t="shared" si="24"/>
        <v>1.4836632441969144</v>
      </c>
      <c r="L73" s="45">
        <f t="shared" si="24"/>
        <v>1.7516776258843394</v>
      </c>
      <c r="M73" s="45">
        <f t="shared" si="24"/>
        <v>2.0718466499584456</v>
      </c>
      <c r="N73" s="45">
        <f t="shared" si="24"/>
        <v>2.3687544291386677</v>
      </c>
      <c r="O73" s="45">
        <f t="shared" si="24"/>
        <v>2.672330441166797</v>
      </c>
      <c r="P73" s="45">
        <f t="shared" si="24"/>
        <v>2.9831825663937188</v>
      </c>
      <c r="Q73" s="45">
        <f t="shared" si="24"/>
        <v>3.3010753379683577</v>
      </c>
      <c r="R73" s="45">
        <f t="shared" si="24"/>
        <v>3.6253503900521542</v>
      </c>
      <c r="S73" s="45">
        <f t="shared" si="24"/>
        <v>3.9551817271818317</v>
      </c>
      <c r="T73" s="45">
        <f t="shared" si="24"/>
        <v>4.2897308056201116</v>
      </c>
      <c r="U73" s="45">
        <f t="shared" si="24"/>
        <v>4.6282409547255536</v>
      </c>
      <c r="V73" s="45">
        <f t="shared" si="24"/>
        <v>4.9700963144338681</v>
      </c>
      <c r="W73" s="45">
        <f t="shared" si="24"/>
        <v>5.314861411133692</v>
      </c>
      <c r="X73" s="45">
        <f t="shared" si="24"/>
        <v>5.6623109288382025</v>
      </c>
      <c r="Y73" s="45">
        <f t="shared" si="24"/>
        <v>6.0124531392386436</v>
      </c>
      <c r="Z73" s="45">
        <f t="shared" si="24"/>
        <v>6.3655439422840683</v>
      </c>
      <c r="AA73" s="45">
        <f t="shared" si="24"/>
        <v>6.7225755732242218</v>
      </c>
      <c r="AB73" s="45">
        <f t="shared" si="24"/>
        <v>7.0877403942102406</v>
      </c>
      <c r="AC73" s="45">
        <f t="shared" si="24"/>
        <v>7.4728536385523743</v>
      </c>
      <c r="AD73" s="45">
        <f t="shared" si="24"/>
        <v>7.8725752153548223</v>
      </c>
      <c r="AE73" s="45">
        <f t="shared" si="24"/>
        <v>8.2851433177690001</v>
      </c>
      <c r="AF73" s="45">
        <f t="shared" si="24"/>
        <v>8.7089349284143509</v>
      </c>
      <c r="AG73" s="45">
        <f t="shared" si="24"/>
        <v>9.142662766139674</v>
      </c>
      <c r="AH73" s="45">
        <f t="shared" si="24"/>
        <v>9.5854278629765606</v>
      </c>
      <c r="AI73" s="45">
        <f t="shared" si="24"/>
        <v>10.036699132949321</v>
      </c>
      <c r="AJ73" s="45">
        <f t="shared" si="24"/>
        <v>10.496262056018194</v>
      </c>
      <c r="AK73" s="45">
        <f t="shared" si="24"/>
        <v>10.964159374471926</v>
      </c>
      <c r="AL73" s="45">
        <f t="shared" si="24"/>
        <v>11.440635089112428</v>
      </c>
      <c r="AM73" s="45">
        <f t="shared" si="24"/>
        <v>11.926086426648723</v>
      </c>
      <c r="AN73" s="45">
        <f t="shared" si="24"/>
        <v>12.421024931689844</v>
      </c>
      <c r="AO73" s="45">
        <f t="shared" si="24"/>
        <v>12.926046142531982</v>
      </c>
      <c r="AP73" s="45">
        <f t="shared" si="24"/>
        <v>13.441806630735758</v>
      </c>
      <c r="AQ73" s="45">
        <f t="shared" si="24"/>
        <v>13.969007032150378</v>
      </c>
      <c r="AR73" s="45">
        <f t="shared" si="24"/>
        <v>14.508379791397235</v>
      </c>
      <c r="AS73" s="45">
        <f t="shared" si="24"/>
        <v>15.060680530794862</v>
      </c>
      <c r="AT73" s="45">
        <f t="shared" si="24"/>
        <v>15.626682161422226</v>
      </c>
      <c r="AU73" s="45">
        <f t="shared" si="24"/>
        <v>16.207171043684326</v>
      </c>
      <c r="AV73" s="45">
        <f t="shared" si="24"/>
        <v>16.802944664818348</v>
      </c>
      <c r="AW73" s="45">
        <f t="shared" si="24"/>
        <v>17.414810429638251</v>
      </c>
      <c r="AX73" s="45">
        <f t="shared" si="24"/>
        <v>18.043585261576521</v>
      </c>
      <c r="AY73" s="45">
        <f t="shared" si="24"/>
        <v>18.690095788425985</v>
      </c>
      <c r="AZ73" s="45">
        <f t="shared" si="24"/>
        <v>19.355178945843797</v>
      </c>
      <c r="BA73" s="45">
        <f t="shared" si="24"/>
        <v>20.039682875822312</v>
      </c>
      <c r="BB73" s="45">
        <f t="shared" si="24"/>
        <v>20.744468030378275</v>
      </c>
      <c r="BC73" s="45">
        <f t="shared" si="24"/>
        <v>21.470408415363202</v>
      </c>
      <c r="BD73" s="45">
        <f t="shared" si="24"/>
        <v>22.218392927638021</v>
      </c>
      <c r="BE73" s="45">
        <f t="shared" si="24"/>
        <v>22.989326752464148</v>
      </c>
      <c r="BF73" s="45">
        <f t="shared" si="24"/>
        <v>23.784132798036413</v>
      </c>
      <c r="BG73" s="45">
        <f t="shared" si="24"/>
        <v>24.603753151513917</v>
      </c>
      <c r="BH73" s="45">
        <f t="shared" si="24"/>
        <v>25.449150546363558</v>
      </c>
      <c r="BI73" s="45">
        <f t="shared" si="24"/>
        <v>26.321309834820184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5">+B74*(1-$B$8)^10+10*B73</f>
        <v>2.0874575115157721</v>
      </c>
      <c r="D74" s="45">
        <f t="shared" si="25"/>
        <v>3.3072860592648547</v>
      </c>
      <c r="E74" s="45">
        <f t="shared" si="25"/>
        <v>4.7313229491180397</v>
      </c>
      <c r="F74" s="45">
        <f t="shared" si="25"/>
        <v>6.3591640835830194</v>
      </c>
      <c r="G74" s="45">
        <f t="shared" si="25"/>
        <v>8.2195386655676472</v>
      </c>
      <c r="H74" s="45">
        <f t="shared" si="25"/>
        <v>10.345359905509518</v>
      </c>
      <c r="I74" s="45">
        <f t="shared" si="25"/>
        <v>12.656352204238061</v>
      </c>
      <c r="J74" s="45">
        <f t="shared" si="25"/>
        <v>15.138405291768144</v>
      </c>
      <c r="K74" s="45">
        <f t="shared" si="25"/>
        <v>17.821995820481771</v>
      </c>
      <c r="L74" s="45">
        <f t="shared" si="25"/>
        <v>21.050778144123448</v>
      </c>
      <c r="M74" s="45">
        <f t="shared" si="25"/>
        <v>24.856728745027532</v>
      </c>
      <c r="N74" s="45">
        <f t="shared" si="25"/>
        <v>29.38547190438949</v>
      </c>
      <c r="O74" s="45">
        <f t="shared" si="25"/>
        <v>33.933624796611589</v>
      </c>
      <c r="P74" s="45">
        <f t="shared" si="25"/>
        <v>38.555227772689179</v>
      </c>
      <c r="Q74" s="45">
        <f t="shared" si="25"/>
        <v>43.275202341418655</v>
      </c>
      <c r="R74" s="45">
        <f t="shared" si="25"/>
        <v>48.099883427101311</v>
      </c>
      <c r="S74" s="45">
        <f t="shared" si="25"/>
        <v>53.024896222875078</v>
      </c>
      <c r="T74" s="45">
        <f t="shared" si="25"/>
        <v>58.040455373274789</v>
      </c>
      <c r="U74" s="45">
        <f t="shared" si="25"/>
        <v>63.134763498448237</v>
      </c>
      <c r="V74" s="45">
        <f t="shared" si="25"/>
        <v>68.296140399976906</v>
      </c>
      <c r="W74" s="45">
        <f t="shared" si="25"/>
        <v>73.514354843853226</v>
      </c>
      <c r="X74" s="45">
        <f t="shared" si="25"/>
        <v>78.781484683249545</v>
      </c>
      <c r="Y74" s="45">
        <f t="shared" si="25"/>
        <v>84.092514476499531</v>
      </c>
      <c r="Z74" s="45">
        <f t="shared" si="25"/>
        <v>89.445778164138972</v>
      </c>
      <c r="AA74" s="45">
        <f t="shared" si="25"/>
        <v>94.84325382664332</v>
      </c>
      <c r="AB74" s="45">
        <f t="shared" si="25"/>
        <v>100.29555353052459</v>
      </c>
      <c r="AC74" s="45">
        <f t="shared" si="25"/>
        <v>105.84830109609177</v>
      </c>
      <c r="AD74" s="45">
        <f t="shared" si="25"/>
        <v>111.63555689894415</v>
      </c>
      <c r="AE74" s="45">
        <f t="shared" si="25"/>
        <v>117.65066399276688</v>
      </c>
      <c r="AF74" s="45">
        <f t="shared" si="25"/>
        <v>123.8736831754172</v>
      </c>
      <c r="AG74" s="45">
        <f t="shared" si="25"/>
        <v>130.28143190318963</v>
      </c>
      <c r="AH74" s="45">
        <f t="shared" si="25"/>
        <v>136.85295411139529</v>
      </c>
      <c r="AI74" s="45">
        <f t="shared" si="25"/>
        <v>143.57195319240381</v>
      </c>
      <c r="AJ74" s="45">
        <f t="shared" si="25"/>
        <v>150.42743601073082</v>
      </c>
      <c r="AK74" s="45">
        <f t="shared" si="25"/>
        <v>157.41342429664616</v>
      </c>
      <c r="AL74" s="45">
        <f t="shared" si="25"/>
        <v>164.52826097927331</v>
      </c>
      <c r="AM74" s="45">
        <f t="shared" si="25"/>
        <v>171.77380828174302</v>
      </c>
      <c r="AN74" s="45">
        <f t="shared" si="25"/>
        <v>179.15468778820187</v>
      </c>
      <c r="AO74" s="45">
        <f t="shared" si="25"/>
        <v>186.67762639149123</v>
      </c>
      <c r="AP74" s="45">
        <f t="shared" si="25"/>
        <v>194.35092499707559</v>
      </c>
      <c r="AQ74" s="45">
        <f t="shared" si="25"/>
        <v>202.18404366733</v>
      </c>
      <c r="AR74" s="45">
        <f t="shared" si="25"/>
        <v>210.18728728053873</v>
      </c>
      <c r="AS74" s="45">
        <f t="shared" si="25"/>
        <v>218.37157337180119</v>
      </c>
      <c r="AT74" s="45">
        <f t="shared" si="25"/>
        <v>226.74826487341096</v>
      </c>
      <c r="AU74" s="45">
        <f t="shared" si="25"/>
        <v>235.32905290566487</v>
      </c>
      <c r="AV74" s="45">
        <f t="shared" si="25"/>
        <v>244.12587751420091</v>
      </c>
      <c r="AW74" s="45">
        <f t="shared" si="25"/>
        <v>253.15087680787875</v>
      </c>
      <c r="AX74" s="45">
        <f t="shared" si="25"/>
        <v>262.41635713170098</v>
      </c>
      <c r="AY74" s="45">
        <f t="shared" si="25"/>
        <v>271.93477867717127</v>
      </c>
      <c r="AZ74" s="45">
        <f t="shared" si="25"/>
        <v>281.7187523223547</v>
      </c>
      <c r="BA74" s="45">
        <f t="shared" si="25"/>
        <v>291.78104456511488</v>
      </c>
      <c r="BB74" s="45">
        <f t="shared" si="25"/>
        <v>302.13458822793598</v>
      </c>
      <c r="BC74" s="45">
        <f t="shared" si="25"/>
        <v>312.79249722735534</v>
      </c>
      <c r="BD74" s="45">
        <f t="shared" si="25"/>
        <v>323.76808416184991</v>
      </c>
      <c r="BE74" s="45">
        <f t="shared" si="25"/>
        <v>335.07487981609961</v>
      </c>
      <c r="BF74" s="45">
        <f t="shared" si="25"/>
        <v>346.72665393561414</v>
      </c>
      <c r="BG74" s="45">
        <f t="shared" si="25"/>
        <v>358.73743681572665</v>
      </c>
      <c r="BH74" s="45">
        <f t="shared" si="25"/>
        <v>371.12154138951911</v>
      </c>
      <c r="BI74" s="45">
        <f t="shared" si="25"/>
        <v>383.89358560284074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0.18222367347546245</v>
      </c>
      <c r="C77" s="23">
        <f t="shared" si="27"/>
        <v>0.16438751704553459</v>
      </c>
      <c r="D77" s="23">
        <f t="shared" si="27"/>
        <v>0.14905556481520546</v>
      </c>
      <c r="E77" s="23">
        <f t="shared" si="27"/>
        <v>0.14012402606776603</v>
      </c>
      <c r="F77" s="23">
        <f t="shared" si="27"/>
        <v>0.13477841620806141</v>
      </c>
      <c r="G77" s="23">
        <f t="shared" si="27"/>
        <v>0.13046649792382242</v>
      </c>
      <c r="H77" s="23">
        <f t="shared" si="27"/>
        <v>0.12589987665125285</v>
      </c>
      <c r="I77" s="23">
        <f t="shared" si="27"/>
        <v>0.12224438087389762</v>
      </c>
      <c r="J77" s="23">
        <f t="shared" si="27"/>
        <v>0.11953283424224477</v>
      </c>
      <c r="K77" s="23">
        <f t="shared" si="27"/>
        <v>0.11702193708552765</v>
      </c>
      <c r="L77" s="23">
        <f t="shared" si="27"/>
        <v>0.11417501729221437</v>
      </c>
      <c r="M77" s="23">
        <f t="shared" si="27"/>
        <v>0.1116122405703615</v>
      </c>
      <c r="N77" s="23">
        <f t="shared" si="27"/>
        <v>0.10826652391115245</v>
      </c>
      <c r="O77" s="23">
        <f t="shared" si="27"/>
        <v>0.10609742500076921</v>
      </c>
      <c r="P77" s="23">
        <f t="shared" si="27"/>
        <v>0.1045697933980269</v>
      </c>
      <c r="Q77" s="23">
        <f t="shared" si="27"/>
        <v>0.10342233051957322</v>
      </c>
      <c r="R77" s="23">
        <f t="shared" si="27"/>
        <v>0.10252087508694718</v>
      </c>
      <c r="S77" s="23">
        <f t="shared" si="27"/>
        <v>0.10179288980703737</v>
      </c>
      <c r="T77" s="23">
        <f t="shared" si="27"/>
        <v>0.10119665836723943</v>
      </c>
      <c r="U77" s="23">
        <f t="shared" si="27"/>
        <v>0.10070629708218021</v>
      </c>
      <c r="V77" s="23">
        <f t="shared" si="27"/>
        <v>0.10030426132673553</v>
      </c>
      <c r="W77" s="23">
        <f t="shared" si="27"/>
        <v>9.9977488472623582E-2</v>
      </c>
      <c r="X77" s="23">
        <f t="shared" si="27"/>
        <v>9.9715330861240598E-2</v>
      </c>
      <c r="Y77" s="23">
        <f t="shared" si="27"/>
        <v>9.9508384563694513E-2</v>
      </c>
      <c r="Z77" s="23">
        <f t="shared" si="27"/>
        <v>9.9347793566383374E-2</v>
      </c>
      <c r="AA77" s="23">
        <f t="shared" si="27"/>
        <v>9.9224859130008572E-2</v>
      </c>
      <c r="AB77" s="23">
        <f t="shared" si="27"/>
        <v>9.9127505094087007E-2</v>
      </c>
      <c r="AC77" s="23">
        <f t="shared" si="27"/>
        <v>9.9023847710829005E-2</v>
      </c>
      <c r="AD77" s="23">
        <f t="shared" si="27"/>
        <v>9.8834210257667365E-2</v>
      </c>
      <c r="AE77" s="23">
        <f t="shared" si="27"/>
        <v>9.8578767494206743E-2</v>
      </c>
      <c r="AF77" s="23">
        <f t="shared" si="27"/>
        <v>9.8282279453718438E-2</v>
      </c>
      <c r="AG77" s="23">
        <f t="shared" si="27"/>
        <v>9.796716638703773E-2</v>
      </c>
      <c r="AH77" s="23">
        <f t="shared" si="27"/>
        <v>9.76508943809061E-2</v>
      </c>
      <c r="AI77" s="23">
        <f t="shared" si="27"/>
        <v>9.7345685659098E-2</v>
      </c>
      <c r="AJ77" s="23">
        <f t="shared" si="27"/>
        <v>9.7059252895456888E-2</v>
      </c>
      <c r="AK77" s="23">
        <f t="shared" si="27"/>
        <v>9.6795833477173548E-2</v>
      </c>
      <c r="AL77" s="23">
        <f t="shared" si="27"/>
        <v>9.655717932253384E-2</v>
      </c>
      <c r="AM77" s="23">
        <f t="shared" si="27"/>
        <v>9.6343372528275933E-2</v>
      </c>
      <c r="AN77" s="23">
        <f t="shared" si="27"/>
        <v>9.6153443821864179E-2</v>
      </c>
      <c r="AO77" s="23">
        <f t="shared" si="27"/>
        <v>9.5985815953520598E-2</v>
      </c>
      <c r="AP77" s="23">
        <f t="shared" si="27"/>
        <v>9.5838607896186243E-2</v>
      </c>
      <c r="AQ77" s="23">
        <f t="shared" si="27"/>
        <v>9.5709835249846359E-2</v>
      </c>
      <c r="AR77" s="23">
        <f t="shared" si="27"/>
        <v>9.5597536517543227E-2</v>
      </c>
      <c r="AS77" s="23">
        <f t="shared" si="27"/>
        <v>9.5499848148841826E-2</v>
      </c>
      <c r="AT77" s="23">
        <f t="shared" si="27"/>
        <v>9.5415045160211334E-2</v>
      </c>
      <c r="AU77" s="23">
        <f t="shared" si="27"/>
        <v>9.5341559263835529E-2</v>
      </c>
      <c r="AV77" s="23">
        <f t="shared" si="27"/>
        <v>9.5277982764448557E-2</v>
      </c>
      <c r="AW77" s="23">
        <f t="shared" si="27"/>
        <v>9.5223063825734908E-2</v>
      </c>
      <c r="AX77" s="23">
        <f t="shared" si="27"/>
        <v>9.5175696834040424E-2</v>
      </c>
      <c r="AY77" s="23">
        <f t="shared" si="27"/>
        <v>9.5134910291465188E-2</v>
      </c>
      <c r="AZ77" s="23">
        <f t="shared" si="27"/>
        <v>9.5099853787947775E-2</v>
      </c>
      <c r="BA77" s="23">
        <f t="shared" si="27"/>
        <v>9.5069785008765811E-2</v>
      </c>
      <c r="BB77" s="23">
        <f t="shared" si="27"/>
        <v>9.5044057340211208E-2</v>
      </c>
      <c r="BC77" s="23">
        <f t="shared" si="27"/>
        <v>9.5022108378622877E-2</v>
      </c>
      <c r="BD77" s="23">
        <f t="shared" si="27"/>
        <v>9.5003449482386607E-2</v>
      </c>
      <c r="BE77" s="23">
        <f t="shared" si="27"/>
        <v>9.4987656402609866E-2</v>
      </c>
      <c r="BF77" s="23">
        <f t="shared" si="27"/>
        <v>9.4974360965286442E-2</v>
      </c>
      <c r="BG77" s="23">
        <f t="shared" si="27"/>
        <v>9.4963243741850861E-2</v>
      </c>
      <c r="BH77" s="23">
        <f t="shared" si="27"/>
        <v>9.495402762662869E-2</v>
      </c>
      <c r="BI77" s="23">
        <f t="shared" si="27"/>
        <v>9.4946472232472282E-2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0.11868620725874642</v>
      </c>
      <c r="C78" s="23">
        <f t="shared" si="28"/>
        <v>0.10706913403018541</v>
      </c>
      <c r="D78" s="23">
        <f t="shared" si="28"/>
        <v>9.7083102987215147E-2</v>
      </c>
      <c r="E78" s="23">
        <f t="shared" si="28"/>
        <v>9.1265799237925604E-2</v>
      </c>
      <c r="F78" s="23">
        <f t="shared" si="28"/>
        <v>8.7784088285485978E-2</v>
      </c>
      <c r="G78" s="23">
        <f t="shared" si="28"/>
        <v>8.4975642942434107E-2</v>
      </c>
      <c r="H78" s="23">
        <f t="shared" si="28"/>
        <v>8.2001304051711577E-2</v>
      </c>
      <c r="I78" s="23">
        <f t="shared" si="28"/>
        <v>7.9620400839796684E-2</v>
      </c>
      <c r="J78" s="23">
        <f t="shared" si="28"/>
        <v>7.7854312057926978E-2</v>
      </c>
      <c r="K78" s="23">
        <f t="shared" si="28"/>
        <v>7.6218910605065499E-2</v>
      </c>
      <c r="L78" s="23">
        <f t="shared" si="28"/>
        <v>7.4364650364374521E-2</v>
      </c>
      <c r="M78" s="23">
        <f t="shared" si="28"/>
        <v>7.2695458632221904E-2</v>
      </c>
      <c r="N78" s="23">
        <f t="shared" si="28"/>
        <v>7.0516321238762447E-2</v>
      </c>
      <c r="O78" s="23">
        <f t="shared" si="28"/>
        <v>6.9103540352874249E-2</v>
      </c>
      <c r="P78" s="23">
        <f t="shared" si="28"/>
        <v>6.810856095442358E-2</v>
      </c>
      <c r="Q78" s="23">
        <f t="shared" si="28"/>
        <v>6.7361193642501788E-2</v>
      </c>
      <c r="R78" s="23">
        <f t="shared" si="28"/>
        <v>6.6774056283943478E-2</v>
      </c>
      <c r="S78" s="23">
        <f t="shared" si="28"/>
        <v>6.6299903775848351E-2</v>
      </c>
      <c r="T78" s="23">
        <f t="shared" si="28"/>
        <v>6.5911565384417753E-2</v>
      </c>
      <c r="U78" s="23">
        <f t="shared" si="28"/>
        <v>6.5592182507318422E-2</v>
      </c>
      <c r="V78" s="23">
        <f t="shared" si="28"/>
        <v>6.5330327951946612E-2</v>
      </c>
      <c r="W78" s="23">
        <f t="shared" si="28"/>
        <v>6.511749374687345E-2</v>
      </c>
      <c r="X78" s="23">
        <f t="shared" si="28"/>
        <v>6.4946744842487816E-2</v>
      </c>
      <c r="Y78" s="23">
        <f t="shared" si="28"/>
        <v>6.4811956257154579E-2</v>
      </c>
      <c r="Z78" s="23">
        <f t="shared" si="28"/>
        <v>6.4707359878279982E-2</v>
      </c>
      <c r="AA78" s="23">
        <f t="shared" si="28"/>
        <v>6.4627290029414919E-2</v>
      </c>
      <c r="AB78" s="23">
        <f t="shared" si="28"/>
        <v>6.4563881246875926E-2</v>
      </c>
      <c r="AC78" s="23">
        <f t="shared" si="28"/>
        <v>6.4496366958317175E-2</v>
      </c>
      <c r="AD78" s="23">
        <f t="shared" si="28"/>
        <v>6.4372851996508468E-2</v>
      </c>
      <c r="AE78" s="23">
        <f t="shared" si="28"/>
        <v>6.4206476617346131E-2</v>
      </c>
      <c r="AF78" s="23">
        <f t="shared" si="28"/>
        <v>6.4013367564323603E-2</v>
      </c>
      <c r="AG78" s="23">
        <f t="shared" si="28"/>
        <v>6.3808127630188241E-2</v>
      </c>
      <c r="AH78" s="23">
        <f t="shared" si="28"/>
        <v>6.3602132853801896E-2</v>
      </c>
      <c r="AI78" s="23">
        <f t="shared" si="28"/>
        <v>6.3403343833018738E-2</v>
      </c>
      <c r="AJ78" s="23">
        <f t="shared" si="28"/>
        <v>6.321678399859755E-2</v>
      </c>
      <c r="AK78" s="23">
        <f t="shared" si="28"/>
        <v>6.3045213252173299E-2</v>
      </c>
      <c r="AL78" s="23">
        <f t="shared" si="28"/>
        <v>6.288977265589675E-2</v>
      </c>
      <c r="AM78" s="23">
        <f t="shared" si="28"/>
        <v>6.2750515681143454E-2</v>
      </c>
      <c r="AN78" s="23">
        <f t="shared" si="28"/>
        <v>6.2626811019813572E-2</v>
      </c>
      <c r="AO78" s="23">
        <f t="shared" si="28"/>
        <v>6.2517631375121313E-2</v>
      </c>
      <c r="AP78" s="23">
        <f t="shared" si="28"/>
        <v>6.2421751593588461E-2</v>
      </c>
      <c r="AQ78" s="23">
        <f t="shared" si="28"/>
        <v>6.2337879192701916E-2</v>
      </c>
      <c r="AR78" s="23">
        <f t="shared" si="28"/>
        <v>6.2264736607203455E-2</v>
      </c>
      <c r="AS78" s="23">
        <f t="shared" si="28"/>
        <v>6.2201110066516761E-2</v>
      </c>
      <c r="AT78" s="23">
        <f t="shared" si="28"/>
        <v>6.2145876051677776E-2</v>
      </c>
      <c r="AU78" s="23">
        <f t="shared" si="28"/>
        <v>6.2098013103019635E-2</v>
      </c>
      <c r="AV78" s="23">
        <f t="shared" si="28"/>
        <v>6.2056604358265932E-2</v>
      </c>
      <c r="AW78" s="23">
        <f t="shared" si="28"/>
        <v>6.2020834469434905E-2</v>
      </c>
      <c r="AX78" s="23">
        <f t="shared" si="28"/>
        <v>6.1989983326516687E-2</v>
      </c>
      <c r="AY78" s="23">
        <f t="shared" si="28"/>
        <v>6.1963418171983656E-2</v>
      </c>
      <c r="AZ78" s="23">
        <f t="shared" si="28"/>
        <v>6.1940585115428048E-2</v>
      </c>
      <c r="BA78" s="23">
        <f t="shared" si="28"/>
        <v>6.1921000671266969E-2</v>
      </c>
      <c r="BB78" s="23">
        <f t="shared" si="28"/>
        <v>6.1904243686051387E-2</v>
      </c>
      <c r="BC78" s="23">
        <f t="shared" si="28"/>
        <v>6.1889947854151493E-2</v>
      </c>
      <c r="BD78" s="23">
        <f t="shared" si="28"/>
        <v>6.1877794912748876E-2</v>
      </c>
      <c r="BE78" s="23">
        <f t="shared" si="28"/>
        <v>6.1867508539393067E-2</v>
      </c>
      <c r="BF78" s="23">
        <f t="shared" si="28"/>
        <v>6.1858848934416011E-2</v>
      </c>
      <c r="BG78" s="23">
        <f t="shared" si="28"/>
        <v>6.1851608047106196E-2</v>
      </c>
      <c r="BH78" s="23">
        <f t="shared" si="28"/>
        <v>6.1845605392563473E-2</v>
      </c>
      <c r="BI78" s="23">
        <f t="shared" si="28"/>
        <v>6.1840684401455868E-2</v>
      </c>
    </row>
    <row r="79" spans="1:237" s="37" customFormat="1" ht="18" customHeight="1">
      <c r="A79" s="35" t="s">
        <v>70</v>
      </c>
      <c r="B79" s="29">
        <f>+C134</f>
        <v>5.4061551358321802E-2</v>
      </c>
      <c r="C79" s="23">
        <f t="shared" ref="C79:BI79" si="29">+D134</f>
        <v>6.7916319426927219E-2</v>
      </c>
      <c r="D79" s="23">
        <f t="shared" si="29"/>
        <v>6.0746585414421572E-2</v>
      </c>
      <c r="E79" s="23">
        <f t="shared" si="29"/>
        <v>5.5216274880272476E-2</v>
      </c>
      <c r="F79" s="23">
        <f t="shared" si="29"/>
        <v>5.1078416239359825E-2</v>
      </c>
      <c r="G79" s="23">
        <f t="shared" si="29"/>
        <v>4.8337341914929333E-2</v>
      </c>
      <c r="H79" s="23">
        <f t="shared" si="29"/>
        <v>4.5207665583917978E-2</v>
      </c>
      <c r="I79" s="23">
        <f t="shared" si="29"/>
        <v>4.2268011050345944E-2</v>
      </c>
      <c r="J79" s="23">
        <f t="shared" si="29"/>
        <v>3.8944652973762262E-2</v>
      </c>
      <c r="K79" s="23">
        <f t="shared" si="29"/>
        <v>3.7281226224865849E-2</v>
      </c>
      <c r="L79" s="23">
        <f t="shared" si="29"/>
        <v>3.5386717671226586E-2</v>
      </c>
      <c r="M79" s="23">
        <f t="shared" si="29"/>
        <v>3.5596101900839505E-2</v>
      </c>
      <c r="N79" s="23">
        <f t="shared" si="29"/>
        <v>3.3526365772182487E-2</v>
      </c>
      <c r="O79" s="23">
        <f t="shared" si="29"/>
        <v>3.1892588740638272E-2</v>
      </c>
      <c r="P79" s="23">
        <f t="shared" si="29"/>
        <v>3.0534137487648216E-2</v>
      </c>
      <c r="Q79" s="23">
        <f t="shared" si="29"/>
        <v>2.9366961313339157E-2</v>
      </c>
      <c r="R79" s="23">
        <f t="shared" si="29"/>
        <v>2.8344217983437447E-2</v>
      </c>
      <c r="S79" s="23">
        <f t="shared" si="29"/>
        <v>2.7437899805329291E-2</v>
      </c>
      <c r="T79" s="23">
        <f t="shared" si="29"/>
        <v>2.6629951464665957E-2</v>
      </c>
      <c r="U79" s="23">
        <f t="shared" si="29"/>
        <v>2.5907887525064899E-2</v>
      </c>
      <c r="V79" s="23">
        <f t="shared" si="29"/>
        <v>2.52625950712555E-2</v>
      </c>
      <c r="W79" s="23">
        <f t="shared" si="29"/>
        <v>2.4687191575046175E-2</v>
      </c>
      <c r="X79" s="23">
        <f t="shared" si="29"/>
        <v>2.4176344985423537E-2</v>
      </c>
      <c r="Y79" s="23">
        <f t="shared" si="29"/>
        <v>2.3725720096549052E-2</v>
      </c>
      <c r="Z79" s="23">
        <f t="shared" si="29"/>
        <v>2.3342634655788563E-2</v>
      </c>
      <c r="AA79" s="23">
        <f t="shared" si="29"/>
        <v>2.3085332873248321E-2</v>
      </c>
      <c r="AB79" s="23">
        <f t="shared" si="29"/>
        <v>2.3087652812048276E-2</v>
      </c>
      <c r="AC79" s="23">
        <f t="shared" si="29"/>
        <v>2.2964572933034999E-2</v>
      </c>
      <c r="AD79" s="23">
        <f t="shared" si="29"/>
        <v>2.2806603440269635E-2</v>
      </c>
      <c r="AE79" s="23">
        <f t="shared" si="29"/>
        <v>2.2623562753836701E-2</v>
      </c>
      <c r="AF79" s="23">
        <f t="shared" si="29"/>
        <v>2.2426719427071973E-2</v>
      </c>
      <c r="AG79" s="23">
        <f t="shared" si="29"/>
        <v>2.2225858071417637E-2</v>
      </c>
      <c r="AH79" s="23">
        <f t="shared" si="29"/>
        <v>2.202837300860172E-2</v>
      </c>
      <c r="AI79" s="23">
        <f t="shared" si="29"/>
        <v>2.1839310586052374E-2</v>
      </c>
      <c r="AJ79" s="23">
        <f t="shared" si="29"/>
        <v>2.1661771955632236E-2</v>
      </c>
      <c r="AK79" s="23">
        <f t="shared" si="29"/>
        <v>2.1497389991962157E-2</v>
      </c>
      <c r="AL79" s="23">
        <f t="shared" si="29"/>
        <v>2.1346758891356732E-2</v>
      </c>
      <c r="AM79" s="23">
        <f t="shared" si="29"/>
        <v>2.1209777871365798E-2</v>
      </c>
      <c r="AN79" s="23">
        <f t="shared" si="29"/>
        <v>2.1085907931124526E-2</v>
      </c>
      <c r="AO79" s="23">
        <f t="shared" si="29"/>
        <v>2.0974354867425937E-2</v>
      </c>
      <c r="AP79" s="23">
        <f t="shared" si="29"/>
        <v>2.08741949610316E-2</v>
      </c>
      <c r="AQ79" s="23">
        <f t="shared" si="29"/>
        <v>2.0784458370592951E-2</v>
      </c>
      <c r="AR79" s="23">
        <f t="shared" si="29"/>
        <v>2.0704182421191097E-2</v>
      </c>
      <c r="AS79" s="23">
        <f t="shared" si="29"/>
        <v>2.0632444034357711E-2</v>
      </c>
      <c r="AT79" s="23">
        <f t="shared" si="29"/>
        <v>2.0568378034795831E-2</v>
      </c>
      <c r="AU79" s="23">
        <f t="shared" si="29"/>
        <v>2.0511186105519164E-2</v>
      </c>
      <c r="AV79" s="23">
        <f t="shared" si="29"/>
        <v>2.0460139704061575E-2</v>
      </c>
      <c r="AW79" s="23">
        <f t="shared" si="29"/>
        <v>2.0414579202436611E-2</v>
      </c>
      <c r="AX79" s="23">
        <f t="shared" si="29"/>
        <v>2.0373910774184267E-2</v>
      </c>
      <c r="AY79" s="23">
        <f t="shared" si="29"/>
        <v>2.0337602039134373E-2</v>
      </c>
      <c r="AZ79" s="23">
        <f t="shared" si="29"/>
        <v>2.0305177125137464E-2</v>
      </c>
      <c r="BA79" s="23">
        <f t="shared" si="29"/>
        <v>2.027621156743975E-2</v>
      </c>
      <c r="BB79" s="23">
        <f t="shared" si="29"/>
        <v>2.0250327305856519E-2</v>
      </c>
      <c r="BC79" s="23">
        <f t="shared" si="29"/>
        <v>2.0227187932897239E-2</v>
      </c>
      <c r="BD79" s="23">
        <f t="shared" si="29"/>
        <v>2.0206494275471831E-2</v>
      </c>
      <c r="BE79" s="23">
        <f t="shared" si="29"/>
        <v>2.018798034705882E-2</v>
      </c>
      <c r="BF79" s="23">
        <f t="shared" si="29"/>
        <v>2.0171409678142904E-2</v>
      </c>
      <c r="BG79" s="23">
        <f t="shared" si="29"/>
        <v>2.0156572014882856E-2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0.66559983501046371</v>
      </c>
      <c r="C84" s="397">
        <f t="shared" ref="C84:BH84" si="30">C68-C73</f>
        <v>0.88443219200551082</v>
      </c>
      <c r="D84" s="397">
        <f>D68-D73</f>
        <v>1.2821068477199877</v>
      </c>
      <c r="E84" s="397">
        <f>E68-E73</f>
        <v>1.7321511882746288</v>
      </c>
      <c r="F84" s="397">
        <f t="shared" si="30"/>
        <v>2.2438990112984496</v>
      </c>
      <c r="G84" s="397">
        <f t="shared" si="30"/>
        <v>2.8044898887093366</v>
      </c>
      <c r="H84" s="397">
        <f t="shared" si="30"/>
        <v>3.4010942185882653</v>
      </c>
      <c r="I84" s="397">
        <f t="shared" si="30"/>
        <v>4.0308118482884288</v>
      </c>
      <c r="J84" s="397">
        <f>J68-J73</f>
        <v>4.6995590488606815</v>
      </c>
      <c r="K84" s="397">
        <f t="shared" si="30"/>
        <v>5.3599834610780057</v>
      </c>
      <c r="L84" s="397">
        <f>L68-L73</f>
        <v>6.112564039587312</v>
      </c>
      <c r="M84" s="397">
        <f t="shared" si="30"/>
        <v>6.9791157793030596</v>
      </c>
      <c r="N84" s="397">
        <f t="shared" si="30"/>
        <v>7.9792640126272181</v>
      </c>
      <c r="O84" s="397">
        <f t="shared" si="30"/>
        <v>9.0018745112400893</v>
      </c>
      <c r="P84" s="397">
        <f t="shared" si="30"/>
        <v>10.048994949543095</v>
      </c>
      <c r="Q84" s="397">
        <f t="shared" si="30"/>
        <v>11.119832146044796</v>
      </c>
      <c r="R84" s="397">
        <f t="shared" si="30"/>
        <v>12.212168363533547</v>
      </c>
      <c r="S84" s="397">
        <f t="shared" si="30"/>
        <v>13.323221196288582</v>
      </c>
      <c r="T84" s="397">
        <f t="shared" si="30"/>
        <v>14.450165969120453</v>
      </c>
      <c r="U84" s="397">
        <f t="shared" si="30"/>
        <v>15.590453800328136</v>
      </c>
      <c r="V84" s="397">
        <f t="shared" si="30"/>
        <v>16.742010135459154</v>
      </c>
      <c r="W84" s="397">
        <f t="shared" si="30"/>
        <v>17.903368060563768</v>
      </c>
      <c r="X84" s="397">
        <f t="shared" si="30"/>
        <v>19.073768587828379</v>
      </c>
      <c r="Y84" s="397">
        <f t="shared" si="30"/>
        <v>20.253239580845541</v>
      </c>
      <c r="Z84" s="397">
        <f t="shared" si="30"/>
        <v>21.442643050986803</v>
      </c>
      <c r="AA84" s="397">
        <f t="shared" si="30"/>
        <v>22.645321390744574</v>
      </c>
      <c r="AB84" s="397">
        <f t="shared" si="30"/>
        <v>23.875396775059826</v>
      </c>
      <c r="AC84" s="397">
        <f t="shared" si="30"/>
        <v>25.172669389546371</v>
      </c>
      <c r="AD84" s="397">
        <f t="shared" si="30"/>
        <v>26.519150879402687</v>
      </c>
      <c r="AE84" s="397">
        <f t="shared" si="30"/>
        <v>27.908906512935538</v>
      </c>
      <c r="AF84" s="397">
        <f t="shared" si="30"/>
        <v>29.336469077496261</v>
      </c>
      <c r="AG84" s="397">
        <f t="shared" si="30"/>
        <v>30.797502304184398</v>
      </c>
      <c r="AH84" s="397">
        <f t="shared" si="30"/>
        <v>32.28897797586162</v>
      </c>
      <c r="AI84" s="397">
        <f t="shared" si="30"/>
        <v>33.809107103698459</v>
      </c>
      <c r="AJ84" s="397">
        <f t="shared" si="30"/>
        <v>35.35716706655186</v>
      </c>
      <c r="AK84" s="397">
        <f t="shared" si="30"/>
        <v>36.933301843891449</v>
      </c>
      <c r="AL84" s="397">
        <f t="shared" si="30"/>
        <v>38.538333364235356</v>
      </c>
      <c r="AM84" s="397">
        <f t="shared" si="30"/>
        <v>40.173599704990487</v>
      </c>
      <c r="AN84" s="397">
        <f t="shared" si="30"/>
        <v>41.840824028946336</v>
      </c>
      <c r="AO84" s="397">
        <f t="shared" si="30"/>
        <v>43.542012435695355</v>
      </c>
      <c r="AP84" s="397">
        <f t="shared" si="30"/>
        <v>45.279376618337068</v>
      </c>
      <c r="AQ84" s="397">
        <f t="shared" si="30"/>
        <v>47.055276702661104</v>
      </c>
      <c r="AR84" s="397">
        <f t="shared" si="30"/>
        <v>48.872179963846719</v>
      </c>
      <c r="AS84" s="397">
        <f t="shared" si="30"/>
        <v>50.732631752268425</v>
      </c>
      <c r="AT84" s="397">
        <f t="shared" si="30"/>
        <v>52.6392356563276</v>
      </c>
      <c r="AU84" s="397">
        <f t="shared" si="30"/>
        <v>54.594640569131684</v>
      </c>
      <c r="AV84" s="397">
        <f t="shared" si="30"/>
        <v>56.601532865061195</v>
      </c>
      <c r="AW84" s="397">
        <f t="shared" si="30"/>
        <v>58.662632326334332</v>
      </c>
      <c r="AX84" s="397">
        <f t="shared" si="30"/>
        <v>60.780690799096789</v>
      </c>
      <c r="AY84" s="397">
        <f t="shared" si="30"/>
        <v>62.958492819102055</v>
      </c>
      <c r="AZ84" s="397">
        <f t="shared" si="30"/>
        <v>65.198857644643766</v>
      </c>
      <c r="BA84" s="397">
        <f t="shared" si="30"/>
        <v>67.504642283098477</v>
      </c>
      <c r="BB84" s="397">
        <f t="shared" si="30"/>
        <v>69.878745208755987</v>
      </c>
      <c r="BC84" s="397">
        <f t="shared" si="30"/>
        <v>72.324110552654986</v>
      </c>
      <c r="BD84" s="397">
        <f t="shared" si="30"/>
        <v>74.84373260692054</v>
      </c>
      <c r="BE84" s="397">
        <f t="shared" si="30"/>
        <v>77.440660531943564</v>
      </c>
      <c r="BF84" s="397">
        <f t="shared" si="30"/>
        <v>80.118003188674521</v>
      </c>
      <c r="BG84" s="397">
        <f t="shared" si="30"/>
        <v>82.878934043333828</v>
      </c>
      <c r="BH84" s="397">
        <f t="shared" si="30"/>
        <v>85.726696110229639</v>
      </c>
      <c r="BI84" s="397">
        <f>+BH84</f>
        <v>85.726696110229639</v>
      </c>
    </row>
    <row r="85" spans="1:103" s="397" customFormat="1" ht="18" customHeight="1">
      <c r="A85" s="427" t="s">
        <v>970</v>
      </c>
      <c r="B85" s="399">
        <f>+C85/C84*B84</f>
        <v>5.4560440489808772E-2</v>
      </c>
      <c r="C85" s="399">
        <f>+(C74-B74)/10</f>
        <v>7.2498530559925986E-2</v>
      </c>
      <c r="D85" s="399">
        <f t="shared" ref="D85:BI85" si="31">+(D74-C74)/10</f>
        <v>0.12198285477490826</v>
      </c>
      <c r="E85" s="399">
        <f t="shared" si="31"/>
        <v>0.14240368898531849</v>
      </c>
      <c r="F85" s="399">
        <f t="shared" si="31"/>
        <v>0.16278411344649796</v>
      </c>
      <c r="G85" s="399">
        <f t="shared" si="31"/>
        <v>0.18603745819846279</v>
      </c>
      <c r="H85" s="399">
        <f t="shared" si="31"/>
        <v>0.21258212399418711</v>
      </c>
      <c r="I85" s="399">
        <f t="shared" si="31"/>
        <v>0.23109922987285431</v>
      </c>
      <c r="J85" s="399">
        <f t="shared" si="31"/>
        <v>0.24820530875300834</v>
      </c>
      <c r="K85" s="399">
        <f t="shared" si="31"/>
        <v>0.26835905287136264</v>
      </c>
      <c r="L85" s="399">
        <f t="shared" si="31"/>
        <v>0.32287823236416779</v>
      </c>
      <c r="M85" s="399">
        <f t="shared" si="31"/>
        <v>0.38059506009040833</v>
      </c>
      <c r="N85" s="399">
        <f t="shared" si="31"/>
        <v>0.45287431593619587</v>
      </c>
      <c r="O85" s="399">
        <f t="shared" si="31"/>
        <v>0.45481528922220987</v>
      </c>
      <c r="P85" s="399">
        <f t="shared" si="31"/>
        <v>0.46216029760775895</v>
      </c>
      <c r="Q85" s="399">
        <f t="shared" si="31"/>
        <v>0.47199745687294764</v>
      </c>
      <c r="R85" s="399">
        <f t="shared" si="31"/>
        <v>0.48246810856826555</v>
      </c>
      <c r="S85" s="399">
        <f t="shared" si="31"/>
        <v>0.49250127957737677</v>
      </c>
      <c r="T85" s="399">
        <f t="shared" si="31"/>
        <v>0.50155591503997099</v>
      </c>
      <c r="U85" s="399">
        <f t="shared" si="31"/>
        <v>0.50943081251734479</v>
      </c>
      <c r="V85" s="399">
        <f t="shared" si="31"/>
        <v>0.51613769015286692</v>
      </c>
      <c r="W85" s="399">
        <f t="shared" si="31"/>
        <v>0.52182144438763201</v>
      </c>
      <c r="X85" s="399">
        <f t="shared" si="31"/>
        <v>0.52671298393963184</v>
      </c>
      <c r="Y85" s="399">
        <f t="shared" si="31"/>
        <v>0.53110297932499861</v>
      </c>
      <c r="Z85" s="399">
        <f t="shared" si="31"/>
        <v>0.53532636876394402</v>
      </c>
      <c r="AA85" s="399">
        <f t="shared" si="31"/>
        <v>0.53974756625043485</v>
      </c>
      <c r="AB85" s="399">
        <f t="shared" si="31"/>
        <v>0.54522997038812659</v>
      </c>
      <c r="AC85" s="399">
        <f t="shared" si="31"/>
        <v>0.55527475655671876</v>
      </c>
      <c r="AD85" s="399">
        <f t="shared" si="31"/>
        <v>0.57872558028523713</v>
      </c>
      <c r="AE85" s="399">
        <f t="shared" si="31"/>
        <v>0.60151070938227347</v>
      </c>
      <c r="AF85" s="399">
        <f t="shared" si="31"/>
        <v>0.62230191826503189</v>
      </c>
      <c r="AG85" s="399">
        <f t="shared" si="31"/>
        <v>0.64077487277724288</v>
      </c>
      <c r="AH85" s="399">
        <f t="shared" si="31"/>
        <v>0.65715222082056646</v>
      </c>
      <c r="AI85" s="399">
        <f t="shared" si="31"/>
        <v>0.67189990810085187</v>
      </c>
      <c r="AJ85" s="399">
        <f t="shared" si="31"/>
        <v>0.68554828183270045</v>
      </c>
      <c r="AK85" s="399">
        <f t="shared" si="31"/>
        <v>0.69859882859153399</v>
      </c>
      <c r="AL85" s="399">
        <f t="shared" si="31"/>
        <v>0.7114836682627157</v>
      </c>
      <c r="AM85" s="399">
        <f t="shared" si="31"/>
        <v>0.72455473024697026</v>
      </c>
      <c r="AN85" s="399">
        <f t="shared" si="31"/>
        <v>0.73808795064588539</v>
      </c>
      <c r="AO85" s="399">
        <f t="shared" si="31"/>
        <v>0.75229386032893619</v>
      </c>
      <c r="AP85" s="399">
        <f t="shared" si="31"/>
        <v>0.76732986055843644</v>
      </c>
      <c r="AQ85" s="399">
        <f t="shared" si="31"/>
        <v>0.78331186702544076</v>
      </c>
      <c r="AR85" s="399">
        <f t="shared" si="31"/>
        <v>0.80032436132087237</v>
      </c>
      <c r="AS85" s="399">
        <f t="shared" si="31"/>
        <v>0.81842860912624649</v>
      </c>
      <c r="AT85" s="399">
        <f t="shared" si="31"/>
        <v>0.83766915016097698</v>
      </c>
      <c r="AU85" s="399">
        <f t="shared" si="31"/>
        <v>0.85807880322539065</v>
      </c>
      <c r="AV85" s="399">
        <f t="shared" si="31"/>
        <v>0.87968246085360424</v>
      </c>
      <c r="AW85" s="399">
        <f t="shared" si="31"/>
        <v>0.90249992936778367</v>
      </c>
      <c r="AX85" s="399">
        <f t="shared" si="31"/>
        <v>0.92654803238222316</v>
      </c>
      <c r="AY85" s="399">
        <f t="shared" si="31"/>
        <v>0.95184215454702892</v>
      </c>
      <c r="AZ85" s="399">
        <f t="shared" si="31"/>
        <v>0.97839736451834369</v>
      </c>
      <c r="BA85" s="399">
        <f t="shared" si="31"/>
        <v>1.006229224276018</v>
      </c>
      <c r="BB85" s="399">
        <f t="shared" si="31"/>
        <v>1.0353543662821096</v>
      </c>
      <c r="BC85" s="399">
        <f t="shared" si="31"/>
        <v>1.0657908999419363</v>
      </c>
      <c r="BD85" s="399">
        <f t="shared" si="31"/>
        <v>1.0975586934494572</v>
      </c>
      <c r="BE85" s="399">
        <f t="shared" si="31"/>
        <v>1.1306795654249697</v>
      </c>
      <c r="BF85" s="399">
        <f t="shared" si="31"/>
        <v>1.1651774119514529</v>
      </c>
      <c r="BG85" s="399">
        <f t="shared" si="31"/>
        <v>1.2010782880112516</v>
      </c>
      <c r="BH85" s="399">
        <f t="shared" si="31"/>
        <v>1.2384104573792456</v>
      </c>
      <c r="BI85" s="399">
        <f t="shared" si="31"/>
        <v>1.2772044213321636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0.72016027550027251</v>
      </c>
      <c r="C87" s="399">
        <f>+SUM(C84:C86)</f>
        <v>0.95693072256543676</v>
      </c>
      <c r="D87" s="399">
        <f t="shared" ref="D87:BI87" si="34">+SUM(D84:D86)</f>
        <v>1.404089702494896</v>
      </c>
      <c r="E87" s="399">
        <f t="shared" si="34"/>
        <v>1.8745548772599472</v>
      </c>
      <c r="F87" s="399">
        <f t="shared" si="34"/>
        <v>2.4066831247449474</v>
      </c>
      <c r="G87" s="399">
        <f t="shared" si="34"/>
        <v>2.9905273469077995</v>
      </c>
      <c r="H87" s="399">
        <f t="shared" si="34"/>
        <v>3.6136763425824525</v>
      </c>
      <c r="I87" s="399">
        <f t="shared" si="34"/>
        <v>4.2619110781612832</v>
      </c>
      <c r="J87" s="399">
        <f t="shared" si="34"/>
        <v>4.94776435761369</v>
      </c>
      <c r="K87" s="399">
        <f t="shared" si="34"/>
        <v>5.6283425139493684</v>
      </c>
      <c r="L87" s="399">
        <f t="shared" si="34"/>
        <v>6.4354422719514801</v>
      </c>
      <c r="M87" s="399">
        <f t="shared" si="34"/>
        <v>7.3597108393934683</v>
      </c>
      <c r="N87" s="399">
        <f t="shared" si="34"/>
        <v>8.4321383285634148</v>
      </c>
      <c r="O87" s="399">
        <f t="shared" si="34"/>
        <v>9.4566898004622999</v>
      </c>
      <c r="P87" s="399">
        <f t="shared" si="34"/>
        <v>10.511155247150855</v>
      </c>
      <c r="Q87" s="399">
        <f t="shared" si="34"/>
        <v>11.591829602917745</v>
      </c>
      <c r="R87" s="399">
        <f t="shared" si="34"/>
        <v>12.694636472101813</v>
      </c>
      <c r="S87" s="399">
        <f t="shared" si="34"/>
        <v>13.815722475865959</v>
      </c>
      <c r="T87" s="399">
        <f t="shared" si="34"/>
        <v>14.951721884160424</v>
      </c>
      <c r="U87" s="399">
        <f t="shared" si="34"/>
        <v>16.099884612845482</v>
      </c>
      <c r="V87" s="399">
        <f t="shared" si="34"/>
        <v>17.258147825612021</v>
      </c>
      <c r="W87" s="399">
        <f t="shared" si="34"/>
        <v>18.425189504951401</v>
      </c>
      <c r="X87" s="399">
        <f t="shared" si="34"/>
        <v>19.600481571768011</v>
      </c>
      <c r="Y87" s="399">
        <f t="shared" si="34"/>
        <v>20.78434256017054</v>
      </c>
      <c r="Z87" s="399">
        <f t="shared" si="34"/>
        <v>21.977969419750746</v>
      </c>
      <c r="AA87" s="399">
        <f t="shared" si="34"/>
        <v>23.185068956995007</v>
      </c>
      <c r="AB87" s="399">
        <f t="shared" si="34"/>
        <v>24.420626745447954</v>
      </c>
      <c r="AC87" s="399">
        <f t="shared" si="34"/>
        <v>25.727944146103091</v>
      </c>
      <c r="AD87" s="399">
        <f t="shared" si="34"/>
        <v>27.097876459687924</v>
      </c>
      <c r="AE87" s="399">
        <f t="shared" si="34"/>
        <v>28.510417222317813</v>
      </c>
      <c r="AF87" s="399">
        <f t="shared" si="34"/>
        <v>29.958770995761292</v>
      </c>
      <c r="AG87" s="399">
        <f t="shared" si="34"/>
        <v>31.438277176961641</v>
      </c>
      <c r="AH87" s="399">
        <f t="shared" si="34"/>
        <v>32.946130196682184</v>
      </c>
      <c r="AI87" s="399">
        <f t="shared" si="34"/>
        <v>34.481007011799313</v>
      </c>
      <c r="AJ87" s="399">
        <f t="shared" si="34"/>
        <v>36.042715348384561</v>
      </c>
      <c r="AK87" s="399">
        <f t="shared" si="34"/>
        <v>37.631900672482985</v>
      </c>
      <c r="AL87" s="399">
        <f t="shared" si="34"/>
        <v>39.249817032498072</v>
      </c>
      <c r="AM87" s="399">
        <f t="shared" si="34"/>
        <v>40.898154435237458</v>
      </c>
      <c r="AN87" s="399">
        <f t="shared" si="34"/>
        <v>42.57891197959222</v>
      </c>
      <c r="AO87" s="399">
        <f t="shared" si="34"/>
        <v>44.294306296024288</v>
      </c>
      <c r="AP87" s="399">
        <f t="shared" si="34"/>
        <v>46.046706478895501</v>
      </c>
      <c r="AQ87" s="399">
        <f t="shared" si="34"/>
        <v>47.838588569686543</v>
      </c>
      <c r="AR87" s="399">
        <f t="shared" si="34"/>
        <v>49.672504325167594</v>
      </c>
      <c r="AS87" s="399">
        <f t="shared" si="34"/>
        <v>51.551060361394669</v>
      </c>
      <c r="AT87" s="399">
        <f t="shared" si="34"/>
        <v>53.476904806488577</v>
      </c>
      <c r="AU87" s="399">
        <f t="shared" si="34"/>
        <v>55.452719372357073</v>
      </c>
      <c r="AV87" s="399">
        <f t="shared" si="34"/>
        <v>57.481215325914796</v>
      </c>
      <c r="AW87" s="399">
        <f t="shared" si="34"/>
        <v>59.565132255702117</v>
      </c>
      <c r="AX87" s="399">
        <f t="shared" si="34"/>
        <v>61.70723883147901</v>
      </c>
      <c r="AY87" s="399">
        <f t="shared" si="34"/>
        <v>63.910334973649086</v>
      </c>
      <c r="AZ87" s="399">
        <f t="shared" si="34"/>
        <v>66.17725500916211</v>
      </c>
      <c r="BA87" s="399">
        <f t="shared" si="34"/>
        <v>68.510871507374489</v>
      </c>
      <c r="BB87" s="399">
        <f t="shared" si="34"/>
        <v>70.914099575038094</v>
      </c>
      <c r="BC87" s="399">
        <f t="shared" si="34"/>
        <v>73.389901452596916</v>
      </c>
      <c r="BD87" s="399">
        <f t="shared" si="34"/>
        <v>75.941291300369997</v>
      </c>
      <c r="BE87" s="399">
        <f t="shared" si="34"/>
        <v>78.571340097368534</v>
      </c>
      <c r="BF87" s="399">
        <f t="shared" si="34"/>
        <v>81.283180600625968</v>
      </c>
      <c r="BG87" s="399">
        <f t="shared" si="34"/>
        <v>84.080012331345074</v>
      </c>
      <c r="BH87" s="399">
        <f t="shared" si="34"/>
        <v>86.965106567608885</v>
      </c>
      <c r="BI87" s="399">
        <f t="shared" si="34"/>
        <v>87.003900531561797</v>
      </c>
    </row>
    <row r="88" spans="1:103" ht="18" customHeight="1">
      <c r="A88" s="21" t="s">
        <v>153</v>
      </c>
      <c r="B88" s="29">
        <f t="shared" ref="B88:AG88" si="35">(B84/B56)*1000</f>
        <v>4.1198472015852126</v>
      </c>
      <c r="C88" s="23">
        <f t="shared" si="35"/>
        <v>5.2992447000060556</v>
      </c>
      <c r="D88" s="23">
        <f t="shared" si="35"/>
        <v>7.4362705288124529</v>
      </c>
      <c r="E88" s="23">
        <f t="shared" si="35"/>
        <v>9.9768286967542164</v>
      </c>
      <c r="F88" s="23">
        <f t="shared" si="35"/>
        <v>12.926931255365327</v>
      </c>
      <c r="G88" s="23">
        <f t="shared" si="35"/>
        <v>16.316334903539229</v>
      </c>
      <c r="H88" s="23">
        <f t="shared" si="35"/>
        <v>20.239014765801539</v>
      </c>
      <c r="I88" s="23">
        <f t="shared" si="35"/>
        <v>24.609322646127339</v>
      </c>
      <c r="J88" s="23">
        <f t="shared" si="35"/>
        <v>29.366719624791845</v>
      </c>
      <c r="K88" s="23">
        <f t="shared" si="35"/>
        <v>34.305564530002876</v>
      </c>
      <c r="L88" s="23">
        <f t="shared" si="35"/>
        <v>39.64919794769542</v>
      </c>
      <c r="M88" s="23">
        <f t="shared" si="35"/>
        <v>45.270093080636912</v>
      </c>
      <c r="N88" s="23">
        <f t="shared" si="35"/>
        <v>51.757562990691994</v>
      </c>
      <c r="O88" s="23">
        <f t="shared" si="35"/>
        <v>58.390734573076045</v>
      </c>
      <c r="P88" s="23">
        <f t="shared" si="35"/>
        <v>65.182890084980755</v>
      </c>
      <c r="Q88" s="23">
        <f t="shared" si="35"/>
        <v>72.128884548004436</v>
      </c>
      <c r="R88" s="23">
        <f t="shared" si="35"/>
        <v>79.21433259110951</v>
      </c>
      <c r="S88" s="23">
        <f t="shared" si="35"/>
        <v>86.421186116234509</v>
      </c>
      <c r="T88" s="23">
        <f t="shared" si="35"/>
        <v>93.731122844054582</v>
      </c>
      <c r="U88" s="23">
        <f t="shared" si="35"/>
        <v>101.12760943202235</v>
      </c>
      <c r="V88" s="23">
        <f t="shared" si="35"/>
        <v>108.59718926526939</v>
      </c>
      <c r="W88" s="23">
        <f t="shared" si="35"/>
        <v>116.13034719414837</v>
      </c>
      <c r="X88" s="23">
        <f t="shared" si="35"/>
        <v>123.72216003783592</v>
      </c>
      <c r="Y88" s="23">
        <f t="shared" si="35"/>
        <v>131.37280853375904</v>
      </c>
      <c r="Z88" s="23">
        <f t="shared" si="35"/>
        <v>139.0878841259144</v>
      </c>
      <c r="AA88" s="23">
        <f t="shared" si="35"/>
        <v>146.88906727125794</v>
      </c>
      <c r="AB88" s="23">
        <f t="shared" si="35"/>
        <v>154.86796157607668</v>
      </c>
      <c r="AC88" s="23">
        <f t="shared" si="35"/>
        <v>163.2827312784116</v>
      </c>
      <c r="AD88" s="23">
        <f t="shared" si="35"/>
        <v>172.01669476386007</v>
      </c>
      <c r="AE88" s="23">
        <f t="shared" si="35"/>
        <v>181.03135634548156</v>
      </c>
      <c r="AF88" s="23">
        <f t="shared" si="35"/>
        <v>190.29125290254231</v>
      </c>
      <c r="AG88" s="23">
        <f t="shared" si="35"/>
        <v>199.76825719042364</v>
      </c>
      <c r="AH88" s="23">
        <f t="shared" ref="AH88:BI88" si="36">(AH84/AH56)*1000</f>
        <v>209.44272665324084</v>
      </c>
      <c r="AI88" s="23">
        <f t="shared" si="36"/>
        <v>219.30305699993602</v>
      </c>
      <c r="AJ88" s="23">
        <f t="shared" si="36"/>
        <v>229.34456094239948</v>
      </c>
      <c r="AK88" s="23">
        <f t="shared" si="36"/>
        <v>239.56817240466953</v>
      </c>
      <c r="AL88" s="23">
        <f t="shared" si="36"/>
        <v>249.9792228329776</v>
      </c>
      <c r="AM88" s="23">
        <f t="shared" si="36"/>
        <v>260.5863916776546</v>
      </c>
      <c r="AN88" s="23">
        <f t="shared" si="36"/>
        <v>271.40085624859779</v>
      </c>
      <c r="AO88" s="23">
        <f t="shared" si="36"/>
        <v>282.43562912765134</v>
      </c>
      <c r="AP88" s="23">
        <f t="shared" si="36"/>
        <v>293.70505648066904</v>
      </c>
      <c r="AQ88" s="23">
        <f t="shared" si="36"/>
        <v>305.22444728339457</v>
      </c>
      <c r="AR88" s="23">
        <f t="shared" si="36"/>
        <v>317.00980553698685</v>
      </c>
      <c r="AS88" s="23">
        <f t="shared" si="36"/>
        <v>329.07764167801423</v>
      </c>
      <c r="AT88" s="23">
        <f t="shared" si="36"/>
        <v>341.44484390449509</v>
      </c>
      <c r="AU88" s="23">
        <f t="shared" si="36"/>
        <v>354.12859428380392</v>
      </c>
      <c r="AV88" s="23">
        <f t="shared" si="36"/>
        <v>367.14631800590769</v>
      </c>
      <c r="AW88" s="23">
        <f t="shared" si="36"/>
        <v>380.51565696099283</v>
      </c>
      <c r="AX88" s="23">
        <f t="shared" si="36"/>
        <v>394.25446102218052</v>
      </c>
      <c r="AY88" s="23">
        <f t="shared" si="36"/>
        <v>408.38079210400741</v>
      </c>
      <c r="AZ88" s="23">
        <f t="shared" si="36"/>
        <v>422.91293734905827</v>
      </c>
      <c r="BA88" s="23">
        <f t="shared" si="36"/>
        <v>437.86942875966088</v>
      </c>
      <c r="BB88" s="23">
        <f t="shared" si="36"/>
        <v>453.26906731362402</v>
      </c>
      <c r="BC88" s="23">
        <f t="shared" si="36"/>
        <v>469.13095014164122</v>
      </c>
      <c r="BD88" s="23">
        <f t="shared" si="36"/>
        <v>485.47449974471402</v>
      </c>
      <c r="BE88" s="23">
        <f t="shared" si="36"/>
        <v>502.31949452731061</v>
      </c>
      <c r="BF88" s="23">
        <f t="shared" si="36"/>
        <v>519.68610014207991</v>
      </c>
      <c r="BG88" s="23">
        <f t="shared" si="36"/>
        <v>537.59490130429685</v>
      </c>
      <c r="BH88" s="23">
        <f t="shared" si="36"/>
        <v>556.06693385349104</v>
      </c>
      <c r="BI88" s="23">
        <f t="shared" si="36"/>
        <v>556.06693385349104</v>
      </c>
    </row>
    <row r="89" spans="1:103" ht="18" customHeight="1">
      <c r="A89" s="21" t="s">
        <v>166</v>
      </c>
      <c r="C89" s="23">
        <f>+LN(C88/B88)/10</f>
        <v>2.5174822529000735E-2</v>
      </c>
      <c r="D89" s="23">
        <f>+LN(D88/C88)/10</f>
        <v>3.3880514918678287E-2</v>
      </c>
      <c r="E89" s="23">
        <f>+LN(E88/D88)/10</f>
        <v>2.9389582381220875E-2</v>
      </c>
      <c r="F89" s="23">
        <f>+LN(F88/E88)/10</f>
        <v>2.5904755540792034E-2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1.4652449877011642E-2</v>
      </c>
      <c r="C90" s="33">
        <f t="shared" si="37"/>
        <v>0.13119360571489735</v>
      </c>
      <c r="D90" s="33">
        <f t="shared" si="37"/>
        <v>0.26658058017149922</v>
      </c>
      <c r="E90" s="33">
        <f t="shared" si="37"/>
        <v>0.36681045116417099</v>
      </c>
      <c r="F90" s="33">
        <f t="shared" si="37"/>
        <v>0.44373430720226448</v>
      </c>
      <c r="G90" s="33">
        <f t="shared" si="37"/>
        <v>0.50487062805807947</v>
      </c>
      <c r="H90" s="33">
        <f t="shared" si="37"/>
        <v>0.5554349552188963</v>
      </c>
      <c r="I90" s="33">
        <f t="shared" si="37"/>
        <v>0.59683746661352455</v>
      </c>
      <c r="J90" s="33">
        <f t="shared" si="37"/>
        <v>0.63093549622747047</v>
      </c>
      <c r="K90" s="33">
        <f t="shared" si="37"/>
        <v>0.65853380872965883</v>
      </c>
      <c r="L90" s="33">
        <f t="shared" si="37"/>
        <v>0.68237637908782711</v>
      </c>
      <c r="M90" s="33">
        <f t="shared" si="37"/>
        <v>0.70274833088086486</v>
      </c>
      <c r="N90" s="33">
        <f t="shared" si="37"/>
        <v>0.72200109455503492</v>
      </c>
      <c r="O90" s="33">
        <f t="shared" si="37"/>
        <v>0.73826727533478564</v>
      </c>
      <c r="P90" s="33">
        <f t="shared" si="37"/>
        <v>0.75227879180963619</v>
      </c>
      <c r="Q90" s="33">
        <f t="shared" si="37"/>
        <v>0.76450841776854717</v>
      </c>
      <c r="R90" s="33">
        <f t="shared" si="37"/>
        <v>0.77528704441384111</v>
      </c>
      <c r="S90" s="33">
        <f t="shared" si="37"/>
        <v>0.78486063405464201</v>
      </c>
      <c r="T90" s="33">
        <f t="shared" si="37"/>
        <v>0.79342008906884198</v>
      </c>
      <c r="U90" s="33">
        <f t="shared" si="37"/>
        <v>0.80111816189395135</v>
      </c>
      <c r="V90" s="33">
        <f t="shared" si="37"/>
        <v>0.80807979307254507</v>
      </c>
      <c r="W90" s="33">
        <f t="shared" si="37"/>
        <v>0.81440890529897558</v>
      </c>
      <c r="X90" s="33">
        <f t="shared" si="37"/>
        <v>0.8201931433526044</v>
      </c>
      <c r="Y90" s="33">
        <f t="shared" si="37"/>
        <v>0.82550730374181369</v>
      </c>
      <c r="Z90" s="33">
        <f t="shared" si="37"/>
        <v>0.83041581623214134</v>
      </c>
      <c r="AA90" s="33">
        <f t="shared" si="37"/>
        <v>0.83498050295926274</v>
      </c>
      <c r="AB90" s="33">
        <f t="shared" si="37"/>
        <v>0.83928766736725335</v>
      </c>
      <c r="AC90" s="33">
        <f t="shared" si="37"/>
        <v>0.84348359377820659</v>
      </c>
      <c r="AD90" s="33">
        <f t="shared" si="37"/>
        <v>0.84750883008105804</v>
      </c>
      <c r="AE90" s="33">
        <f t="shared" si="37"/>
        <v>0.85135404586670682</v>
      </c>
      <c r="AF90" s="33">
        <f t="shared" si="37"/>
        <v>0.85501583126691028</v>
      </c>
      <c r="AG90" s="33">
        <f t="shared" si="37"/>
        <v>0.85849663903471107</v>
      </c>
      <c r="AH90" s="33">
        <f t="shared" si="37"/>
        <v>0.8618034013669198</v>
      </c>
      <c r="AI90" s="33">
        <f t="shared" si="37"/>
        <v>0.86494593740044567</v>
      </c>
      <c r="AJ90" s="33">
        <f t="shared" si="37"/>
        <v>0.86793559678954968</v>
      </c>
      <c r="AK90" s="33">
        <f t="shared" si="37"/>
        <v>0.87078425502948076</v>
      </c>
      <c r="AL90" s="33">
        <f t="shared" si="37"/>
        <v>0.87350363701192268</v>
      </c>
      <c r="AM90" s="33">
        <f t="shared" si="37"/>
        <v>0.87610490029168164</v>
      </c>
      <c r="AN90" s="33">
        <f t="shared" si="37"/>
        <v>0.87859840603755912</v>
      </c>
      <c r="AO90" s="33">
        <f t="shared" si="37"/>
        <v>0.88099361727965886</v>
      </c>
      <c r="AP90" s="33">
        <f t="shared" si="37"/>
        <v>0.88329907888553505</v>
      </c>
      <c r="AQ90" s="33">
        <f t="shared" si="37"/>
        <v>0.88552244699047522</v>
      </c>
      <c r="AR90" s="33">
        <f t="shared" si="37"/>
        <v>0.88767054603002948</v>
      </c>
      <c r="AS90" s="33">
        <f t="shared" si="37"/>
        <v>0.88974943912570281</v>
      </c>
      <c r="AT90" s="33">
        <f t="shared" si="37"/>
        <v>0.89176450287146292</v>
      </c>
      <c r="AU90" s="33">
        <f t="shared" si="37"/>
        <v>0.89372050113868962</v>
      </c>
      <c r="AV90" s="33">
        <f t="shared" si="37"/>
        <v>0.89562165485929635</v>
      </c>
      <c r="AW90" s="33">
        <f t="shared" si="37"/>
        <v>0.89747170624501704</v>
      </c>
      <c r="AX90" s="33">
        <f t="shared" si="37"/>
        <v>0.89927397683334598</v>
      </c>
      <c r="AY90" s="33">
        <f t="shared" si="37"/>
        <v>0.90103141931121566</v>
      </c>
      <c r="AZ90" s="33">
        <f t="shared" si="37"/>
        <v>0.90274666338790066</v>
      </c>
      <c r="BA90" s="33">
        <f t="shared" si="37"/>
        <v>0.90442205615671556</v>
      </c>
      <c r="BB90" s="33">
        <f t="shared" si="37"/>
        <v>0.90605969745857462</v>
      </c>
      <c r="BC90" s="33">
        <f t="shared" si="37"/>
        <v>0.90766147077689718</v>
      </c>
      <c r="BD90" s="33">
        <f t="shared" si="37"/>
        <v>0.9092290701767245</v>
      </c>
      <c r="BE90" s="33">
        <f t="shared" si="37"/>
        <v>0.91076402376647647</v>
      </c>
      <c r="BF90" s="33">
        <f t="shared" si="37"/>
        <v>0.91226771411799401</v>
      </c>
      <c r="BG90" s="33">
        <f t="shared" si="37"/>
        <v>0.9137413960351296</v>
      </c>
      <c r="BH90" s="33">
        <f t="shared" si="37"/>
        <v>0.91518621201654959</v>
      </c>
      <c r="BI90" s="33">
        <f t="shared" si="37"/>
        <v>0.91518621201654959</v>
      </c>
    </row>
    <row r="91" spans="1:103" ht="18" customHeight="1">
      <c r="A91" s="28" t="s">
        <v>115</v>
      </c>
      <c r="B91" s="29">
        <f t="shared" ref="B91:BH91" si="38">B$17*B$56*B90</f>
        <v>2.3672402745629642</v>
      </c>
      <c r="C91" s="29">
        <f t="shared" si="38"/>
        <v>18.866998441970381</v>
      </c>
      <c r="D91" s="29">
        <f t="shared" si="38"/>
        <v>34.125317656364423</v>
      </c>
      <c r="E91" s="29">
        <f t="shared" si="38"/>
        <v>40.743066643430168</v>
      </c>
      <c r="F91" s="29">
        <f t="shared" si="38"/>
        <v>42.460899035531746</v>
      </c>
      <c r="G91" s="29">
        <f t="shared" si="38"/>
        <v>41.220120836409542</v>
      </c>
      <c r="H91" s="29">
        <f t="shared" si="38"/>
        <v>38.203219931889116</v>
      </c>
      <c r="I91" s="29">
        <f t="shared" si="38"/>
        <v>34.47672359351423</v>
      </c>
      <c r="J91" s="29">
        <f t="shared" si="38"/>
        <v>30.683384004916324</v>
      </c>
      <c r="K91" s="29">
        <f t="shared" si="38"/>
        <v>26.942206037975772</v>
      </c>
      <c r="L91" s="29">
        <f t="shared" si="38"/>
        <v>23.736067902792492</v>
      </c>
      <c r="M91" s="36">
        <f t="shared" si="38"/>
        <v>21.06319221427902</v>
      </c>
      <c r="N91" s="29">
        <f t="shared" si="38"/>
        <v>18.646692185381141</v>
      </c>
      <c r="O91" s="29">
        <f t="shared" si="38"/>
        <v>16.429227422035044</v>
      </c>
      <c r="P91" s="29">
        <f t="shared" si="38"/>
        <v>14.425202521417658</v>
      </c>
      <c r="Q91" s="29">
        <f t="shared" si="38"/>
        <v>12.631791537181295</v>
      </c>
      <c r="R91" s="29">
        <f t="shared" si="38"/>
        <v>11.037857485442199</v>
      </c>
      <c r="S91" s="29">
        <f t="shared" si="38"/>
        <v>9.6284056739826926</v>
      </c>
      <c r="T91" s="29">
        <f t="shared" si="38"/>
        <v>8.3869606072716785</v>
      </c>
      <c r="U91" s="29">
        <f t="shared" si="38"/>
        <v>7.2968860769276223</v>
      </c>
      <c r="V91" s="29">
        <f t="shared" si="38"/>
        <v>6.3421252213682022</v>
      </c>
      <c r="W91" s="29">
        <f t="shared" si="38"/>
        <v>5.5076033720697968</v>
      </c>
      <c r="X91" s="29">
        <f t="shared" si="38"/>
        <v>4.7794272472403243</v>
      </c>
      <c r="Y91" s="29">
        <f t="shared" si="38"/>
        <v>4.144958802339116</v>
      </c>
      <c r="Z91" s="29">
        <f t="shared" si="38"/>
        <v>3.5928119621048284</v>
      </c>
      <c r="AA91" s="29">
        <f t="shared" si="38"/>
        <v>3.1128255895071617</v>
      </c>
      <c r="AB91" s="29">
        <f t="shared" si="38"/>
        <v>2.6960557743579789</v>
      </c>
      <c r="AC91" s="29">
        <f t="shared" si="38"/>
        <v>2.3347170132547643</v>
      </c>
      <c r="AD91" s="29">
        <f t="shared" si="38"/>
        <v>2.0213495288305676</v>
      </c>
      <c r="AE91" s="29">
        <f t="shared" si="38"/>
        <v>1.7496330250298484</v>
      </c>
      <c r="AF91" s="29">
        <f t="shared" si="38"/>
        <v>1.5140858367340522</v>
      </c>
      <c r="AG91" s="29">
        <f t="shared" si="38"/>
        <v>1.3099493919124279</v>
      </c>
      <c r="AH91" s="29">
        <f t="shared" si="38"/>
        <v>1.1330881552981256</v>
      </c>
      <c r="AI91" s="29">
        <f t="shared" si="38"/>
        <v>0.97990514180895238</v>
      </c>
      <c r="AJ91" s="29">
        <f t="shared" si="38"/>
        <v>0.84727062848373602</v>
      </c>
      <c r="AK91" s="29">
        <f t="shared" si="38"/>
        <v>0.73246149014227502</v>
      </c>
      <c r="AL91" s="29">
        <f t="shared" si="38"/>
        <v>0.63310905274225526</v>
      </c>
      <c r="AM91" s="29">
        <f t="shared" si="38"/>
        <v>0.54715389210390741</v>
      </c>
      <c r="AN91" s="29">
        <f t="shared" si="38"/>
        <v>0.47280642756920932</v>
      </c>
      <c r="AO91" s="29">
        <f t="shared" si="38"/>
        <v>0.40851245338178255</v>
      </c>
      <c r="AP91" s="29">
        <f t="shared" si="38"/>
        <v>0.35292294409469122</v>
      </c>
      <c r="AQ91" s="29">
        <f t="shared" si="38"/>
        <v>0.30486759724270224</v>
      </c>
      <c r="AR91" s="29">
        <f t="shared" si="38"/>
        <v>0.26333166228913457</v>
      </c>
      <c r="AS91" s="29">
        <f t="shared" si="38"/>
        <v>0.22743566625012249</v>
      </c>
      <c r="AT91" s="29">
        <f t="shared" si="38"/>
        <v>0.19641769354990407</v>
      </c>
      <c r="AU91" s="29">
        <f t="shared" si="38"/>
        <v>0.16961791633365889</v>
      </c>
      <c r="AV91" s="29">
        <f t="shared" si="38"/>
        <v>0.14646510477936614</v>
      </c>
      <c r="AW91" s="29">
        <f t="shared" si="38"/>
        <v>0.12646487652800556</v>
      </c>
      <c r="AX91" s="29">
        <f t="shared" si="38"/>
        <v>0.10918947101074318</v>
      </c>
      <c r="AY91" s="29">
        <f t="shared" si="38"/>
        <v>9.4268858607947287E-2</v>
      </c>
      <c r="AZ91" s="29">
        <f t="shared" si="38"/>
        <v>8.1383016456874194E-2</v>
      </c>
      <c r="BA91" s="29">
        <f t="shared" si="38"/>
        <v>7.0255222485938379E-2</v>
      </c>
      <c r="BB91" s="29">
        <f t="shared" si="38"/>
        <v>6.0646237023681243E-2</v>
      </c>
      <c r="BC91" s="29">
        <f t="shared" si="38"/>
        <v>5.2349257238302901E-2</v>
      </c>
      <c r="BD91" s="29">
        <f t="shared" si="38"/>
        <v>4.518554384211642E-2</v>
      </c>
      <c r="BE91" s="29">
        <f t="shared" si="38"/>
        <v>3.9000632082051685E-2</v>
      </c>
      <c r="BF91" s="29">
        <f t="shared" si="38"/>
        <v>3.3661050171305829E-2</v>
      </c>
      <c r="BG91" s="29">
        <f t="shared" si="38"/>
        <v>2.905147813534539E-2</v>
      </c>
      <c r="BH91" s="29">
        <f t="shared" si="38"/>
        <v>2.5072288679744554E-2</v>
      </c>
      <c r="BI91" s="29">
        <f>BI$17*BI$56*BI90/(1-(BJ17/BI17))</f>
        <v>0.15617391199912536</v>
      </c>
    </row>
    <row r="92" spans="1:103" ht="18" customHeight="1">
      <c r="A92" s="57" t="s">
        <v>62</v>
      </c>
      <c r="B92" s="200">
        <f>SUM(B91:AO91)*10*B52+B53</f>
        <v>31.866507840905712</v>
      </c>
      <c r="C92" s="180">
        <v>29.076506020496197</v>
      </c>
      <c r="D92" s="201">
        <f>+B92-C92</f>
        <v>2.7900018204095147</v>
      </c>
      <c r="I92" s="33"/>
    </row>
    <row r="93" spans="1:103" s="33" customFormat="1" ht="18" customHeight="1">
      <c r="A93" s="32" t="s">
        <v>270</v>
      </c>
      <c r="B93" s="33">
        <f>+B90*Data!B363</f>
        <v>1.4652449877011642E-2</v>
      </c>
      <c r="C93" s="33">
        <f>+C90*Data!C363</f>
        <v>0.1150277424657058</v>
      </c>
      <c r="D93" s="33">
        <f>+D90*Data!D363</f>
        <v>0.25391976782282533</v>
      </c>
      <c r="E93" s="33">
        <f>+E90*Data!E363</f>
        <v>0.37125663112628349</v>
      </c>
      <c r="F93" s="33">
        <f>+F90*Data!F363</f>
        <v>0.46926924950288645</v>
      </c>
      <c r="G93" s="33">
        <f>+G90*Data!G363</f>
        <v>0.55284822199590666</v>
      </c>
      <c r="H93" s="33">
        <f>+H90*Data!H363</f>
        <v>0.626974242184002</v>
      </c>
      <c r="I93" s="33">
        <f>+I90*Data!I363</f>
        <v>0.68949940605110982</v>
      </c>
      <c r="J93" s="33">
        <f>+J90*Data!J363</f>
        <v>0.74181403520581213</v>
      </c>
      <c r="K93" s="33">
        <f>+K90*Data!K363</f>
        <v>0.77764234106236896</v>
      </c>
      <c r="L93" s="33">
        <f>+L90*Data!L363</f>
        <v>0.80947026708330083</v>
      </c>
      <c r="M93" s="33">
        <f>+M90*Data!M363</f>
        <v>0.83942150812011274</v>
      </c>
      <c r="N93" s="33">
        <f>+N90*Data!N363</f>
        <v>0.88691248585614646</v>
      </c>
      <c r="O93" s="33">
        <f>+O90*Data!O363</f>
        <v>0.92493103979201607</v>
      </c>
      <c r="P93" s="33">
        <f>+P90*Data!P363</f>
        <v>0.95738417526108366</v>
      </c>
      <c r="Q93" s="33">
        <f>+Q90*Data!Q363</f>
        <v>0.98659838507594444</v>
      </c>
      <c r="R93" s="33">
        <f>+R90*Data!R363</f>
        <v>1.0140030839242864</v>
      </c>
      <c r="S93" s="33">
        <f>+S90*Data!S363</f>
        <v>1.0405165422465052</v>
      </c>
      <c r="T93" s="33">
        <f>+T90*Data!T363</f>
        <v>1.0667614580034046</v>
      </c>
      <c r="U93" s="33">
        <f>+U90*Data!U363</f>
        <v>1.093186556748877</v>
      </c>
      <c r="V93" s="33">
        <f>+V90*Data!V363</f>
        <v>1.1208344697159713</v>
      </c>
      <c r="W93" s="33">
        <f>+W90*Data!W363</f>
        <v>1.1482714342975986</v>
      </c>
      <c r="X93" s="33">
        <f>+X90*Data!X363</f>
        <v>1.17456570016086</v>
      </c>
      <c r="Y93" s="33">
        <f>+Y90*Data!Y363</f>
        <v>1.1996825512019251</v>
      </c>
      <c r="Z93" s="33">
        <f>+Z90*Data!Z363</f>
        <v>1.2247970113730022</v>
      </c>
      <c r="AA93" s="33">
        <f>+AA90*Data!AA363</f>
        <v>1.2505663703299501</v>
      </c>
      <c r="AB93" s="33">
        <f>+AB90*Data!AB363</f>
        <v>1.2774057169351269</v>
      </c>
      <c r="AC93" s="33">
        <f>+AC90*Data!AC363</f>
        <v>1.3035759495989099</v>
      </c>
      <c r="AD93" s="33">
        <f>+AD90*Data!AD363</f>
        <v>1.3296505406165944</v>
      </c>
      <c r="AE93" s="33">
        <f>+AE90*Data!AE363</f>
        <v>1.3557955234995132</v>
      </c>
      <c r="AF93" s="33">
        <f>+AF90*Data!AF363</f>
        <v>1.382175342391555</v>
      </c>
      <c r="AG93" s="33">
        <f>+AG90*Data!AG363</f>
        <v>1.4088058716673106</v>
      </c>
      <c r="AH93" s="33">
        <f>+AH90*Data!AH363</f>
        <v>1.435710672198879</v>
      </c>
      <c r="AI93" s="33">
        <f>+AI90*Data!AI363</f>
        <v>1.4630536119684101</v>
      </c>
      <c r="AJ93" s="33">
        <f>+AJ90*Data!AJ363</f>
        <v>1.4909384415302964</v>
      </c>
      <c r="AK93" s="33">
        <f>+AK90*Data!AK363</f>
        <v>1.5194368583968163</v>
      </c>
      <c r="AL93" s="33">
        <f>+AL90*Data!AL363</f>
        <v>1.5485962826342126</v>
      </c>
      <c r="AM93" s="33">
        <f>+AM90*Data!AM363</f>
        <v>1.5784458807042117</v>
      </c>
      <c r="AN93" s="33">
        <f>+AN90*Data!AN363</f>
        <v>1.6090010623310789</v>
      </c>
      <c r="AO93" s="33">
        <f>+AO90*Data!AO363</f>
        <v>1.6402667011702299</v>
      </c>
      <c r="AP93" s="33">
        <f>+AP90*Data!AP363</f>
        <v>1.6722393916419191</v>
      </c>
      <c r="AQ93" s="33">
        <f>+AQ90*Data!AQ363</f>
        <v>1.7049090274248415</v>
      </c>
      <c r="AR93" s="33">
        <f>+AR90*Data!AR363</f>
        <v>1.738259929224844</v>
      </c>
      <c r="AS93" s="33">
        <f>+AS90*Data!AS363</f>
        <v>1.7722716891200851</v>
      </c>
      <c r="AT93" s="33">
        <f>+AT90*Data!AT363</f>
        <v>1.806919846483908</v>
      </c>
      <c r="AU93" s="33">
        <f>+AU90*Data!AU363</f>
        <v>1.8421764678287269</v>
      </c>
      <c r="AV93" s="33">
        <f>+AV90*Data!AV363</f>
        <v>1.8780106674467354</v>
      </c>
      <c r="AW93" s="33">
        <f>+AW90*Data!AW363</f>
        <v>1.9143890728534125</v>
      </c>
      <c r="AX93" s="33">
        <f>+AX90*Data!AX363</f>
        <v>1.9512762024474175</v>
      </c>
      <c r="AY93" s="33">
        <f>+AY90*Data!AY363</f>
        <v>1.9886346742286205</v>
      </c>
      <c r="AZ93" s="33">
        <f>+AZ90*Data!AZ363</f>
        <v>2.026425093695952</v>
      </c>
      <c r="BA93" s="33">
        <f>+BA90*Data!BA363</f>
        <v>2.064605365610543</v>
      </c>
      <c r="BB93" s="33">
        <f>+BB90*Data!BB363</f>
        <v>2.1031290321987832</v>
      </c>
      <c r="BC93" s="33">
        <f>+BC90*Data!BC363</f>
        <v>2.1419420696311597</v>
      </c>
      <c r="BD93" s="33">
        <f>+BD90*Data!BD363</f>
        <v>2.1809774220201334</v>
      </c>
      <c r="BE93" s="33">
        <f>+BE90*Data!BE363</f>
        <v>2.2201465308670478</v>
      </c>
      <c r="BF93" s="33">
        <f>+BF90*Data!BF363</f>
        <v>2.2593274337654083</v>
      </c>
      <c r="BG93" s="33">
        <f>+BG90*Data!BG363</f>
        <v>2.2983499417751463</v>
      </c>
      <c r="BH93" s="33">
        <f>+BH90*Data!BH363</f>
        <v>2.3369801741561878</v>
      </c>
      <c r="BI93" s="33">
        <f>+BI90*Data!BI363</f>
        <v>2.3358433279483268</v>
      </c>
    </row>
    <row r="94" spans="1:103" ht="18" customHeight="1">
      <c r="A94" s="21" t="s">
        <v>271</v>
      </c>
      <c r="B94" s="29">
        <f>B$17*B$56*B93</f>
        <v>2.3672402745629642</v>
      </c>
      <c r="C94" s="29">
        <f t="shared" ref="C94:BH94" si="39">C$17*C$56*C93</f>
        <v>16.542179979411959</v>
      </c>
      <c r="D94" s="29">
        <f t="shared" si="39"/>
        <v>32.504591034387069</v>
      </c>
      <c r="E94" s="29">
        <f t="shared" si="39"/>
        <v>41.236921183098005</v>
      </c>
      <c r="F94" s="29">
        <f t="shared" si="39"/>
        <v>44.904335545412913</v>
      </c>
      <c r="G94" s="29">
        <f t="shared" si="39"/>
        <v>45.137247541055004</v>
      </c>
      <c r="H94" s="29">
        <f t="shared" si="39"/>
        <v>43.123744086911692</v>
      </c>
      <c r="I94" s="29">
        <f t="shared" si="39"/>
        <v>39.829403765815243</v>
      </c>
      <c r="J94" s="29">
        <f t="shared" si="39"/>
        <v>36.075581479489813</v>
      </c>
      <c r="K94" s="29">
        <f t="shared" si="39"/>
        <v>31.815223302160234</v>
      </c>
      <c r="L94" s="29">
        <f t="shared" si="39"/>
        <v>28.156955330817301</v>
      </c>
      <c r="M94" s="29">
        <f t="shared" si="39"/>
        <v>25.159642218106256</v>
      </c>
      <c r="N94" s="29">
        <f t="shared" si="39"/>
        <v>22.905760453622349</v>
      </c>
      <c r="O94" s="29">
        <f t="shared" si="39"/>
        <v>20.583199215421565</v>
      </c>
      <c r="P94" s="29">
        <f t="shared" si="39"/>
        <v>18.358168234039862</v>
      </c>
      <c r="Q94" s="29">
        <f t="shared" si="39"/>
        <v>16.301331472025776</v>
      </c>
      <c r="R94" s="29">
        <f t="shared" si="39"/>
        <v>14.436487247916331</v>
      </c>
      <c r="S94" s="29">
        <f t="shared" si="39"/>
        <v>12.764706171441915</v>
      </c>
      <c r="T94" s="29">
        <f t="shared" si="39"/>
        <v>11.276354668723254</v>
      </c>
      <c r="U94" s="29">
        <f t="shared" si="39"/>
        <v>9.9571550675707581</v>
      </c>
      <c r="V94" s="29">
        <f t="shared" si="39"/>
        <v>8.7967458415661124</v>
      </c>
      <c r="W94" s="29">
        <f t="shared" si="39"/>
        <v>7.7654156068777347</v>
      </c>
      <c r="X94" s="29">
        <f t="shared" si="39"/>
        <v>6.8444260434512669</v>
      </c>
      <c r="Y94" s="29">
        <f t="shared" si="39"/>
        <v>6.0237319864735097</v>
      </c>
      <c r="Z94" s="29">
        <f t="shared" si="39"/>
        <v>5.2991107197084304</v>
      </c>
      <c r="AA94" s="29">
        <f t="shared" si="39"/>
        <v>4.6621387986230394</v>
      </c>
      <c r="AB94" s="29">
        <f t="shared" si="39"/>
        <v>4.1034286493737371</v>
      </c>
      <c r="AC94" s="29">
        <f t="shared" si="39"/>
        <v>3.6082277948829811</v>
      </c>
      <c r="AD94" s="29">
        <f t="shared" si="39"/>
        <v>3.1712808154784708</v>
      </c>
      <c r="AE94" s="29">
        <f t="shared" si="39"/>
        <v>2.7863197862499822</v>
      </c>
      <c r="AF94" s="29">
        <f t="shared" si="39"/>
        <v>2.4475945745907532</v>
      </c>
      <c r="AG94" s="29">
        <f t="shared" si="39"/>
        <v>2.1496466159591274</v>
      </c>
      <c r="AH94" s="29">
        <f t="shared" si="39"/>
        <v>1.8876541384303984</v>
      </c>
      <c r="AI94" s="29">
        <f t="shared" si="39"/>
        <v>1.6575067817750364</v>
      </c>
      <c r="AJ94" s="29">
        <f t="shared" si="39"/>
        <v>1.4554401905608603</v>
      </c>
      <c r="AK94" s="29">
        <f t="shared" si="39"/>
        <v>1.2780766062895226</v>
      </c>
      <c r="AL94" s="29">
        <f t="shared" si="39"/>
        <v>1.1224112688672663</v>
      </c>
      <c r="AM94" s="29">
        <f t="shared" si="39"/>
        <v>0.98578698374492979</v>
      </c>
      <c r="AN94" s="29">
        <f t="shared" si="39"/>
        <v>0.86586321920017129</v>
      </c>
      <c r="AO94" s="29">
        <f t="shared" si="39"/>
        <v>0.76058368772811413</v>
      </c>
      <c r="AP94" s="29">
        <f t="shared" si="39"/>
        <v>0.66814475802918916</v>
      </c>
      <c r="AQ94" s="29">
        <f t="shared" si="39"/>
        <v>0.58696594363575116</v>
      </c>
      <c r="AR94" s="29">
        <f t="shared" si="39"/>
        <v>0.51566302239106454</v>
      </c>
      <c r="AS94" s="29">
        <f t="shared" si="39"/>
        <v>0.45302393535345648</v>
      </c>
      <c r="AT94" s="29">
        <f t="shared" si="39"/>
        <v>0.39798739188777965</v>
      </c>
      <c r="AU94" s="29">
        <f t="shared" si="39"/>
        <v>0.34962399720482523</v>
      </c>
      <c r="AV94" s="29">
        <f t="shared" si="39"/>
        <v>0.30711967234374909</v>
      </c>
      <c r="AW94" s="29">
        <f t="shared" si="39"/>
        <v>0.26976112566034899</v>
      </c>
      <c r="AX94" s="29">
        <f t="shared" si="39"/>
        <v>0.23692314225675579</v>
      </c>
      <c r="AY94" s="29">
        <f t="shared" si="39"/>
        <v>0.20805747381265113</v>
      </c>
      <c r="AZ94" s="29">
        <f t="shared" si="39"/>
        <v>0.18268313075782322</v>
      </c>
      <c r="BA94" s="29">
        <f t="shared" si="39"/>
        <v>0.16037789914479611</v>
      </c>
      <c r="BB94" s="29">
        <f t="shared" si="39"/>
        <v>0.14077092506804084</v>
      </c>
      <c r="BC94" s="29">
        <f t="shared" si="39"/>
        <v>0.12353623019460055</v>
      </c>
      <c r="BD94" s="29">
        <f t="shared" si="39"/>
        <v>0.10838704365468883</v>
      </c>
      <c r="BE94" s="29">
        <f t="shared" si="39"/>
        <v>9.5070858926230961E-2</v>
      </c>
      <c r="BF94" s="29">
        <f t="shared" si="39"/>
        <v>8.3365149203941322E-2</v>
      </c>
      <c r="BG94" s="29">
        <f t="shared" si="39"/>
        <v>7.3073698281133762E-2</v>
      </c>
      <c r="BH94" s="29">
        <f t="shared" si="39"/>
        <v>6.4023518706840046E-2</v>
      </c>
      <c r="BI94" s="29">
        <f>BI$17*BI$56*BI93/(1-(BJ17/BI17))</f>
        <v>0.39860498940312861</v>
      </c>
    </row>
    <row r="95" spans="1:103" ht="39" customHeight="1">
      <c r="A95" s="57" t="s">
        <v>62</v>
      </c>
      <c r="B95" s="197">
        <f>SUM(B94:BI94)*10*B52+B53-C53</f>
        <v>32.968108648578301</v>
      </c>
      <c r="C95" s="85">
        <v>26.634243139209183</v>
      </c>
      <c r="D95" s="189">
        <f>+B95-C95</f>
        <v>6.3338655093691187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1.0000000000000015E-3</v>
      </c>
      <c r="C101" s="479">
        <f t="shared" si="40"/>
        <v>1.0000000000000002E-3</v>
      </c>
      <c r="D101" s="479">
        <f t="shared" si="40"/>
        <v>1.0000000000000629E-3</v>
      </c>
      <c r="E101" s="479">
        <f t="shared" si="40"/>
        <v>1.000000000025057E-3</v>
      </c>
      <c r="F101" s="479">
        <f t="shared" si="40"/>
        <v>1.0000000020683453E-3</v>
      </c>
      <c r="G101" s="479">
        <f t="shared" si="40"/>
        <v>1.000000069071661E-3</v>
      </c>
      <c r="H101" s="479">
        <f t="shared" si="40"/>
        <v>1.0000012753976384E-3</v>
      </c>
      <c r="I101" s="479">
        <f t="shared" si="40"/>
        <v>1.0000154944071753E-3</v>
      </c>
      <c r="J101" s="479">
        <f t="shared" si="40"/>
        <v>1.0001382816321603E-3</v>
      </c>
      <c r="K101" s="479">
        <f t="shared" si="40"/>
        <v>1.0009718906366235E-3</v>
      </c>
      <c r="L101" s="479">
        <f t="shared" si="40"/>
        <v>1.0056428878457773E-3</v>
      </c>
      <c r="M101" s="479">
        <f t="shared" si="40"/>
        <v>1.0280495158972269E-3</v>
      </c>
      <c r="N101" s="479">
        <f t="shared" si="40"/>
        <v>1.1227565420541131E-3</v>
      </c>
      <c r="O101" s="479">
        <f t="shared" si="40"/>
        <v>1.4835304407365925E-3</v>
      </c>
      <c r="P101" s="479">
        <f t="shared" si="40"/>
        <v>2.7342584752025642E-3</v>
      </c>
      <c r="Q101" s="479">
        <f t="shared" si="40"/>
        <v>6.7233412241041006E-3</v>
      </c>
      <c r="R101" s="479">
        <f t="shared" si="40"/>
        <v>1.8533764551565999E-2</v>
      </c>
      <c r="S101" s="479">
        <f t="shared" si="40"/>
        <v>5.1229475125919098E-2</v>
      </c>
      <c r="T101" s="479">
        <f t="shared" si="40"/>
        <v>0.13634418472310181</v>
      </c>
      <c r="U101" s="479">
        <f t="shared" si="40"/>
        <v>0.34555532904845071</v>
      </c>
      <c r="V101" s="479">
        <f t="shared" si="40"/>
        <v>0.83230829766076231</v>
      </c>
      <c r="W101" s="479">
        <f t="shared" si="40"/>
        <v>1.9050334301075316</v>
      </c>
      <c r="X101" s="479">
        <f t="shared" si="40"/>
        <v>4.1415495227479155</v>
      </c>
      <c r="Y101" s="479">
        <f t="shared" si="40"/>
        <v>8.5372060943088126</v>
      </c>
      <c r="Z101" s="479">
        <f t="shared" si="40"/>
        <v>16.632319403133174</v>
      </c>
      <c r="AA101" s="479">
        <f t="shared" si="40"/>
        <v>30.481939669251926</v>
      </c>
      <c r="AB101" s="479">
        <f t="shared" si="40"/>
        <v>68.567333040025176</v>
      </c>
      <c r="AC101" s="479">
        <f t="shared" si="40"/>
        <v>34.283666520012588</v>
      </c>
      <c r="AD101" s="479">
        <f t="shared" si="40"/>
        <v>17.141833260006294</v>
      </c>
      <c r="AE101" s="479">
        <f t="shared" si="40"/>
        <v>8.570916630003147</v>
      </c>
      <c r="AF101" s="479">
        <f t="shared" si="40"/>
        <v>4.2854583150015735</v>
      </c>
      <c r="AG101" s="479">
        <f t="shared" si="40"/>
        <v>2.1427291575007867</v>
      </c>
      <c r="AH101" s="479">
        <f t="shared" ref="AH101:BI101" si="41">+AH$36*1000*AH103^($B$38-1)</f>
        <v>1.0713645787503934</v>
      </c>
      <c r="AI101" s="479">
        <f t="shared" si="41"/>
        <v>0.53568228937519669</v>
      </c>
      <c r="AJ101" s="479">
        <f t="shared" si="41"/>
        <v>0.26784114468759834</v>
      </c>
      <c r="AK101" s="479">
        <f t="shared" si="41"/>
        <v>0.13392057234379917</v>
      </c>
      <c r="AL101" s="479">
        <f t="shared" si="41"/>
        <v>6.6960286171899586E-2</v>
      </c>
      <c r="AM101" s="479">
        <f t="shared" si="41"/>
        <v>3.3480143085949793E-2</v>
      </c>
      <c r="AN101" s="479">
        <f t="shared" si="41"/>
        <v>1.6740071542974896E-2</v>
      </c>
      <c r="AO101" s="479">
        <f t="shared" si="41"/>
        <v>8.3700357714874482E-3</v>
      </c>
      <c r="AP101" s="479">
        <f t="shared" si="41"/>
        <v>4.1850178857437241E-3</v>
      </c>
      <c r="AQ101" s="479">
        <f t="shared" si="41"/>
        <v>2.0925089428718621E-3</v>
      </c>
      <c r="AR101" s="479">
        <f t="shared" si="41"/>
        <v>1.046254471435931E-3</v>
      </c>
      <c r="AS101" s="479">
        <f t="shared" si="41"/>
        <v>5.2312723571796551E-4</v>
      </c>
      <c r="AT101" s="479">
        <f t="shared" si="41"/>
        <v>2.6156361785898276E-4</v>
      </c>
      <c r="AU101" s="479">
        <f t="shared" si="41"/>
        <v>1.3078180892949138E-4</v>
      </c>
      <c r="AV101" s="479">
        <f t="shared" si="41"/>
        <v>6.5390904464745689E-5</v>
      </c>
      <c r="AW101" s="479">
        <f t="shared" si="41"/>
        <v>3.2695452232372845E-5</v>
      </c>
      <c r="AX101" s="479">
        <f t="shared" si="41"/>
        <v>1.6347726116186422E-5</v>
      </c>
      <c r="AY101" s="479">
        <f t="shared" si="41"/>
        <v>8.1738630580932111E-6</v>
      </c>
      <c r="AZ101" s="479">
        <f t="shared" si="41"/>
        <v>4.0869315290466056E-6</v>
      </c>
      <c r="BA101" s="479">
        <f t="shared" si="41"/>
        <v>2.0434657645233028E-6</v>
      </c>
      <c r="BB101" s="479">
        <f t="shared" si="41"/>
        <v>1.0217328822616514E-6</v>
      </c>
      <c r="BC101" s="479">
        <f t="shared" si="41"/>
        <v>5.108664411308257E-7</v>
      </c>
      <c r="BD101" s="479">
        <f t="shared" si="41"/>
        <v>2.5543322056541285E-7</v>
      </c>
      <c r="BE101" s="479">
        <f t="shared" si="41"/>
        <v>1.2771661028270642E-7</v>
      </c>
      <c r="BF101" s="479">
        <f t="shared" si="41"/>
        <v>6.3858305141353212E-8</v>
      </c>
      <c r="BG101" s="479">
        <f t="shared" si="41"/>
        <v>3.1929152570676606E-8</v>
      </c>
      <c r="BH101" s="479">
        <f t="shared" si="41"/>
        <v>1.5964576285338303E-8</v>
      </c>
      <c r="BI101" s="479">
        <f t="shared" si="41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0.26296060325493759</v>
      </c>
      <c r="C102" s="481">
        <f>+C119*(1-MIN(C103,1))</f>
        <v>0.24414455388604731</v>
      </c>
      <c r="D102" s="481">
        <f t="shared" ref="D102:BI102" si="42">+D119*(1-MIN(D103,1))</f>
        <v>0.28188910888642205</v>
      </c>
      <c r="E102" s="481">
        <f t="shared" si="42"/>
        <v>0.31063834357871278</v>
      </c>
      <c r="F102" s="481">
        <f t="shared" si="42"/>
        <v>0.33484599866739151</v>
      </c>
      <c r="G102" s="481">
        <f t="shared" si="42"/>
        <v>0.35484856943824511</v>
      </c>
      <c r="H102" s="481">
        <f t="shared" si="42"/>
        <v>0.37022495538765521</v>
      </c>
      <c r="I102" s="481">
        <f t="shared" si="42"/>
        <v>0.38259920034875283</v>
      </c>
      <c r="J102" s="481">
        <f t="shared" si="42"/>
        <v>0.39377489469977112</v>
      </c>
      <c r="K102" s="481">
        <f t="shared" si="42"/>
        <v>0.4035007040616943</v>
      </c>
      <c r="L102" s="481">
        <f t="shared" si="42"/>
        <v>0.41727146638691992</v>
      </c>
      <c r="M102" s="481">
        <f t="shared" si="42"/>
        <v>0.43582127665531312</v>
      </c>
      <c r="N102" s="481">
        <f t="shared" si="42"/>
        <v>0.45561285316899491</v>
      </c>
      <c r="O102" s="481">
        <f t="shared" si="42"/>
        <v>0.47316065235704707</v>
      </c>
      <c r="P102" s="481">
        <f t="shared" si="42"/>
        <v>0.48909563541088802</v>
      </c>
      <c r="Q102" s="481">
        <f t="shared" si="42"/>
        <v>0.50366217765509791</v>
      </c>
      <c r="R102" s="481">
        <f t="shared" si="42"/>
        <v>0.51686418524599853</v>
      </c>
      <c r="S102" s="481">
        <f t="shared" si="42"/>
        <v>0.528496666801342</v>
      </c>
      <c r="T102" s="481">
        <f t="shared" si="42"/>
        <v>0.53811584481846531</v>
      </c>
      <c r="U102" s="481">
        <f t="shared" si="42"/>
        <v>0.54497668742983885</v>
      </c>
      <c r="V102" s="481">
        <f t="shared" si="42"/>
        <v>0.54794839447561605</v>
      </c>
      <c r="W102" s="481">
        <f t="shared" si="42"/>
        <v>0.54542740766668907</v>
      </c>
      <c r="X102" s="481">
        <f t="shared" si="42"/>
        <v>0.53528855091795646</v>
      </c>
      <c r="Y102" s="481">
        <f t="shared" si="42"/>
        <v>0.51494615525616516</v>
      </c>
      <c r="Z102" s="481">
        <f t="shared" si="42"/>
        <v>0.48162949553310103</v>
      </c>
      <c r="AA102" s="481">
        <f t="shared" si="42"/>
        <v>0.35088658158882247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3">+IF($B$98&gt;0,D109,IF($B$99&gt;0,D114,D122))</f>
        <v>5.7057602358640263E-4</v>
      </c>
      <c r="E103" s="484">
        <f t="shared" si="43"/>
        <v>5.8519590272043166E-4</v>
      </c>
      <c r="F103" s="484">
        <f t="shared" si="43"/>
        <v>6.0010128661064583E-4</v>
      </c>
      <c r="G103" s="484">
        <f t="shared" si="43"/>
        <v>6.1529133032842533E-4</v>
      </c>
      <c r="H103" s="484">
        <f t="shared" si="43"/>
        <v>6.3076502467205068E-4</v>
      </c>
      <c r="I103" s="484">
        <f t="shared" si="43"/>
        <v>6.4652472708077709E-4</v>
      </c>
      <c r="J103" s="484">
        <f t="shared" si="43"/>
        <v>6.6260344146275621E-4</v>
      </c>
      <c r="K103" s="484">
        <f t="shared" si="43"/>
        <v>6.79228066503693E-4</v>
      </c>
      <c r="L103" s="484">
        <f t="shared" si="43"/>
        <v>6.9762002373280471E-4</v>
      </c>
      <c r="M103" s="484">
        <f t="shared" si="43"/>
        <v>7.2332247793063776E-4</v>
      </c>
      <c r="N103" s="484">
        <f t="shared" si="43"/>
        <v>7.778634609012995E-4</v>
      </c>
      <c r="O103" s="484">
        <f t="shared" si="43"/>
        <v>9.2971804143617519E-4</v>
      </c>
      <c r="P103" s="484">
        <f t="shared" si="43"/>
        <v>1.3366016014608321E-3</v>
      </c>
      <c r="Q103" s="484">
        <f t="shared" si="43"/>
        <v>2.2548294200998662E-3</v>
      </c>
      <c r="R103" s="484">
        <f t="shared" si="43"/>
        <v>4.0522870433888332E-3</v>
      </c>
      <c r="S103" s="484">
        <f t="shared" si="43"/>
        <v>7.291869146085486E-3</v>
      </c>
      <c r="T103" s="484">
        <f t="shared" si="43"/>
        <v>1.2845149242095752E-2</v>
      </c>
      <c r="U103" s="484">
        <f t="shared" si="43"/>
        <v>2.2015744959105944E-2</v>
      </c>
      <c r="V103" s="484">
        <f t="shared" si="43"/>
        <v>3.6671638873853538E-2</v>
      </c>
      <c r="W103" s="484">
        <f t="shared" si="43"/>
        <v>5.936192970716074E-2</v>
      </c>
      <c r="X103" s="484">
        <f t="shared" si="43"/>
        <v>9.3356977583304482E-2</v>
      </c>
      <c r="Y103" s="484">
        <f t="shared" si="43"/>
        <v>0.14250409672187106</v>
      </c>
      <c r="Z103" s="484">
        <f t="shared" si="43"/>
        <v>0.21074836020758317</v>
      </c>
      <c r="AA103" s="484">
        <f t="shared" si="43"/>
        <v>0.43367469428705452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1.0000000000000616E-3</v>
      </c>
      <c r="E106" s="389">
        <f t="shared" si="44"/>
        <v>1.0000000000250553E-3</v>
      </c>
      <c r="F106" s="389">
        <f t="shared" si="44"/>
        <v>1.0000000020683457E-3</v>
      </c>
      <c r="G106" s="389">
        <f t="shared" si="44"/>
        <v>1.0000000690716607E-3</v>
      </c>
      <c r="H106" s="389">
        <f t="shared" si="44"/>
        <v>1.0000012753976373E-3</v>
      </c>
      <c r="I106" s="389">
        <f t="shared" si="44"/>
        <v>1.0000154944071751E-3</v>
      </c>
      <c r="J106" s="389">
        <f t="shared" si="44"/>
        <v>1.0001382816321597E-3</v>
      </c>
      <c r="K106" s="389">
        <f t="shared" si="44"/>
        <v>1.0009718906366216E-3</v>
      </c>
      <c r="L106" s="389">
        <f t="shared" si="44"/>
        <v>1.0056428878457773E-3</v>
      </c>
      <c r="M106" s="466">
        <f t="shared" si="44"/>
        <v>1.0280495158972263E-3</v>
      </c>
      <c r="N106" s="389">
        <f t="shared" si="44"/>
        <v>1.1227565420541109E-3</v>
      </c>
      <c r="O106" s="389">
        <f t="shared" si="44"/>
        <v>1.4835304407365905E-3</v>
      </c>
      <c r="P106" s="389">
        <f t="shared" si="44"/>
        <v>2.7342584752025594E-3</v>
      </c>
      <c r="Q106" s="389">
        <f t="shared" si="44"/>
        <v>6.7233412241040832E-3</v>
      </c>
      <c r="R106" s="389">
        <f t="shared" si="44"/>
        <v>1.8533764551566006E-2</v>
      </c>
      <c r="S106" s="389">
        <f t="shared" si="44"/>
        <v>5.1229475125919105E-2</v>
      </c>
      <c r="T106" s="389">
        <f t="shared" si="44"/>
        <v>0.13634418472310178</v>
      </c>
      <c r="U106" s="389">
        <f t="shared" si="44"/>
        <v>0.34555532904845049</v>
      </c>
      <c r="V106" s="389">
        <f t="shared" si="44"/>
        <v>0.8323082976607622</v>
      </c>
      <c r="W106" s="389">
        <f t="shared" si="44"/>
        <v>1.9050334301075322</v>
      </c>
      <c r="X106" s="389">
        <f t="shared" si="44"/>
        <v>4.1415495227479173</v>
      </c>
      <c r="Y106" s="389">
        <f t="shared" si="44"/>
        <v>8.5372060943088126</v>
      </c>
      <c r="Z106" s="389">
        <f t="shared" si="44"/>
        <v>16.632319403133177</v>
      </c>
      <c r="AA106" s="389">
        <f t="shared" si="44"/>
        <v>30.481939669251929</v>
      </c>
      <c r="AB106" s="389">
        <f t="shared" si="44"/>
        <v>68.567333040025176</v>
      </c>
      <c r="AC106" s="389">
        <f t="shared" si="44"/>
        <v>34.283666520012588</v>
      </c>
      <c r="AD106" s="389">
        <f t="shared" si="44"/>
        <v>17.141833260006294</v>
      </c>
      <c r="AE106" s="389">
        <f t="shared" si="44"/>
        <v>8.570916630003147</v>
      </c>
      <c r="AF106" s="389">
        <f t="shared" si="44"/>
        <v>4.2854583150015735</v>
      </c>
      <c r="AG106" s="389">
        <f t="shared" si="44"/>
        <v>2.1427291575007867</v>
      </c>
      <c r="AH106" s="389">
        <f t="shared" si="44"/>
        <v>1.0713645787503934</v>
      </c>
      <c r="AI106" s="389">
        <f t="shared" si="44"/>
        <v>0.53568228937519669</v>
      </c>
      <c r="AJ106" s="389">
        <f t="shared" si="44"/>
        <v>0.26784114468759834</v>
      </c>
      <c r="AK106" s="389">
        <f t="shared" si="44"/>
        <v>0.13392057234379917</v>
      </c>
      <c r="AL106" s="389">
        <f t="shared" si="44"/>
        <v>6.6960286171899586E-2</v>
      </c>
      <c r="AM106" s="389">
        <f t="shared" si="44"/>
        <v>3.3480143085949793E-2</v>
      </c>
      <c r="AN106" s="389">
        <f t="shared" si="44"/>
        <v>1.6740071542974896E-2</v>
      </c>
      <c r="AO106" s="389">
        <f t="shared" si="44"/>
        <v>8.3700357714874482E-3</v>
      </c>
      <c r="AP106" s="389">
        <f t="shared" si="44"/>
        <v>4.1850178857437241E-3</v>
      </c>
      <c r="AQ106" s="389">
        <f t="shared" si="44"/>
        <v>2.0925089428718621E-3</v>
      </c>
      <c r="AR106" s="389">
        <f t="shared" si="44"/>
        <v>1.046254471435931E-3</v>
      </c>
      <c r="AS106" s="389">
        <f t="shared" si="44"/>
        <v>5.2312723571796551E-4</v>
      </c>
      <c r="AT106" s="389">
        <f t="shared" si="44"/>
        <v>2.6156361785898276E-4</v>
      </c>
      <c r="AU106" s="389">
        <f t="shared" si="44"/>
        <v>1.3078180892949138E-4</v>
      </c>
      <c r="AV106" s="389">
        <f t="shared" si="44"/>
        <v>6.5390904464745689E-5</v>
      </c>
      <c r="AW106" s="389">
        <f t="shared" si="44"/>
        <v>3.2695452232372845E-5</v>
      </c>
      <c r="AX106" s="389">
        <f t="shared" si="44"/>
        <v>1.6347726116186422E-5</v>
      </c>
      <c r="AY106" s="389">
        <f t="shared" si="44"/>
        <v>8.1738630580932111E-6</v>
      </c>
      <c r="AZ106" s="389">
        <f t="shared" si="44"/>
        <v>4.0869315290466056E-6</v>
      </c>
      <c r="BA106" s="389">
        <f t="shared" si="44"/>
        <v>2.0434657645233028E-6</v>
      </c>
      <c r="BB106" s="389">
        <f t="shared" si="44"/>
        <v>1.0217328822616514E-6</v>
      </c>
      <c r="BC106" s="389">
        <f t="shared" si="44"/>
        <v>5.108664411308257E-7</v>
      </c>
      <c r="BD106" s="389">
        <f t="shared" si="44"/>
        <v>2.5543322056541285E-7</v>
      </c>
      <c r="BE106" s="389">
        <f t="shared" si="44"/>
        <v>1.2771661028270642E-7</v>
      </c>
      <c r="BF106" s="389">
        <f t="shared" si="44"/>
        <v>6.3858305141353212E-8</v>
      </c>
      <c r="BG106" s="389">
        <f t="shared" si="44"/>
        <v>3.1929152570676606E-8</v>
      </c>
      <c r="BH106" s="389">
        <f t="shared" si="44"/>
        <v>1.5964576285338303E-8</v>
      </c>
      <c r="BI106" s="389">
        <f t="shared" si="44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5">+(C106/(1000*C$36))^(1/($B$38-1))</f>
        <v>5.5624202325005984E-4</v>
      </c>
      <c r="D109" s="391">
        <f t="shared" si="45"/>
        <v>5.7057602358640263E-4</v>
      </c>
      <c r="E109" s="391">
        <f t="shared" si="45"/>
        <v>5.8519590272043166E-4</v>
      </c>
      <c r="F109" s="391">
        <f t="shared" si="45"/>
        <v>6.0010128661064583E-4</v>
      </c>
      <c r="G109" s="391">
        <f t="shared" si="45"/>
        <v>6.1529133032842533E-4</v>
      </c>
      <c r="H109" s="391">
        <f t="shared" si="45"/>
        <v>6.3076502467205068E-4</v>
      </c>
      <c r="I109" s="391">
        <f t="shared" si="45"/>
        <v>6.4652472708077709E-4</v>
      </c>
      <c r="J109" s="391">
        <f t="shared" si="45"/>
        <v>6.6260344146275621E-4</v>
      </c>
      <c r="K109" s="391">
        <f t="shared" si="45"/>
        <v>6.79228066503693E-4</v>
      </c>
      <c r="L109" s="391">
        <f t="shared" si="45"/>
        <v>6.9762002373280471E-4</v>
      </c>
      <c r="M109" s="391">
        <f t="shared" si="45"/>
        <v>7.2332247793063776E-4</v>
      </c>
      <c r="N109" s="391">
        <f t="shared" si="45"/>
        <v>7.778634609012995E-4</v>
      </c>
      <c r="O109" s="391">
        <f t="shared" si="45"/>
        <v>9.2971804143617519E-4</v>
      </c>
      <c r="P109" s="391">
        <f t="shared" si="45"/>
        <v>1.3366016014608321E-3</v>
      </c>
      <c r="Q109" s="391">
        <f t="shared" si="45"/>
        <v>2.2548294200998662E-3</v>
      </c>
      <c r="R109" s="391">
        <f t="shared" si="45"/>
        <v>4.0522870433888332E-3</v>
      </c>
      <c r="S109" s="391">
        <f t="shared" si="45"/>
        <v>7.291869146085486E-3</v>
      </c>
      <c r="T109" s="391">
        <f t="shared" si="45"/>
        <v>1.2845149242095752E-2</v>
      </c>
      <c r="U109" s="391">
        <f t="shared" si="45"/>
        <v>2.2015744959105944E-2</v>
      </c>
      <c r="V109" s="391">
        <f t="shared" si="45"/>
        <v>3.6671638873853538E-2</v>
      </c>
      <c r="W109" s="391">
        <f t="shared" si="45"/>
        <v>5.936192970716074E-2</v>
      </c>
      <c r="X109" s="391">
        <f t="shared" si="45"/>
        <v>9.3356977583304482E-2</v>
      </c>
      <c r="Y109" s="391">
        <f t="shared" si="45"/>
        <v>0.14250409672187106</v>
      </c>
      <c r="Z109" s="391">
        <f t="shared" si="45"/>
        <v>0.21074836020758317</v>
      </c>
      <c r="AA109" s="391">
        <f t="shared" si="45"/>
        <v>0.43367469428705452</v>
      </c>
      <c r="AB109" s="391">
        <f t="shared" si="45"/>
        <v>1</v>
      </c>
      <c r="AC109" s="391">
        <f t="shared" si="45"/>
        <v>1</v>
      </c>
      <c r="AD109" s="391">
        <f t="shared" si="45"/>
        <v>1</v>
      </c>
      <c r="AE109" s="391">
        <f t="shared" si="45"/>
        <v>1</v>
      </c>
      <c r="AF109" s="391">
        <f t="shared" si="45"/>
        <v>1</v>
      </c>
      <c r="AG109" s="391">
        <f t="shared" si="45"/>
        <v>1</v>
      </c>
      <c r="AH109" s="391">
        <f t="shared" si="45"/>
        <v>1</v>
      </c>
      <c r="AI109" s="391">
        <f t="shared" si="45"/>
        <v>1</v>
      </c>
      <c r="AJ109" s="391">
        <f t="shared" si="45"/>
        <v>1</v>
      </c>
      <c r="AK109" s="391">
        <f t="shared" si="45"/>
        <v>1</v>
      </c>
      <c r="AL109" s="391">
        <f t="shared" si="45"/>
        <v>1</v>
      </c>
      <c r="AM109" s="391">
        <f t="shared" si="45"/>
        <v>1</v>
      </c>
      <c r="AN109" s="391">
        <f t="shared" si="45"/>
        <v>1</v>
      </c>
      <c r="AO109" s="391">
        <f t="shared" si="45"/>
        <v>1</v>
      </c>
      <c r="AP109" s="391">
        <f t="shared" si="45"/>
        <v>1</v>
      </c>
      <c r="AQ109" s="391">
        <f t="shared" si="45"/>
        <v>1</v>
      </c>
      <c r="AR109" s="391">
        <f t="shared" si="45"/>
        <v>1</v>
      </c>
      <c r="AS109" s="391">
        <f t="shared" si="45"/>
        <v>1</v>
      </c>
      <c r="AT109" s="391">
        <f t="shared" si="45"/>
        <v>1</v>
      </c>
      <c r="AU109" s="391">
        <f t="shared" si="45"/>
        <v>1</v>
      </c>
      <c r="AV109" s="391">
        <f t="shared" si="45"/>
        <v>1</v>
      </c>
      <c r="AW109" s="391">
        <f t="shared" si="45"/>
        <v>1</v>
      </c>
      <c r="AX109" s="391">
        <f t="shared" si="45"/>
        <v>1</v>
      </c>
      <c r="AY109" s="391">
        <f t="shared" si="45"/>
        <v>1</v>
      </c>
      <c r="AZ109" s="391">
        <f t="shared" si="45"/>
        <v>1</v>
      </c>
      <c r="BA109" s="391">
        <f t="shared" si="45"/>
        <v>1</v>
      </c>
      <c r="BB109" s="391">
        <f t="shared" si="45"/>
        <v>1</v>
      </c>
      <c r="BC109" s="391">
        <f t="shared" si="45"/>
        <v>1</v>
      </c>
      <c r="BD109" s="391">
        <f t="shared" si="45"/>
        <v>1</v>
      </c>
      <c r="BE109" s="391">
        <f t="shared" si="45"/>
        <v>1</v>
      </c>
      <c r="BF109" s="391">
        <f t="shared" si="45"/>
        <v>1</v>
      </c>
      <c r="BG109" s="391">
        <f t="shared" si="45"/>
        <v>1</v>
      </c>
      <c r="BH109" s="391">
        <f t="shared" si="45"/>
        <v>1</v>
      </c>
      <c r="BI109" s="391">
        <f t="shared" si="45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0.26310325621281289</v>
      </c>
      <c r="C112" s="471">
        <f>+C40*C61</f>
        <v>0.24428043292829976</v>
      </c>
      <c r="D112" s="471">
        <f t="shared" ref="D112:BI112" si="46">+D40*D61</f>
        <v>0.28205003987662725</v>
      </c>
      <c r="E112" s="471">
        <f t="shared" si="46"/>
        <v>0.31082023430631145</v>
      </c>
      <c r="F112" s="471">
        <f t="shared" si="46"/>
        <v>0.33504706083967656</v>
      </c>
      <c r="G112" s="471">
        <f t="shared" si="46"/>
        <v>0.35506703910909432</v>
      </c>
      <c r="H112" s="471">
        <f t="shared" si="46"/>
        <v>0.37045862773311727</v>
      </c>
      <c r="I112" s="471">
        <f t="shared" si="46"/>
        <v>0.38284672022005689</v>
      </c>
      <c r="J112" s="471">
        <f t="shared" si="46"/>
        <v>0.39403598429902781</v>
      </c>
      <c r="K112" s="471">
        <f t="shared" si="46"/>
        <v>0.40377495934663393</v>
      </c>
      <c r="L112" s="471">
        <f t="shared" si="46"/>
        <v>0.41756276653401936</v>
      </c>
      <c r="M112" s="471">
        <f t="shared" si="46"/>
        <v>0.43613674416581971</v>
      </c>
      <c r="N112" s="471">
        <f t="shared" si="46"/>
        <v>0.4559675336527807</v>
      </c>
      <c r="O112" s="471">
        <f t="shared" si="46"/>
        <v>0.4736009677211791</v>
      </c>
      <c r="P112" s="471">
        <f t="shared" si="46"/>
        <v>0.48975023636112414</v>
      </c>
      <c r="Q112" s="471">
        <f t="shared" si="46"/>
        <v>0.50480041648546803</v>
      </c>
      <c r="R112" s="471">
        <f t="shared" si="46"/>
        <v>0.5189671892629929</v>
      </c>
      <c r="S112" s="471">
        <f t="shared" si="46"/>
        <v>0.53237870263713472</v>
      </c>
      <c r="T112" s="471">
        <f t="shared" si="46"/>
        <v>0.54511796645209021</v>
      </c>
      <c r="U112" s="471">
        <f t="shared" si="46"/>
        <v>0.55724484788055295</v>
      </c>
      <c r="V112" s="471">
        <f t="shared" si="46"/>
        <v>0.5688074976169657</v>
      </c>
      <c r="W112" s="471">
        <f t="shared" si="46"/>
        <v>0.57984832306105438</v>
      </c>
      <c r="X112" s="471">
        <f t="shared" si="46"/>
        <v>0.59040718086719746</v>
      </c>
      <c r="Y112" s="471">
        <f t="shared" si="46"/>
        <v>0.60052316668519667</v>
      </c>
      <c r="Z112" s="471">
        <f t="shared" si="46"/>
        <v>0.6102356602765826</v>
      </c>
      <c r="AA112" s="471">
        <f t="shared" si="46"/>
        <v>0.61958485352705939</v>
      </c>
      <c r="AB112" s="471">
        <f t="shared" si="46"/>
        <v>0.6286210028027962</v>
      </c>
      <c r="AC112" s="471">
        <f t="shared" si="46"/>
        <v>0.6374501722996756</v>
      </c>
      <c r="AD112" s="471">
        <f t="shared" si="46"/>
        <v>0.64631647504705536</v>
      </c>
      <c r="AE112" s="471">
        <f t="shared" si="46"/>
        <v>0.65519257534325148</v>
      </c>
      <c r="AF112" s="471">
        <f t="shared" si="46"/>
        <v>0.66403346723884749</v>
      </c>
      <c r="AG112" s="471">
        <f t="shared" si="46"/>
        <v>0.67279549888521462</v>
      </c>
      <c r="AH112" s="471">
        <f t="shared" si="46"/>
        <v>0.68144459704963856</v>
      </c>
      <c r="AI112" s="471">
        <f t="shared" si="46"/>
        <v>0.68995832694684334</v>
      </c>
      <c r="AJ112" s="471">
        <f t="shared" si="46"/>
        <v>0.6983249479576209</v>
      </c>
      <c r="AK112" s="471">
        <f t="shared" si="46"/>
        <v>0.70654132742328724</v>
      </c>
      <c r="AL112" s="471">
        <f t="shared" si="46"/>
        <v>0.71461068019381502</v>
      </c>
      <c r="AM112" s="471">
        <f t="shared" si="46"/>
        <v>0.7225405649647948</v>
      </c>
      <c r="AN112" s="471">
        <f t="shared" si="46"/>
        <v>0.7303412784468083</v>
      </c>
      <c r="AO112" s="471">
        <f t="shared" si="46"/>
        <v>0.73802464822394087</v>
      </c>
      <c r="AP112" s="471">
        <f t="shared" si="46"/>
        <v>0.74560316803216631</v>
      </c>
      <c r="AQ112" s="471">
        <f t="shared" si="46"/>
        <v>0.75308940423109716</v>
      </c>
      <c r="AR112" s="471">
        <f t="shared" si="46"/>
        <v>0.76049560637119151</v>
      </c>
      <c r="AS112" s="471">
        <f t="shared" si="46"/>
        <v>0.76783346587121104</v>
      </c>
      <c r="AT112" s="471">
        <f t="shared" si="46"/>
        <v>0.77511397909621282</v>
      </c>
      <c r="AU112" s="471">
        <f t="shared" si="46"/>
        <v>0.7823473821109953</v>
      </c>
      <c r="AV112" s="471">
        <f t="shared" si="46"/>
        <v>0.78954313330912551</v>
      </c>
      <c r="AW112" s="471">
        <f t="shared" si="46"/>
        <v>0.79670992698269316</v>
      </c>
      <c r="AX112" s="471">
        <f t="shared" si="46"/>
        <v>0.80385572599785449</v>
      </c>
      <c r="AY112" s="471">
        <f t="shared" si="46"/>
        <v>0.81098780544144355</v>
      </c>
      <c r="AZ112" s="471">
        <f t="shared" si="46"/>
        <v>0.81811280174323964</v>
      </c>
      <c r="BA112" s="471">
        <f t="shared" si="46"/>
        <v>0.82523676363668774</v>
      </c>
      <c r="BB112" s="471">
        <f t="shared" si="46"/>
        <v>0.8323652026148769</v>
      </c>
      <c r="BC112" s="471">
        <f t="shared" si="46"/>
        <v>0.83950314143051119</v>
      </c>
      <c r="BD112" s="471">
        <f t="shared" si="46"/>
        <v>0.84665515979674366</v>
      </c>
      <c r="BE112" s="471">
        <f t="shared" si="46"/>
        <v>0.85382543685497658</v>
      </c>
      <c r="BF112" s="471">
        <f t="shared" si="46"/>
        <v>0.86101779024648439</v>
      </c>
      <c r="BG112" s="471">
        <f t="shared" si="46"/>
        <v>0.8682357117995807</v>
      </c>
      <c r="BH112" s="471">
        <f t="shared" si="46"/>
        <v>0.87548239995296251</v>
      </c>
      <c r="BI112" s="471">
        <f t="shared" si="46"/>
        <v>0.88276078909985667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2.4465538856105362E-2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7">IF(1-(F113/F112)&lt;0,0,1-(F113/F112))</f>
        <v>0.1969069664959473</v>
      </c>
      <c r="G114" s="399">
        <f t="shared" si="47"/>
        <v>0.46640599823188822</v>
      </c>
      <c r="H114" s="399">
        <f t="shared" si="47"/>
        <v>0.58453253583692022</v>
      </c>
      <c r="I114" s="399">
        <f t="shared" si="47"/>
        <v>0.66674144019127279</v>
      </c>
      <c r="J114" s="399">
        <f t="shared" si="47"/>
        <v>0.72561869870938234</v>
      </c>
      <c r="K114" s="399">
        <f t="shared" si="47"/>
        <v>0.76793621255512434</v>
      </c>
      <c r="L114" s="399">
        <f t="shared" si="47"/>
        <v>0.80013627326769299</v>
      </c>
      <c r="M114" s="399">
        <f t="shared" si="47"/>
        <v>0.82730479435194915</v>
      </c>
      <c r="N114" s="399">
        <f t="shared" si="47"/>
        <v>0.85092107650909454</v>
      </c>
      <c r="O114" s="399">
        <f t="shared" si="47"/>
        <v>0.87046569536116314</v>
      </c>
      <c r="P114" s="399">
        <f t="shared" si="47"/>
        <v>0.88695016429499196</v>
      </c>
      <c r="Q114" s="399">
        <f t="shared" si="47"/>
        <v>0.90101438269666367</v>
      </c>
      <c r="R114" s="399">
        <f t="shared" si="47"/>
        <v>0.91310413520966394</v>
      </c>
      <c r="S114" s="399">
        <f t="shared" si="47"/>
        <v>0.92355210211621042</v>
      </c>
      <c r="T114" s="399">
        <f t="shared" si="47"/>
        <v>0.93261814915762409</v>
      </c>
      <c r="U114" s="399">
        <f t="shared" si="47"/>
        <v>0.94051128597038225</v>
      </c>
      <c r="V114" s="399">
        <f t="shared" si="47"/>
        <v>0.94740281020577144</v>
      </c>
      <c r="W114" s="399">
        <f t="shared" si="47"/>
        <v>0.9509840919034267</v>
      </c>
      <c r="X114" s="399">
        <f t="shared" si="47"/>
        <v>0.95426765902847221</v>
      </c>
      <c r="Y114" s="399">
        <f t="shared" si="47"/>
        <v>0.95728613181790745</v>
      </c>
      <c r="Z114" s="399">
        <f t="shared" si="47"/>
        <v>0.9600676663144605</v>
      </c>
      <c r="AA114" s="399">
        <f t="shared" si="47"/>
        <v>0.9626367120168472</v>
      </c>
      <c r="AB114" s="399">
        <f t="shared" si="47"/>
        <v>0.96501510314059036</v>
      </c>
      <c r="AC114" s="399">
        <f t="shared" si="47"/>
        <v>0.96722468703082132</v>
      </c>
      <c r="AD114" s="399">
        <f t="shared" si="47"/>
        <v>0.96929059025926145</v>
      </c>
      <c r="AE114" s="399">
        <f t="shared" si="47"/>
        <v>0.97122128929527174</v>
      </c>
      <c r="AF114" s="399">
        <f t="shared" si="47"/>
        <v>0.97302422455137827</v>
      </c>
      <c r="AG114" s="399">
        <f t="shared" si="47"/>
        <v>0.97470676179363391</v>
      </c>
      <c r="AH114" s="399">
        <f t="shared" si="47"/>
        <v>0.97627640156427375</v>
      </c>
      <c r="AI114" s="399">
        <f t="shared" si="47"/>
        <v>0.97774068160647898</v>
      </c>
      <c r="AJ114" s="399">
        <f t="shared" si="47"/>
        <v>0.97910700166655407</v>
      </c>
      <c r="AK114" s="399">
        <f t="shared" si="47"/>
        <v>0.98038246831825548</v>
      </c>
      <c r="AL114" s="399">
        <f t="shared" si="47"/>
        <v>0.98157378920245431</v>
      </c>
      <c r="AM114" s="399">
        <f t="shared" si="47"/>
        <v>0.98268721607282095</v>
      </c>
      <c r="AN114" s="399">
        <f t="shared" si="47"/>
        <v>0.98372852583228321</v>
      </c>
      <c r="AO114" s="399">
        <f t="shared" si="47"/>
        <v>0.98470302745207827</v>
      </c>
      <c r="AP114" s="399">
        <f t="shared" si="47"/>
        <v>0.98561558466456245</v>
      </c>
      <c r="AQ114" s="399">
        <f t="shared" si="47"/>
        <v>0.98647064703748444</v>
      </c>
      <c r="AR114" s="399">
        <f t="shared" si="47"/>
        <v>0.98727228446427084</v>
      </c>
      <c r="AS114" s="399">
        <f t="shared" si="47"/>
        <v>0.98802422196273021</v>
      </c>
      <c r="AT114" s="399">
        <f t="shared" si="47"/>
        <v>0.98872987298048232</v>
      </c>
      <c r="AU114" s="399">
        <f t="shared" si="47"/>
        <v>0.98939237027076832</v>
      </c>
      <c r="AV114" s="399">
        <f t="shared" si="47"/>
        <v>0.99001459394805846</v>
      </c>
      <c r="AW114" s="399">
        <f t="shared" si="47"/>
        <v>0.99059919666007146</v>
      </c>
      <c r="AX114" s="399">
        <f t="shared" si="47"/>
        <v>0.99114862599681786</v>
      </c>
      <c r="AY114" s="399">
        <f t="shared" si="47"/>
        <v>0.99166514435077502</v>
      </c>
      <c r="AZ114" s="399">
        <f t="shared" si="47"/>
        <v>0.99215084648061802</v>
      </c>
      <c r="BA114" s="399">
        <f t="shared" si="47"/>
        <v>0.99260767503701841</v>
      </c>
      <c r="BB114" s="399">
        <f t="shared" si="47"/>
        <v>0.99303743429736691</v>
      </c>
      <c r="BC114" s="399">
        <f t="shared" si="47"/>
        <v>0.99344180233581925</v>
      </c>
      <c r="BD114" s="399">
        <f t="shared" si="47"/>
        <v>0.99382234183112106</v>
      </c>
      <c r="BE114" s="399">
        <f t="shared" si="47"/>
        <v>0.99418050969032123</v>
      </c>
      <c r="BF114" s="399">
        <f t="shared" si="47"/>
        <v>0.99451766564336985</v>
      </c>
      <c r="BG114" s="399">
        <f t="shared" si="47"/>
        <v>0.99483507994253484</v>
      </c>
      <c r="BH114" s="399">
        <f t="shared" si="47"/>
        <v>0.99513394028185376</v>
      </c>
      <c r="BI114" s="399">
        <f t="shared" si="47"/>
        <v>0.99541535803548087</v>
      </c>
    </row>
    <row r="115" spans="1:61" ht="18" customHeight="1">
      <c r="A115" s="398" t="s">
        <v>952</v>
      </c>
      <c r="B115" s="400">
        <f t="shared" ref="B115:BI115" si="48">+B$36*1000*B114^($B$38-1)</f>
        <v>0.95043059819113296</v>
      </c>
      <c r="C115" s="400">
        <f t="shared" si="48"/>
        <v>0</v>
      </c>
      <c r="D115" s="400">
        <f t="shared" si="48"/>
        <v>0</v>
      </c>
      <c r="E115" s="400">
        <f t="shared" si="48"/>
        <v>0</v>
      </c>
      <c r="F115" s="400">
        <f t="shared" si="48"/>
        <v>33.796034404741938</v>
      </c>
      <c r="G115" s="400">
        <f t="shared" si="48"/>
        <v>152.55625757500783</v>
      </c>
      <c r="H115" s="400">
        <f t="shared" si="48"/>
        <v>219.02541289975264</v>
      </c>
      <c r="I115" s="400">
        <f t="shared" si="48"/>
        <v>265.50755634211527</v>
      </c>
      <c r="J115" s="400">
        <f t="shared" si="48"/>
        <v>295.85482199794046</v>
      </c>
      <c r="K115" s="400">
        <f t="shared" si="48"/>
        <v>313.6021457675302</v>
      </c>
      <c r="L115" s="400">
        <f t="shared" si="48"/>
        <v>323.31423415261543</v>
      </c>
      <c r="M115" s="400">
        <f t="shared" si="48"/>
        <v>328.86259271657832</v>
      </c>
      <c r="N115" s="400">
        <f t="shared" si="48"/>
        <v>331.48221409635482</v>
      </c>
      <c r="O115" s="400">
        <f t="shared" si="48"/>
        <v>330.99176238848594</v>
      </c>
      <c r="P115" s="400">
        <f t="shared" si="48"/>
        <v>328.28769253715143</v>
      </c>
      <c r="Q115" s="400">
        <f t="shared" si="48"/>
        <v>323.96463871220976</v>
      </c>
      <c r="R115" s="400">
        <f t="shared" si="48"/>
        <v>318.44896157018792</v>
      </c>
      <c r="S115" s="400">
        <f t="shared" si="48"/>
        <v>312.06169895122736</v>
      </c>
      <c r="T115" s="400">
        <f t="shared" si="48"/>
        <v>305.0514504066648</v>
      </c>
      <c r="U115" s="400">
        <f t="shared" si="48"/>
        <v>297.61356454304894</v>
      </c>
      <c r="V115" s="400">
        <f t="shared" si="48"/>
        <v>289.90256185413466</v>
      </c>
      <c r="W115" s="400">
        <f t="shared" si="48"/>
        <v>280.73724677529248</v>
      </c>
      <c r="X115" s="400">
        <f t="shared" si="48"/>
        <v>271.83477826274515</v>
      </c>
      <c r="Y115" s="400">
        <f t="shared" si="48"/>
        <v>263.20959537731773</v>
      </c>
      <c r="Z115" s="400">
        <f t="shared" si="48"/>
        <v>254.87108477298733</v>
      </c>
      <c r="AA115" s="400">
        <f t="shared" si="48"/>
        <v>128.05000799953299</v>
      </c>
      <c r="AB115" s="400">
        <f t="shared" si="48"/>
        <v>64.310021743188898</v>
      </c>
      <c r="AC115" s="400">
        <f t="shared" si="48"/>
        <v>32.287657149263275</v>
      </c>
      <c r="AD115" s="400">
        <f t="shared" si="48"/>
        <v>16.20594872210863</v>
      </c>
      <c r="AE115" s="400">
        <f t="shared" si="48"/>
        <v>8.132049606671325</v>
      </c>
      <c r="AF115" s="400">
        <f t="shared" si="48"/>
        <v>4.0796212927673459</v>
      </c>
      <c r="AG115" s="400">
        <f t="shared" si="48"/>
        <v>2.0461640090109121</v>
      </c>
      <c r="AH115" s="400">
        <f t="shared" si="48"/>
        <v>1.0260494899408819</v>
      </c>
      <c r="AI115" s="400">
        <f t="shared" si="48"/>
        <v>0.51441061536784349</v>
      </c>
      <c r="AJ115" s="400">
        <f t="shared" si="48"/>
        <v>0.25785263488674282</v>
      </c>
      <c r="AK115" s="400">
        <f t="shared" si="48"/>
        <v>0.1292287853186776</v>
      </c>
      <c r="AL115" s="400">
        <f t="shared" si="48"/>
        <v>6.475579155475647E-2</v>
      </c>
      <c r="AM115" s="400">
        <f t="shared" si="48"/>
        <v>3.2444034661637956E-2</v>
      </c>
      <c r="AN115" s="400">
        <f t="shared" si="48"/>
        <v>1.6252971990065649E-2</v>
      </c>
      <c r="AO115" s="400">
        <f t="shared" si="48"/>
        <v>8.1409822106314859E-3</v>
      </c>
      <c r="AP115" s="400">
        <f t="shared" si="48"/>
        <v>4.077283690511975E-3</v>
      </c>
      <c r="AQ115" s="400">
        <f t="shared" si="48"/>
        <v>2.0418264412588117E-3</v>
      </c>
      <c r="AR115" s="400">
        <f t="shared" si="48"/>
        <v>1.0224070338172154E-3</v>
      </c>
      <c r="AS115" s="400">
        <f t="shared" si="48"/>
        <v>5.1190455790839698E-4</v>
      </c>
      <c r="AT115" s="400">
        <f t="shared" si="48"/>
        <v>2.5628141688369073E-4</v>
      </c>
      <c r="AU115" s="400">
        <f t="shared" si="48"/>
        <v>1.2829529881831341E-4</v>
      </c>
      <c r="AV115" s="400">
        <f t="shared" si="48"/>
        <v>6.4220283492522241E-5</v>
      </c>
      <c r="AW115" s="400">
        <f t="shared" si="48"/>
        <v>3.214427962417952E-5</v>
      </c>
      <c r="AX115" s="400">
        <f t="shared" si="48"/>
        <v>1.6088189123997857E-5</v>
      </c>
      <c r="AY115" s="400">
        <f t="shared" si="48"/>
        <v>8.0516417846901854E-6</v>
      </c>
      <c r="AZ115" s="400">
        <f t="shared" si="48"/>
        <v>4.0293707994368475E-6</v>
      </c>
      <c r="BA115" s="400">
        <f t="shared" si="48"/>
        <v>2.0163554719619273E-6</v>
      </c>
      <c r="BB115" s="400">
        <f t="shared" si="48"/>
        <v>1.0089635728964059E-6</v>
      </c>
      <c r="BC115" s="400">
        <f t="shared" si="48"/>
        <v>5.0485161456683874E-7</v>
      </c>
      <c r="BD115" s="400">
        <f t="shared" si="48"/>
        <v>2.5259987975770735E-7</v>
      </c>
      <c r="BE115" s="400">
        <f t="shared" si="48"/>
        <v>1.26381883679876E-7</v>
      </c>
      <c r="BF115" s="400">
        <f t="shared" si="48"/>
        <v>6.3229520916539449E-8</v>
      </c>
      <c r="BG115" s="400">
        <f t="shared" si="48"/>
        <v>3.1632925308684523E-8</v>
      </c>
      <c r="BH115" s="400">
        <f t="shared" si="48"/>
        <v>1.5825016299744042E-8</v>
      </c>
      <c r="BI115" s="400">
        <f t="shared" si="48"/>
        <v>7.9165363009575841E-9</v>
      </c>
    </row>
    <row r="116" spans="1:61" s="395" customFormat="1" ht="18" customHeight="1">
      <c r="A116" s="398" t="s">
        <v>969</v>
      </c>
      <c r="B116" s="399">
        <f t="shared" ref="B116:AG116" si="49">+B112*(1-B103)</f>
        <v>0.26296060325493759</v>
      </c>
      <c r="C116" s="399">
        <f t="shared" si="49"/>
        <v>0.24414455388604731</v>
      </c>
      <c r="D116" s="399">
        <f t="shared" si="49"/>
        <v>0.28188910888642205</v>
      </c>
      <c r="E116" s="399">
        <f t="shared" si="49"/>
        <v>0.31063834357871278</v>
      </c>
      <c r="F116" s="399">
        <f t="shared" si="49"/>
        <v>0.33484599866739151</v>
      </c>
      <c r="G116" s="399">
        <f t="shared" si="49"/>
        <v>0.35484856943824511</v>
      </c>
      <c r="H116" s="399">
        <f t="shared" si="49"/>
        <v>0.37022495538765521</v>
      </c>
      <c r="I116" s="399">
        <f t="shared" si="49"/>
        <v>0.38259920034875283</v>
      </c>
      <c r="J116" s="399">
        <f t="shared" si="49"/>
        <v>0.39377489469977112</v>
      </c>
      <c r="K116" s="399">
        <f t="shared" si="49"/>
        <v>0.4035007040616943</v>
      </c>
      <c r="L116" s="399">
        <f t="shared" si="49"/>
        <v>0.41727146638691992</v>
      </c>
      <c r="M116" s="399">
        <f t="shared" si="49"/>
        <v>0.43582127665531312</v>
      </c>
      <c r="N116" s="399">
        <f t="shared" si="49"/>
        <v>0.45561285316899491</v>
      </c>
      <c r="O116" s="399">
        <f t="shared" si="49"/>
        <v>0.47316065235704707</v>
      </c>
      <c r="P116" s="399">
        <f t="shared" si="49"/>
        <v>0.48909563541088802</v>
      </c>
      <c r="Q116" s="399">
        <f t="shared" si="49"/>
        <v>0.50366217765509791</v>
      </c>
      <c r="R116" s="399">
        <f t="shared" si="49"/>
        <v>0.51686418524599853</v>
      </c>
      <c r="S116" s="399">
        <f t="shared" si="49"/>
        <v>0.528496666801342</v>
      </c>
      <c r="T116" s="399">
        <f t="shared" si="49"/>
        <v>0.53811584481846531</v>
      </c>
      <c r="U116" s="399">
        <f t="shared" si="49"/>
        <v>0.54497668742983885</v>
      </c>
      <c r="V116" s="399">
        <f t="shared" si="49"/>
        <v>0.54794839447561605</v>
      </c>
      <c r="W116" s="399">
        <f t="shared" si="49"/>
        <v>0.54542740766668907</v>
      </c>
      <c r="X116" s="399">
        <f t="shared" si="49"/>
        <v>0.53528855091795646</v>
      </c>
      <c r="Y116" s="399">
        <f t="shared" si="49"/>
        <v>0.51494615525616516</v>
      </c>
      <c r="Z116" s="399">
        <f t="shared" si="49"/>
        <v>0.48162949553310103</v>
      </c>
      <c r="AA116" s="399">
        <f t="shared" si="49"/>
        <v>0.35088658158882247</v>
      </c>
      <c r="AB116" s="399">
        <f t="shared" si="49"/>
        <v>0</v>
      </c>
      <c r="AC116" s="399">
        <f t="shared" si="49"/>
        <v>0</v>
      </c>
      <c r="AD116" s="399">
        <f t="shared" si="49"/>
        <v>0</v>
      </c>
      <c r="AE116" s="399">
        <f t="shared" si="49"/>
        <v>0</v>
      </c>
      <c r="AF116" s="399">
        <f t="shared" si="49"/>
        <v>0</v>
      </c>
      <c r="AG116" s="399">
        <f t="shared" si="49"/>
        <v>0</v>
      </c>
      <c r="AH116" s="399">
        <f t="shared" ref="AH116:BI116" si="50">+AH112*(1-AH103)</f>
        <v>0</v>
      </c>
      <c r="AI116" s="399">
        <f t="shared" si="50"/>
        <v>0</v>
      </c>
      <c r="AJ116" s="399">
        <f t="shared" si="50"/>
        <v>0</v>
      </c>
      <c r="AK116" s="399">
        <f t="shared" si="50"/>
        <v>0</v>
      </c>
      <c r="AL116" s="399">
        <f t="shared" si="50"/>
        <v>0</v>
      </c>
      <c r="AM116" s="399">
        <f t="shared" si="50"/>
        <v>0</v>
      </c>
      <c r="AN116" s="399">
        <f t="shared" si="50"/>
        <v>0</v>
      </c>
      <c r="AO116" s="399">
        <f t="shared" si="50"/>
        <v>0</v>
      </c>
      <c r="AP116" s="399">
        <f t="shared" si="50"/>
        <v>0</v>
      </c>
      <c r="AQ116" s="399">
        <f t="shared" si="50"/>
        <v>0</v>
      </c>
      <c r="AR116" s="399">
        <f t="shared" si="50"/>
        <v>0</v>
      </c>
      <c r="AS116" s="399">
        <f t="shared" si="50"/>
        <v>0</v>
      </c>
      <c r="AT116" s="399">
        <f t="shared" si="50"/>
        <v>0</v>
      </c>
      <c r="AU116" s="399">
        <f t="shared" si="50"/>
        <v>0</v>
      </c>
      <c r="AV116" s="399">
        <f t="shared" si="50"/>
        <v>0</v>
      </c>
      <c r="AW116" s="399">
        <f t="shared" si="50"/>
        <v>0</v>
      </c>
      <c r="AX116" s="399">
        <f t="shared" si="50"/>
        <v>0</v>
      </c>
      <c r="AY116" s="399">
        <f t="shared" si="50"/>
        <v>0</v>
      </c>
      <c r="AZ116" s="399">
        <f t="shared" si="50"/>
        <v>0</v>
      </c>
      <c r="BA116" s="399">
        <f t="shared" si="50"/>
        <v>0</v>
      </c>
      <c r="BB116" s="399">
        <f t="shared" si="50"/>
        <v>0</v>
      </c>
      <c r="BC116" s="399">
        <f t="shared" si="50"/>
        <v>0</v>
      </c>
      <c r="BD116" s="399">
        <f t="shared" si="50"/>
        <v>0</v>
      </c>
      <c r="BE116" s="399">
        <f t="shared" si="50"/>
        <v>0</v>
      </c>
      <c r="BF116" s="399">
        <f t="shared" si="50"/>
        <v>0</v>
      </c>
      <c r="BG116" s="399">
        <f t="shared" si="50"/>
        <v>0</v>
      </c>
      <c r="BH116" s="399">
        <f t="shared" si="50"/>
        <v>0</v>
      </c>
      <c r="BI116" s="399">
        <f t="shared" si="50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0.26310325621281289</v>
      </c>
      <c r="C119" s="421">
        <f t="shared" ref="C119:BI120" si="51">+C112</f>
        <v>0.24428043292829976</v>
      </c>
      <c r="D119" s="421">
        <f t="shared" si="51"/>
        <v>0.28205003987662725</v>
      </c>
      <c r="E119" s="421">
        <f t="shared" si="51"/>
        <v>0.31082023430631145</v>
      </c>
      <c r="F119" s="421">
        <f t="shared" si="51"/>
        <v>0.33504706083967656</v>
      </c>
      <c r="G119" s="421">
        <f t="shared" si="51"/>
        <v>0.35506703910909432</v>
      </c>
      <c r="H119" s="421">
        <f t="shared" si="51"/>
        <v>0.37045862773311727</v>
      </c>
      <c r="I119" s="421">
        <f t="shared" si="51"/>
        <v>0.38284672022005689</v>
      </c>
      <c r="J119" s="421">
        <f t="shared" si="51"/>
        <v>0.39403598429902781</v>
      </c>
      <c r="K119" s="421">
        <f t="shared" si="51"/>
        <v>0.40377495934663393</v>
      </c>
      <c r="L119" s="421">
        <f t="shared" si="51"/>
        <v>0.41756276653401936</v>
      </c>
      <c r="M119" s="421">
        <f t="shared" si="51"/>
        <v>0.43613674416581971</v>
      </c>
      <c r="N119" s="421">
        <f t="shared" si="51"/>
        <v>0.4559675336527807</v>
      </c>
      <c r="O119" s="421">
        <f t="shared" si="51"/>
        <v>0.4736009677211791</v>
      </c>
      <c r="P119" s="421">
        <f t="shared" si="51"/>
        <v>0.48975023636112414</v>
      </c>
      <c r="Q119" s="421">
        <f t="shared" si="51"/>
        <v>0.50480041648546803</v>
      </c>
      <c r="R119" s="421">
        <f t="shared" si="51"/>
        <v>0.5189671892629929</v>
      </c>
      <c r="S119" s="421">
        <f t="shared" si="51"/>
        <v>0.53237870263713472</v>
      </c>
      <c r="T119" s="421">
        <f t="shared" si="51"/>
        <v>0.54511796645209021</v>
      </c>
      <c r="U119" s="421">
        <f t="shared" si="51"/>
        <v>0.55724484788055295</v>
      </c>
      <c r="V119" s="421">
        <f t="shared" si="51"/>
        <v>0.5688074976169657</v>
      </c>
      <c r="W119" s="421">
        <f t="shared" si="51"/>
        <v>0.57984832306105438</v>
      </c>
      <c r="X119" s="421">
        <f t="shared" si="51"/>
        <v>0.59040718086719746</v>
      </c>
      <c r="Y119" s="421">
        <f t="shared" si="51"/>
        <v>0.60052316668519667</v>
      </c>
      <c r="Z119" s="421">
        <f t="shared" si="51"/>
        <v>0.6102356602765826</v>
      </c>
      <c r="AA119" s="421">
        <f t="shared" si="51"/>
        <v>0.61958485352705939</v>
      </c>
      <c r="AB119" s="421">
        <f t="shared" si="51"/>
        <v>0.6286210028027962</v>
      </c>
      <c r="AC119" s="421">
        <f t="shared" si="51"/>
        <v>0.6374501722996756</v>
      </c>
      <c r="AD119" s="421">
        <f t="shared" si="51"/>
        <v>0.64631647504705536</v>
      </c>
      <c r="AE119" s="421">
        <f t="shared" si="51"/>
        <v>0.65519257534325148</v>
      </c>
      <c r="AF119" s="421">
        <f t="shared" si="51"/>
        <v>0.66403346723884749</v>
      </c>
      <c r="AG119" s="421">
        <f t="shared" si="51"/>
        <v>0.67279549888521462</v>
      </c>
      <c r="AH119" s="421">
        <f t="shared" si="51"/>
        <v>0.68144459704963856</v>
      </c>
      <c r="AI119" s="421">
        <f t="shared" si="51"/>
        <v>0.68995832694684334</v>
      </c>
      <c r="AJ119" s="421">
        <f t="shared" si="51"/>
        <v>0.6983249479576209</v>
      </c>
      <c r="AK119" s="421">
        <f t="shared" si="51"/>
        <v>0.70654132742328724</v>
      </c>
      <c r="AL119" s="421">
        <f t="shared" si="51"/>
        <v>0.71461068019381502</v>
      </c>
      <c r="AM119" s="421">
        <f t="shared" si="51"/>
        <v>0.7225405649647948</v>
      </c>
      <c r="AN119" s="421">
        <f t="shared" si="51"/>
        <v>0.7303412784468083</v>
      </c>
      <c r="AO119" s="421">
        <f t="shared" si="51"/>
        <v>0.73802464822394087</v>
      </c>
      <c r="AP119" s="421">
        <f t="shared" si="51"/>
        <v>0.74560316803216631</v>
      </c>
      <c r="AQ119" s="421">
        <f t="shared" si="51"/>
        <v>0.75308940423109716</v>
      </c>
      <c r="AR119" s="421">
        <f t="shared" si="51"/>
        <v>0.76049560637119151</v>
      </c>
      <c r="AS119" s="421">
        <f t="shared" si="51"/>
        <v>0.76783346587121104</v>
      </c>
      <c r="AT119" s="421">
        <f t="shared" si="51"/>
        <v>0.77511397909621282</v>
      </c>
      <c r="AU119" s="421">
        <f t="shared" si="51"/>
        <v>0.7823473821109953</v>
      </c>
      <c r="AV119" s="421">
        <f t="shared" si="51"/>
        <v>0.78954313330912551</v>
      </c>
      <c r="AW119" s="421">
        <f t="shared" si="51"/>
        <v>0.79670992698269316</v>
      </c>
      <c r="AX119" s="421">
        <f t="shared" si="51"/>
        <v>0.80385572599785449</v>
      </c>
      <c r="AY119" s="421">
        <f t="shared" si="51"/>
        <v>0.81098780544144355</v>
      </c>
      <c r="AZ119" s="421">
        <f t="shared" si="51"/>
        <v>0.81811280174323964</v>
      </c>
      <c r="BA119" s="421">
        <f t="shared" si="51"/>
        <v>0.82523676363668774</v>
      </c>
      <c r="BB119" s="421">
        <f t="shared" si="51"/>
        <v>0.8323652026148769</v>
      </c>
      <c r="BC119" s="421">
        <f t="shared" si="51"/>
        <v>0.83950314143051119</v>
      </c>
      <c r="BD119" s="421">
        <f t="shared" si="51"/>
        <v>0.84665515979674366</v>
      </c>
      <c r="BE119" s="421">
        <f t="shared" si="51"/>
        <v>0.85382543685497658</v>
      </c>
      <c r="BF119" s="421">
        <f t="shared" si="51"/>
        <v>0.86101779024648439</v>
      </c>
      <c r="BG119" s="421">
        <f t="shared" si="51"/>
        <v>0.8682357117995807</v>
      </c>
      <c r="BH119" s="421">
        <f t="shared" si="51"/>
        <v>0.87548239995296251</v>
      </c>
      <c r="BI119" s="421">
        <f t="shared" si="51"/>
        <v>0.88276078909985667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1"/>
        <v>0.49278319473092996</v>
      </c>
      <c r="D120" s="421">
        <f t="shared" si="51"/>
        <v>0.47544298056602108</v>
      </c>
      <c r="E120" s="421">
        <f t="shared" si="51"/>
        <v>0.37426853591476134</v>
      </c>
      <c r="F120" s="421">
        <f t="shared" si="51"/>
        <v>0.26907396045635273</v>
      </c>
      <c r="G120" s="421">
        <f t="shared" si="51"/>
        <v>0.18946164229417631</v>
      </c>
      <c r="H120" s="421">
        <f t="shared" si="51"/>
        <v>0.15391350664161263</v>
      </c>
      <c r="I120" s="421">
        <f t="shared" si="51"/>
        <v>0.12758694660803085</v>
      </c>
      <c r="J120" s="421">
        <f t="shared" si="51"/>
        <v>0.10811610612729665</v>
      </c>
      <c r="K120" s="421">
        <f t="shared" si="51"/>
        <v>9.3701546341380559E-2</v>
      </c>
      <c r="L120" s="421">
        <f t="shared" si="51"/>
        <v>8.3455650664141345E-2</v>
      </c>
      <c r="M120" s="421">
        <f t="shared" si="51"/>
        <v>7.5318724724387554E-2</v>
      </c>
      <c r="N120" s="421">
        <f t="shared" si="51"/>
        <v>6.797514906375976E-2</v>
      </c>
      <c r="O120" s="421">
        <f t="shared" si="51"/>
        <v>6.1347572030043179E-2</v>
      </c>
      <c r="P120" s="421">
        <f t="shared" si="51"/>
        <v>5.5366183757113961E-2</v>
      </c>
      <c r="Q120" s="421">
        <f t="shared" si="51"/>
        <v>4.9967980840795345E-2</v>
      </c>
      <c r="R120" s="421">
        <f t="shared" si="51"/>
        <v>4.5096102708817788E-2</v>
      </c>
      <c r="S120" s="421">
        <f t="shared" si="51"/>
        <v>4.069923269470805E-2</v>
      </c>
      <c r="T120" s="421">
        <f t="shared" si="51"/>
        <v>3.6731057506974009E-2</v>
      </c>
      <c r="U120" s="421">
        <f t="shared" si="51"/>
        <v>3.3149779400044044E-2</v>
      </c>
      <c r="V120" s="421">
        <f t="shared" si="51"/>
        <v>2.9917675908539748E-2</v>
      </c>
      <c r="W120" s="421">
        <f t="shared" si="51"/>
        <v>2.842179211311276E-2</v>
      </c>
      <c r="X120" s="421">
        <f t="shared" si="51"/>
        <v>2.7000702507457119E-2</v>
      </c>
      <c r="Y120" s="421">
        <f t="shared" si="51"/>
        <v>2.5650667382084262E-2</v>
      </c>
      <c r="Z120" s="421">
        <f t="shared" si="51"/>
        <v>2.4368134012980047E-2</v>
      </c>
      <c r="AA120" s="421">
        <f t="shared" si="51"/>
        <v>2.3149727312331045E-2</v>
      </c>
      <c r="AB120" s="421">
        <f t="shared" si="51"/>
        <v>2.1992240946714491E-2</v>
      </c>
      <c r="AC120" s="421">
        <f t="shared" si="51"/>
        <v>2.0892628899378766E-2</v>
      </c>
      <c r="AD120" s="421">
        <f t="shared" si="51"/>
        <v>1.9847997454409825E-2</v>
      </c>
      <c r="AE120" s="421">
        <f t="shared" si="51"/>
        <v>1.8855597581689334E-2</v>
      </c>
      <c r="AF120" s="421">
        <f t="shared" si="51"/>
        <v>1.7912817702604868E-2</v>
      </c>
      <c r="AG120" s="421">
        <f t="shared" si="51"/>
        <v>1.7017176817474625E-2</v>
      </c>
      <c r="AH120" s="421">
        <f t="shared" si="51"/>
        <v>1.6166317976600893E-2</v>
      </c>
      <c r="AI120" s="421">
        <f t="shared" si="51"/>
        <v>1.5358002077770848E-2</v>
      </c>
      <c r="AJ120" s="421">
        <f t="shared" si="51"/>
        <v>1.4590101973882304E-2</v>
      </c>
      <c r="AK120" s="421">
        <f t="shared" si="51"/>
        <v>1.3860596875188189E-2</v>
      </c>
      <c r="AL120" s="421">
        <f t="shared" si="51"/>
        <v>1.3167567031428778E-2</v>
      </c>
      <c r="AM120" s="421">
        <f t="shared" si="51"/>
        <v>1.2509188679857338E-2</v>
      </c>
      <c r="AN120" s="421">
        <f t="shared" si="51"/>
        <v>1.188372924586447E-2</v>
      </c>
      <c r="AO120" s="421">
        <f t="shared" si="51"/>
        <v>1.1289542783571246E-2</v>
      </c>
      <c r="AP120" s="421">
        <f t="shared" si="51"/>
        <v>1.0725065644392682E-2</v>
      </c>
      <c r="AQ120" s="421">
        <f t="shared" si="51"/>
        <v>1.0188812362173047E-2</v>
      </c>
      <c r="AR120" s="421">
        <f t="shared" si="51"/>
        <v>9.6793717440643943E-3</v>
      </c>
      <c r="AS120" s="421">
        <f t="shared" si="51"/>
        <v>9.1954031568611747E-3</v>
      </c>
      <c r="AT120" s="421">
        <f t="shared" si="51"/>
        <v>8.7356329990181149E-3</v>
      </c>
      <c r="AU120" s="421">
        <f t="shared" si="51"/>
        <v>8.2988513490672086E-3</v>
      </c>
      <c r="AV120" s="421">
        <f t="shared" si="51"/>
        <v>7.8839087816138485E-3</v>
      </c>
      <c r="AW120" s="421">
        <f t="shared" si="51"/>
        <v>7.4897133425331558E-3</v>
      </c>
      <c r="AX120" s="421">
        <f t="shared" si="51"/>
        <v>7.1152276754064972E-3</v>
      </c>
      <c r="AY120" s="421">
        <f t="shared" si="51"/>
        <v>6.7594662916361722E-3</v>
      </c>
      <c r="AZ120" s="421">
        <f t="shared" si="51"/>
        <v>6.4214929770543636E-3</v>
      </c>
      <c r="BA120" s="421">
        <f t="shared" si="51"/>
        <v>6.1004183282016454E-3</v>
      </c>
      <c r="BB120" s="421">
        <f t="shared" si="51"/>
        <v>5.7953974117915625E-3</v>
      </c>
      <c r="BC120" s="421">
        <f t="shared" si="51"/>
        <v>5.5056275412019842E-3</v>
      </c>
      <c r="BD120" s="421">
        <f t="shared" si="51"/>
        <v>5.2303461641418844E-3</v>
      </c>
      <c r="BE120" s="421">
        <f t="shared" si="51"/>
        <v>4.9688288559347898E-3</v>
      </c>
      <c r="BF120" s="421">
        <f t="shared" si="51"/>
        <v>4.7203874131380502E-3</v>
      </c>
      <c r="BG120" s="421">
        <f t="shared" si="51"/>
        <v>4.4843680424811478E-3</v>
      </c>
      <c r="BH120" s="421">
        <f t="shared" si="51"/>
        <v>4.2601496403570898E-3</v>
      </c>
      <c r="BI120" s="421">
        <f t="shared" si="51"/>
        <v>4.0471421583392351E-3</v>
      </c>
    </row>
    <row r="121" spans="1:61" s="418" customFormat="1" ht="18" customHeight="1">
      <c r="A121" s="420" t="s">
        <v>965</v>
      </c>
      <c r="B121" s="421">
        <f>+B119*(1-B122)</f>
        <v>0.26310325621281289</v>
      </c>
      <c r="C121" s="421">
        <f t="shared" ref="C121:BI121" si="52">+C119*(1-C122)</f>
        <v>0.24428043292829976</v>
      </c>
      <c r="D121" s="421">
        <f t="shared" si="52"/>
        <v>0.21780915153869781</v>
      </c>
      <c r="E121" s="421">
        <f t="shared" si="52"/>
        <v>0.19550581280311555</v>
      </c>
      <c r="F121" s="421">
        <f t="shared" si="52"/>
        <v>0.14177198856935219</v>
      </c>
      <c r="G121" s="421">
        <f t="shared" si="52"/>
        <v>9.6680236668501021E-2</v>
      </c>
      <c r="H121" s="421">
        <f t="shared" si="52"/>
        <v>6.9635830527285905E-2</v>
      </c>
      <c r="I121" s="421">
        <f t="shared" si="52"/>
        <v>7.3742565476506705E-2</v>
      </c>
      <c r="J121" s="421">
        <f t="shared" si="52"/>
        <v>5.4292546833188411E-2</v>
      </c>
      <c r="K121" s="421">
        <f t="shared" si="52"/>
        <v>3.9134583283349483E-2</v>
      </c>
      <c r="L121" s="421">
        <f t="shared" si="52"/>
        <v>2.8229017396666861E-2</v>
      </c>
      <c r="M121" s="421">
        <f t="shared" si="52"/>
        <v>1.9631225530242671E-2</v>
      </c>
      <c r="N121" s="421">
        <f t="shared" si="52"/>
        <v>1.1711058814021494E-2</v>
      </c>
      <c r="O121" s="421">
        <f t="shared" si="52"/>
        <v>4.0050394455233762E-3</v>
      </c>
      <c r="P121" s="421">
        <f t="shared" si="52"/>
        <v>-2.9684238430746335E-3</v>
      </c>
      <c r="Q121" s="421">
        <f t="shared" si="52"/>
        <v>-9.3855052737117726E-3</v>
      </c>
      <c r="R121" s="421">
        <f t="shared" si="52"/>
        <v>-1.5149890190569389E-2</v>
      </c>
      <c r="S121" s="421">
        <f t="shared" si="52"/>
        <v>-2.0156557031844009E-2</v>
      </c>
      <c r="T121" s="421">
        <f t="shared" si="52"/>
        <v>-2.5052154934898686E-2</v>
      </c>
      <c r="U121" s="421">
        <f t="shared" si="52"/>
        <v>-2.9777448584443037E-2</v>
      </c>
      <c r="V121" s="421">
        <f t="shared" si="52"/>
        <v>-3.427358122676958E-2</v>
      </c>
      <c r="W121" s="421">
        <f t="shared" si="52"/>
        <v>-1.2658931437304037E-2</v>
      </c>
      <c r="X121" s="421">
        <f t="shared" si="52"/>
        <v>9.1316620846232637E-3</v>
      </c>
      <c r="Y121" s="421">
        <f t="shared" si="52"/>
        <v>3.1027382716701111E-2</v>
      </c>
      <c r="Z121" s="421">
        <f t="shared" si="52"/>
        <v>5.2966661234218657E-2</v>
      </c>
      <c r="AA121" s="421">
        <f t="shared" si="52"/>
        <v>0</v>
      </c>
      <c r="AB121" s="421">
        <f t="shared" si="52"/>
        <v>0</v>
      </c>
      <c r="AC121" s="421">
        <f t="shared" si="52"/>
        <v>0</v>
      </c>
      <c r="AD121" s="421">
        <f t="shared" si="52"/>
        <v>0</v>
      </c>
      <c r="AE121" s="421">
        <f t="shared" si="52"/>
        <v>0</v>
      </c>
      <c r="AF121" s="421">
        <f t="shared" si="52"/>
        <v>0</v>
      </c>
      <c r="AG121" s="421">
        <f t="shared" si="52"/>
        <v>0</v>
      </c>
      <c r="AH121" s="421">
        <f t="shared" si="52"/>
        <v>0</v>
      </c>
      <c r="AI121" s="421">
        <f t="shared" si="52"/>
        <v>0</v>
      </c>
      <c r="AJ121" s="421">
        <f t="shared" si="52"/>
        <v>0</v>
      </c>
      <c r="AK121" s="421">
        <f t="shared" si="52"/>
        <v>0</v>
      </c>
      <c r="AL121" s="421">
        <f t="shared" si="52"/>
        <v>0</v>
      </c>
      <c r="AM121" s="421">
        <f t="shared" si="52"/>
        <v>0</v>
      </c>
      <c r="AN121" s="421">
        <f t="shared" si="52"/>
        <v>0</v>
      </c>
      <c r="AO121" s="421">
        <f t="shared" si="52"/>
        <v>0</v>
      </c>
      <c r="AP121" s="421">
        <f t="shared" si="52"/>
        <v>0</v>
      </c>
      <c r="AQ121" s="421">
        <f t="shared" si="52"/>
        <v>0</v>
      </c>
      <c r="AR121" s="421">
        <f t="shared" si="52"/>
        <v>0</v>
      </c>
      <c r="AS121" s="421">
        <f t="shared" si="52"/>
        <v>0</v>
      </c>
      <c r="AT121" s="421">
        <f t="shared" si="52"/>
        <v>0</v>
      </c>
      <c r="AU121" s="421">
        <f t="shared" si="52"/>
        <v>0</v>
      </c>
      <c r="AV121" s="421">
        <f t="shared" si="52"/>
        <v>0</v>
      </c>
      <c r="AW121" s="421">
        <f t="shared" si="52"/>
        <v>0</v>
      </c>
      <c r="AX121" s="421">
        <f t="shared" si="52"/>
        <v>0</v>
      </c>
      <c r="AY121" s="421">
        <f t="shared" si="52"/>
        <v>0</v>
      </c>
      <c r="AZ121" s="421">
        <f t="shared" si="52"/>
        <v>0</v>
      </c>
      <c r="BA121" s="421">
        <f t="shared" si="52"/>
        <v>0</v>
      </c>
      <c r="BB121" s="421">
        <f t="shared" si="52"/>
        <v>0</v>
      </c>
      <c r="BC121" s="421">
        <f t="shared" si="52"/>
        <v>0</v>
      </c>
      <c r="BD121" s="421">
        <f t="shared" si="52"/>
        <v>0</v>
      </c>
      <c r="BE121" s="421">
        <f t="shared" si="52"/>
        <v>0</v>
      </c>
      <c r="BF121" s="421">
        <f t="shared" si="52"/>
        <v>0</v>
      </c>
      <c r="BG121" s="421">
        <f t="shared" si="52"/>
        <v>0</v>
      </c>
      <c r="BH121" s="421">
        <f t="shared" si="52"/>
        <v>0</v>
      </c>
      <c r="BI121" s="421">
        <f t="shared" si="52"/>
        <v>0</v>
      </c>
    </row>
    <row r="122" spans="1:61" s="417" customFormat="1" ht="18" customHeight="1">
      <c r="A122" s="419" t="s">
        <v>951</v>
      </c>
      <c r="B122" s="422">
        <f t="shared" ref="B122:L122" si="53">+(B123/(1000*B$36))^(1/($B$38-1))</f>
        <v>0</v>
      </c>
      <c r="C122" s="422">
        <f t="shared" si="53"/>
        <v>0</v>
      </c>
      <c r="D122" s="422">
        <f t="shared" si="53"/>
        <v>0.22776415265188169</v>
      </c>
      <c r="E122" s="422">
        <f t="shared" si="53"/>
        <v>0.371000368623216</v>
      </c>
      <c r="F122" s="422">
        <f t="shared" si="53"/>
        <v>0.57685947695213025</v>
      </c>
      <c r="G122" s="422">
        <f t="shared" si="53"/>
        <v>0.7277127245855225</v>
      </c>
      <c r="H122" s="422">
        <f t="shared" si="53"/>
        <v>0.8120280503294085</v>
      </c>
      <c r="I122" s="422">
        <f t="shared" si="53"/>
        <v>0.80738357786082082</v>
      </c>
      <c r="J122" s="422">
        <f t="shared" si="53"/>
        <v>0.862214241854656</v>
      </c>
      <c r="K122" s="422">
        <f t="shared" si="53"/>
        <v>0.90307823113480123</v>
      </c>
      <c r="L122" s="422">
        <f t="shared" si="53"/>
        <v>0.93239575062934399</v>
      </c>
      <c r="M122" s="422">
        <f t="shared" ref="M122:BI122" si="54">+(M123/(1000*M$36))^(1/($B$38-1))</f>
        <v>0.9549883705217489</v>
      </c>
      <c r="N122" s="422">
        <f t="shared" si="54"/>
        <v>0.97431602482702317</v>
      </c>
      <c r="O122" s="422">
        <f t="shared" si="54"/>
        <v>0.99154343061249561</v>
      </c>
      <c r="P122" s="422">
        <f t="shared" si="54"/>
        <v>1.0060610973159099</v>
      </c>
      <c r="Q122" s="422">
        <f t="shared" si="54"/>
        <v>1.0185925069932702</v>
      </c>
      <c r="R122" s="422">
        <f t="shared" si="54"/>
        <v>1.0291923853839091</v>
      </c>
      <c r="S122" s="422">
        <f t="shared" si="54"/>
        <v>1.0378613136325676</v>
      </c>
      <c r="T122" s="422">
        <f t="shared" si="54"/>
        <v>1.0459573092003389</v>
      </c>
      <c r="U122" s="422">
        <f t="shared" si="54"/>
        <v>1.0534369204088647</v>
      </c>
      <c r="V122" s="422">
        <f t="shared" si="54"/>
        <v>1.0602551502403883</v>
      </c>
      <c r="W122" s="422">
        <f t="shared" si="54"/>
        <v>1.0218314530435766</v>
      </c>
      <c r="X122" s="422">
        <f t="shared" si="54"/>
        <v>0.98453328079240066</v>
      </c>
      <c r="Y122" s="422">
        <f t="shared" si="54"/>
        <v>0.94833274644845444</v>
      </c>
      <c r="Z122" s="422">
        <f t="shared" si="54"/>
        <v>0.91320293997533331</v>
      </c>
      <c r="AA122" s="422">
        <f t="shared" si="54"/>
        <v>1</v>
      </c>
      <c r="AB122" s="422">
        <f t="shared" si="54"/>
        <v>1</v>
      </c>
      <c r="AC122" s="422">
        <f t="shared" si="54"/>
        <v>1</v>
      </c>
      <c r="AD122" s="422">
        <f t="shared" si="54"/>
        <v>1</v>
      </c>
      <c r="AE122" s="422">
        <f t="shared" si="54"/>
        <v>1</v>
      </c>
      <c r="AF122" s="422">
        <f t="shared" si="54"/>
        <v>1</v>
      </c>
      <c r="AG122" s="422">
        <f t="shared" si="54"/>
        <v>1</v>
      </c>
      <c r="AH122" s="422">
        <f t="shared" si="54"/>
        <v>1</v>
      </c>
      <c r="AI122" s="422">
        <f t="shared" si="54"/>
        <v>1</v>
      </c>
      <c r="AJ122" s="422">
        <f t="shared" si="54"/>
        <v>1</v>
      </c>
      <c r="AK122" s="422">
        <f t="shared" si="54"/>
        <v>1</v>
      </c>
      <c r="AL122" s="422">
        <f t="shared" si="54"/>
        <v>1</v>
      </c>
      <c r="AM122" s="422">
        <f t="shared" si="54"/>
        <v>1</v>
      </c>
      <c r="AN122" s="422">
        <f t="shared" si="54"/>
        <v>1</v>
      </c>
      <c r="AO122" s="422">
        <f t="shared" si="54"/>
        <v>1</v>
      </c>
      <c r="AP122" s="422">
        <f t="shared" si="54"/>
        <v>1</v>
      </c>
      <c r="AQ122" s="422">
        <f t="shared" si="54"/>
        <v>1</v>
      </c>
      <c r="AR122" s="422">
        <f t="shared" si="54"/>
        <v>1</v>
      </c>
      <c r="AS122" s="422">
        <f t="shared" si="54"/>
        <v>1</v>
      </c>
      <c r="AT122" s="422">
        <f t="shared" si="54"/>
        <v>1</v>
      </c>
      <c r="AU122" s="422">
        <f t="shared" si="54"/>
        <v>1</v>
      </c>
      <c r="AV122" s="422">
        <f t="shared" si="54"/>
        <v>1</v>
      </c>
      <c r="AW122" s="422">
        <f t="shared" si="54"/>
        <v>1</v>
      </c>
      <c r="AX122" s="422">
        <f t="shared" si="54"/>
        <v>1</v>
      </c>
      <c r="AY122" s="422">
        <f t="shared" si="54"/>
        <v>1</v>
      </c>
      <c r="AZ122" s="422">
        <f t="shared" si="54"/>
        <v>1</v>
      </c>
      <c r="BA122" s="422">
        <f t="shared" si="54"/>
        <v>1</v>
      </c>
      <c r="BB122" s="422">
        <f t="shared" si="54"/>
        <v>1</v>
      </c>
      <c r="BC122" s="422">
        <f t="shared" si="54"/>
        <v>1</v>
      </c>
      <c r="BD122" s="422">
        <f t="shared" si="54"/>
        <v>1</v>
      </c>
      <c r="BE122" s="422">
        <f t="shared" si="54"/>
        <v>1</v>
      </c>
      <c r="BF122" s="422">
        <f t="shared" si="54"/>
        <v>1</v>
      </c>
      <c r="BG122" s="422">
        <f t="shared" si="54"/>
        <v>1</v>
      </c>
      <c r="BH122" s="422">
        <f t="shared" si="54"/>
        <v>1</v>
      </c>
      <c r="BI122" s="422">
        <f t="shared" si="54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0.26310325621281289</v>
      </c>
      <c r="C124" s="421">
        <f t="shared" ref="C124:BI124" si="55">+C119*(1-C122)</f>
        <v>0.24428043292829976</v>
      </c>
      <c r="D124" s="421">
        <f t="shared" si="55"/>
        <v>0.21780915153869781</v>
      </c>
      <c r="E124" s="421">
        <f t="shared" si="55"/>
        <v>0.19550581280311555</v>
      </c>
      <c r="F124" s="421">
        <f t="shared" si="55"/>
        <v>0.14177198856935219</v>
      </c>
      <c r="G124" s="421">
        <f t="shared" si="55"/>
        <v>9.6680236668501021E-2</v>
      </c>
      <c r="H124" s="421">
        <f t="shared" si="55"/>
        <v>6.9635830527285905E-2</v>
      </c>
      <c r="I124" s="421">
        <f t="shared" si="55"/>
        <v>7.3742565476506705E-2</v>
      </c>
      <c r="J124" s="421">
        <f t="shared" si="55"/>
        <v>5.4292546833188411E-2</v>
      </c>
      <c r="K124" s="421">
        <f t="shared" si="55"/>
        <v>3.9134583283349483E-2</v>
      </c>
      <c r="L124" s="421">
        <f t="shared" si="55"/>
        <v>2.8229017396666861E-2</v>
      </c>
      <c r="M124" s="421">
        <f t="shared" si="55"/>
        <v>1.9631225530242671E-2</v>
      </c>
      <c r="N124" s="421">
        <f t="shared" si="55"/>
        <v>1.1711058814021494E-2</v>
      </c>
      <c r="O124" s="421">
        <f t="shared" si="55"/>
        <v>4.0050394455233762E-3</v>
      </c>
      <c r="P124" s="421">
        <f t="shared" si="55"/>
        <v>-2.9684238430746335E-3</v>
      </c>
      <c r="Q124" s="421">
        <f t="shared" si="55"/>
        <v>-9.3855052737117726E-3</v>
      </c>
      <c r="R124" s="421">
        <f t="shared" si="55"/>
        <v>-1.5149890190569389E-2</v>
      </c>
      <c r="S124" s="421">
        <f t="shared" si="55"/>
        <v>-2.0156557031844009E-2</v>
      </c>
      <c r="T124" s="421">
        <f t="shared" si="55"/>
        <v>-2.5052154934898686E-2</v>
      </c>
      <c r="U124" s="421">
        <f t="shared" si="55"/>
        <v>-2.9777448584443037E-2</v>
      </c>
      <c r="V124" s="421">
        <f t="shared" si="55"/>
        <v>-3.427358122676958E-2</v>
      </c>
      <c r="W124" s="421">
        <f t="shared" si="55"/>
        <v>-1.2658931437304037E-2</v>
      </c>
      <c r="X124" s="421">
        <f t="shared" si="55"/>
        <v>9.1316620846232637E-3</v>
      </c>
      <c r="Y124" s="421">
        <f t="shared" si="55"/>
        <v>3.1027382716701111E-2</v>
      </c>
      <c r="Z124" s="421">
        <f t="shared" si="55"/>
        <v>5.2966661234218657E-2</v>
      </c>
      <c r="AA124" s="421">
        <f t="shared" si="55"/>
        <v>0</v>
      </c>
      <c r="AB124" s="421">
        <f t="shared" si="55"/>
        <v>0</v>
      </c>
      <c r="AC124" s="421">
        <f t="shared" si="55"/>
        <v>0</v>
      </c>
      <c r="AD124" s="421">
        <f t="shared" si="55"/>
        <v>0</v>
      </c>
      <c r="AE124" s="421">
        <f t="shared" si="55"/>
        <v>0</v>
      </c>
      <c r="AF124" s="421">
        <f t="shared" si="55"/>
        <v>0</v>
      </c>
      <c r="AG124" s="421">
        <f t="shared" si="55"/>
        <v>0</v>
      </c>
      <c r="AH124" s="421">
        <f t="shared" si="55"/>
        <v>0</v>
      </c>
      <c r="AI124" s="421">
        <f t="shared" si="55"/>
        <v>0</v>
      </c>
      <c r="AJ124" s="421">
        <f t="shared" si="55"/>
        <v>0</v>
      </c>
      <c r="AK124" s="421">
        <f t="shared" si="55"/>
        <v>0</v>
      </c>
      <c r="AL124" s="421">
        <f t="shared" si="55"/>
        <v>0</v>
      </c>
      <c r="AM124" s="421">
        <f t="shared" si="55"/>
        <v>0</v>
      </c>
      <c r="AN124" s="421">
        <f t="shared" si="55"/>
        <v>0</v>
      </c>
      <c r="AO124" s="421">
        <f t="shared" si="55"/>
        <v>0</v>
      </c>
      <c r="AP124" s="421">
        <f t="shared" si="55"/>
        <v>0</v>
      </c>
      <c r="AQ124" s="421">
        <f t="shared" si="55"/>
        <v>0</v>
      </c>
      <c r="AR124" s="421">
        <f t="shared" si="55"/>
        <v>0</v>
      </c>
      <c r="AS124" s="421">
        <f t="shared" si="55"/>
        <v>0</v>
      </c>
      <c r="AT124" s="421">
        <f t="shared" si="55"/>
        <v>0</v>
      </c>
      <c r="AU124" s="421">
        <f t="shared" si="55"/>
        <v>0</v>
      </c>
      <c r="AV124" s="421">
        <f t="shared" si="55"/>
        <v>0</v>
      </c>
      <c r="AW124" s="421">
        <f t="shared" si="55"/>
        <v>0</v>
      </c>
      <c r="AX124" s="421">
        <f t="shared" si="55"/>
        <v>0</v>
      </c>
      <c r="AY124" s="421">
        <f t="shared" si="55"/>
        <v>0</v>
      </c>
      <c r="AZ124" s="421">
        <f t="shared" si="55"/>
        <v>0</v>
      </c>
      <c r="BA124" s="421">
        <f t="shared" si="55"/>
        <v>0</v>
      </c>
      <c r="BB124" s="421">
        <f t="shared" si="55"/>
        <v>0</v>
      </c>
      <c r="BC124" s="421">
        <f t="shared" si="55"/>
        <v>0</v>
      </c>
      <c r="BD124" s="421">
        <f t="shared" si="55"/>
        <v>0</v>
      </c>
      <c r="BE124" s="421">
        <f t="shared" si="55"/>
        <v>0</v>
      </c>
      <c r="BF124" s="421">
        <f t="shared" si="55"/>
        <v>0</v>
      </c>
      <c r="BG124" s="421">
        <f t="shared" si="55"/>
        <v>0</v>
      </c>
      <c r="BH124" s="421">
        <f t="shared" si="55"/>
        <v>0</v>
      </c>
      <c r="BI124" s="421">
        <f t="shared" si="55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6">+$B$7*C61/C74</f>
        <v>0.16438751704553459</v>
      </c>
      <c r="D128" s="23">
        <f t="shared" si="56"/>
        <v>0.14905556481520546</v>
      </c>
      <c r="E128" s="23">
        <f t="shared" si="56"/>
        <v>0.14012402606776603</v>
      </c>
      <c r="F128" s="23">
        <f t="shared" si="56"/>
        <v>0.13477841620806141</v>
      </c>
      <c r="G128" s="23">
        <f t="shared" si="56"/>
        <v>0.13046649792382242</v>
      </c>
      <c r="H128" s="23">
        <f t="shared" si="56"/>
        <v>0.12589987665125285</v>
      </c>
      <c r="I128" s="23">
        <f t="shared" si="56"/>
        <v>0.12224438087389762</v>
      </c>
      <c r="J128" s="23">
        <f t="shared" si="56"/>
        <v>0.11953283424224477</v>
      </c>
      <c r="K128" s="23">
        <f t="shared" si="56"/>
        <v>0.11702193708552765</v>
      </c>
      <c r="L128" s="23">
        <f t="shared" si="56"/>
        <v>0.11417501729221437</v>
      </c>
      <c r="M128" s="23">
        <f t="shared" si="56"/>
        <v>0.1116122405703615</v>
      </c>
      <c r="N128" s="23">
        <f t="shared" si="56"/>
        <v>0.10826652391115245</v>
      </c>
      <c r="O128" s="23">
        <f t="shared" si="56"/>
        <v>0.10609742500076921</v>
      </c>
      <c r="P128" s="23">
        <f t="shared" si="56"/>
        <v>0.1045697933980269</v>
      </c>
      <c r="Q128" s="23">
        <f t="shared" si="56"/>
        <v>0.10342233051957322</v>
      </c>
      <c r="R128" s="23">
        <f t="shared" si="56"/>
        <v>0.10252087508694718</v>
      </c>
      <c r="S128" s="23">
        <f t="shared" si="56"/>
        <v>0.10179288980703737</v>
      </c>
      <c r="T128" s="23">
        <f t="shared" si="56"/>
        <v>0.10119665836723943</v>
      </c>
      <c r="U128" s="23">
        <f t="shared" si="56"/>
        <v>0.10070629708218021</v>
      </c>
      <c r="V128" s="23">
        <f t="shared" si="56"/>
        <v>0.10030426132673553</v>
      </c>
      <c r="W128" s="23">
        <f t="shared" si="56"/>
        <v>9.9977488472623582E-2</v>
      </c>
      <c r="X128" s="23">
        <f t="shared" si="56"/>
        <v>9.9715330861240598E-2</v>
      </c>
      <c r="Y128" s="23">
        <f t="shared" si="56"/>
        <v>9.9508384563694513E-2</v>
      </c>
      <c r="Z128" s="23">
        <f t="shared" si="56"/>
        <v>9.9347793566383374E-2</v>
      </c>
      <c r="AA128" s="23">
        <f t="shared" si="56"/>
        <v>9.9224859130008572E-2</v>
      </c>
      <c r="AB128" s="23">
        <f t="shared" si="56"/>
        <v>9.9127505094087007E-2</v>
      </c>
      <c r="AC128" s="23">
        <f t="shared" si="56"/>
        <v>9.9023847710829005E-2</v>
      </c>
      <c r="AD128" s="23">
        <f t="shared" si="56"/>
        <v>9.8834210257667365E-2</v>
      </c>
      <c r="AE128" s="23">
        <f t="shared" si="56"/>
        <v>9.8578767494206743E-2</v>
      </c>
      <c r="AF128" s="23">
        <f t="shared" si="56"/>
        <v>9.8282279453718438E-2</v>
      </c>
      <c r="AG128" s="23">
        <f t="shared" si="56"/>
        <v>9.796716638703773E-2</v>
      </c>
      <c r="AH128" s="23">
        <f t="shared" si="56"/>
        <v>9.76508943809061E-2</v>
      </c>
      <c r="AI128" s="23">
        <f t="shared" si="56"/>
        <v>9.7345685659098E-2</v>
      </c>
      <c r="AJ128" s="23">
        <f t="shared" si="56"/>
        <v>9.7059252895456888E-2</v>
      </c>
      <c r="AK128" s="23">
        <f t="shared" si="56"/>
        <v>9.6795833477173548E-2</v>
      </c>
      <c r="AL128" s="23">
        <f t="shared" si="56"/>
        <v>9.655717932253384E-2</v>
      </c>
      <c r="AM128" s="23">
        <f t="shared" si="56"/>
        <v>9.6343372528275933E-2</v>
      </c>
      <c r="AN128" s="23">
        <f t="shared" si="56"/>
        <v>9.6153443821864179E-2</v>
      </c>
      <c r="AO128" s="23">
        <f t="shared" si="56"/>
        <v>9.5985815953520598E-2</v>
      </c>
      <c r="AP128" s="23">
        <f t="shared" si="56"/>
        <v>9.5838607896186243E-2</v>
      </c>
      <c r="AQ128" s="23">
        <f t="shared" si="56"/>
        <v>9.5709835249846359E-2</v>
      </c>
      <c r="AR128" s="23">
        <f t="shared" si="56"/>
        <v>9.5597536517543227E-2</v>
      </c>
      <c r="AS128" s="23">
        <f t="shared" si="56"/>
        <v>9.5499848148841826E-2</v>
      </c>
      <c r="AT128" s="23">
        <f t="shared" si="56"/>
        <v>9.5415045160211334E-2</v>
      </c>
      <c r="AU128" s="23">
        <f t="shared" si="56"/>
        <v>9.5341559263835529E-2</v>
      </c>
      <c r="AV128" s="23">
        <f t="shared" si="56"/>
        <v>9.5277982764448557E-2</v>
      </c>
      <c r="AW128" s="23">
        <f t="shared" si="56"/>
        <v>9.5223063825734908E-2</v>
      </c>
      <c r="AX128" s="23">
        <f t="shared" si="56"/>
        <v>9.5175696834040424E-2</v>
      </c>
      <c r="AY128" s="23">
        <f t="shared" si="56"/>
        <v>9.5134910291465188E-2</v>
      </c>
      <c r="AZ128" s="23">
        <f t="shared" si="56"/>
        <v>9.5099853787947775E-2</v>
      </c>
      <c r="BA128" s="23">
        <f t="shared" si="56"/>
        <v>9.5069785008765811E-2</v>
      </c>
      <c r="BB128" s="23">
        <f t="shared" si="56"/>
        <v>9.5044057340211208E-2</v>
      </c>
      <c r="BC128" s="23">
        <f t="shared" si="56"/>
        <v>9.5022108378622877E-2</v>
      </c>
      <c r="BD128" s="23">
        <f t="shared" si="56"/>
        <v>9.5003449482386607E-2</v>
      </c>
      <c r="BE128" s="23">
        <f t="shared" si="56"/>
        <v>9.4987656402609866E-2</v>
      </c>
      <c r="BF128" s="23">
        <f t="shared" si="56"/>
        <v>9.4974360965286442E-2</v>
      </c>
      <c r="BG128" s="23">
        <f t="shared" si="56"/>
        <v>9.4963243741850861E-2</v>
      </c>
      <c r="BH128" s="23">
        <f t="shared" si="56"/>
        <v>9.495402762662869E-2</v>
      </c>
      <c r="BI128" s="23">
        <f t="shared" si="56"/>
        <v>9.4946472232472282E-2</v>
      </c>
    </row>
    <row r="129" spans="1:61" ht="18" customHeight="1">
      <c r="A129" s="23" t="s">
        <v>11</v>
      </c>
      <c r="B129" s="23"/>
      <c r="C129" s="23">
        <f>+$B$14+LN(D56/C56)/10+$B$18*LN(D88/C88)/10</f>
        <v>6.9071670501026375E-2</v>
      </c>
      <c r="D129" s="23">
        <f t="shared" ref="D129:BH129" si="57">+$B$14+LN(E56/D56)/10+$B$18*LN(E88/D88)/10</f>
        <v>5.9780730980744372E-2</v>
      </c>
      <c r="E129" s="23">
        <f t="shared" si="57"/>
        <v>5.3837466299178308E-2</v>
      </c>
      <c r="F129" s="23">
        <f t="shared" si="57"/>
        <v>4.894336407833421E-2</v>
      </c>
      <c r="G129" s="23">
        <f t="shared" si="57"/>
        <v>4.5059825342881193E-2</v>
      </c>
      <c r="H129" s="23">
        <f t="shared" si="57"/>
        <v>4.1762718543882076E-2</v>
      </c>
      <c r="I129" s="23">
        <f t="shared" si="57"/>
        <v>3.9186923162085219E-2</v>
      </c>
      <c r="J129" s="23">
        <f t="shared" si="57"/>
        <v>3.5921496683256005E-2</v>
      </c>
      <c r="K129" s="23">
        <f t="shared" si="57"/>
        <v>3.5376701579289439E-2</v>
      </c>
      <c r="L129" s="23">
        <f t="shared" si="57"/>
        <v>3.4886384699496578E-2</v>
      </c>
      <c r="M129" s="23">
        <f t="shared" si="57"/>
        <v>3.5088592297113953E-2</v>
      </c>
      <c r="N129" s="23">
        <f t="shared" si="57"/>
        <v>3.3087998469232709E-2</v>
      </c>
      <c r="O129" s="23">
        <f t="shared" si="57"/>
        <v>3.1505968471174636E-2</v>
      </c>
      <c r="P129" s="23">
        <f t="shared" si="57"/>
        <v>3.018863541670545E-2</v>
      </c>
      <c r="Q129" s="23">
        <f t="shared" si="57"/>
        <v>2.9055400136722295E-2</v>
      </c>
      <c r="R129" s="23">
        <f t="shared" si="57"/>
        <v>2.8061340888358502E-2</v>
      </c>
      <c r="S129" s="23">
        <f t="shared" si="57"/>
        <v>2.717961492237864E-2</v>
      </c>
      <c r="T129" s="23">
        <f t="shared" si="57"/>
        <v>2.6392933623772853E-2</v>
      </c>
      <c r="U129" s="23">
        <f t="shared" si="57"/>
        <v>2.5689351983842368E-2</v>
      </c>
      <c r="V129" s="23">
        <f t="shared" si="57"/>
        <v>2.5060157598906303E-2</v>
      </c>
      <c r="W129" s="23">
        <f t="shared" si="57"/>
        <v>2.4498774568874025E-2</v>
      </c>
      <c r="X129" s="23">
        <f t="shared" si="57"/>
        <v>2.4000111196626119E-2</v>
      </c>
      <c r="Y129" s="23">
        <f t="shared" si="57"/>
        <v>2.35600267767405E-2</v>
      </c>
      <c r="Z129" s="23">
        <f t="shared" si="57"/>
        <v>2.3185749636122858E-2</v>
      </c>
      <c r="AA129" s="23">
        <f t="shared" si="57"/>
        <v>2.2934285340307191E-2</v>
      </c>
      <c r="AB129" s="23">
        <f t="shared" si="57"/>
        <v>2.2936552928449715E-2</v>
      </c>
      <c r="AC129" s="23">
        <f t="shared" si="57"/>
        <v>2.2816243312093965E-2</v>
      </c>
      <c r="AD129" s="23">
        <f t="shared" si="57"/>
        <v>2.2661808158344735E-2</v>
      </c>
      <c r="AE129" s="23">
        <f t="shared" si="57"/>
        <v>2.2482832909082796E-2</v>
      </c>
      <c r="AF129" s="23">
        <f t="shared" si="57"/>
        <v>2.2290325830809053E-2</v>
      </c>
      <c r="AG129" s="23">
        <f t="shared" si="57"/>
        <v>2.2093851027694913E-2</v>
      </c>
      <c r="AH129" s="23">
        <f t="shared" si="57"/>
        <v>2.1900641141734522E-2</v>
      </c>
      <c r="AI129" s="23">
        <f t="shared" si="57"/>
        <v>2.1715636579447185E-2</v>
      </c>
      <c r="AJ129" s="23">
        <f t="shared" si="57"/>
        <v>2.1541877306810765E-2</v>
      </c>
      <c r="AK129" s="23">
        <f t="shared" si="57"/>
        <v>2.1380967704576943E-2</v>
      </c>
      <c r="AL129" s="23">
        <f t="shared" si="57"/>
        <v>2.123349575870135E-2</v>
      </c>
      <c r="AM129" s="23">
        <f t="shared" si="57"/>
        <v>2.1099368729430718E-2</v>
      </c>
      <c r="AN129" s="23">
        <f t="shared" si="57"/>
        <v>2.097806411986413E-2</v>
      </c>
      <c r="AO129" s="23">
        <f t="shared" si="57"/>
        <v>2.0868808711645478E-2</v>
      </c>
      <c r="AP129" s="23">
        <f t="shared" si="57"/>
        <v>2.0770701624826415E-2</v>
      </c>
      <c r="AQ129" s="23">
        <f t="shared" si="57"/>
        <v>2.0682796048299038E-2</v>
      </c>
      <c r="AR129" s="23">
        <f t="shared" si="57"/>
        <v>2.0604151526023396E-2</v>
      </c>
      <c r="AS129" s="23">
        <f t="shared" si="57"/>
        <v>2.053386582602355E-2</v>
      </c>
      <c r="AT129" s="23">
        <f t="shared" si="57"/>
        <v>2.0471092973014353E-2</v>
      </c>
      <c r="AU129" s="23">
        <f t="shared" si="57"/>
        <v>2.0415052110819291E-2</v>
      </c>
      <c r="AV129" s="23">
        <f t="shared" si="57"/>
        <v>2.0365030436508828E-2</v>
      </c>
      <c r="AW129" s="23">
        <f t="shared" si="57"/>
        <v>2.0320382422389857E-2</v>
      </c>
      <c r="AX129" s="23">
        <f t="shared" si="57"/>
        <v>2.0280526819070308E-2</v>
      </c>
      <c r="AY129" s="23">
        <f t="shared" si="57"/>
        <v>2.0244942431148973E-2</v>
      </c>
      <c r="AZ129" s="23">
        <f t="shared" si="57"/>
        <v>2.021316331298998E-2</v>
      </c>
      <c r="BA129" s="23">
        <f t="shared" si="57"/>
        <v>2.0184773798256402E-2</v>
      </c>
      <c r="BB129" s="23">
        <f t="shared" si="57"/>
        <v>2.015940361944096E-2</v>
      </c>
      <c r="BC129" s="23">
        <f t="shared" si="57"/>
        <v>2.0136723268603968E-2</v>
      </c>
      <c r="BD129" s="23">
        <f t="shared" si="57"/>
        <v>2.0116439681240599E-2</v>
      </c>
      <c r="BE129" s="23">
        <f t="shared" si="57"/>
        <v>2.0098292280192678E-2</v>
      </c>
      <c r="BF129" s="23">
        <f t="shared" si="57"/>
        <v>2.0082049387889093E-2</v>
      </c>
      <c r="BG129" s="23">
        <f t="shared" si="57"/>
        <v>2.0067504997581944E-2</v>
      </c>
      <c r="BH129" s="23">
        <f t="shared" si="57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5.6013131916510042E-2</v>
      </c>
      <c r="D130" s="23">
        <f t="shared" ref="D130:BH130" si="58">+$B$14+LN(D56/C56)/10+$B$18*LN(D88/C88)/10</f>
        <v>6.9071670501026375E-2</v>
      </c>
      <c r="E130" s="23">
        <f t="shared" si="58"/>
        <v>5.9780730980744372E-2</v>
      </c>
      <c r="F130" s="23">
        <f t="shared" si="58"/>
        <v>5.3837466299178308E-2</v>
      </c>
      <c r="G130" s="23">
        <f t="shared" si="58"/>
        <v>4.894336407833421E-2</v>
      </c>
      <c r="H130" s="23">
        <f t="shared" si="58"/>
        <v>4.5059825342881193E-2</v>
      </c>
      <c r="I130" s="23">
        <f t="shared" si="58"/>
        <v>4.1762718543882076E-2</v>
      </c>
      <c r="J130" s="23">
        <f t="shared" si="58"/>
        <v>3.9186923162085219E-2</v>
      </c>
      <c r="K130" s="23">
        <f t="shared" si="58"/>
        <v>3.5921496683256005E-2</v>
      </c>
      <c r="L130" s="23">
        <f t="shared" si="58"/>
        <v>3.5376701579289439E-2</v>
      </c>
      <c r="M130" s="23">
        <f t="shared" si="58"/>
        <v>3.4886384699496578E-2</v>
      </c>
      <c r="N130" s="23">
        <f t="shared" si="58"/>
        <v>3.5088592297113953E-2</v>
      </c>
      <c r="O130" s="23">
        <f t="shared" si="58"/>
        <v>3.3087998469232709E-2</v>
      </c>
      <c r="P130" s="23">
        <f t="shared" si="58"/>
        <v>3.1505968471174636E-2</v>
      </c>
      <c r="Q130" s="23">
        <f t="shared" si="58"/>
        <v>3.018863541670545E-2</v>
      </c>
      <c r="R130" s="23">
        <f t="shared" si="58"/>
        <v>2.9055400136722295E-2</v>
      </c>
      <c r="S130" s="23">
        <f t="shared" si="58"/>
        <v>2.8061340888358502E-2</v>
      </c>
      <c r="T130" s="23">
        <f t="shared" si="58"/>
        <v>2.717961492237864E-2</v>
      </c>
      <c r="U130" s="23">
        <f t="shared" si="58"/>
        <v>2.6392933623772853E-2</v>
      </c>
      <c r="V130" s="23">
        <f t="shared" si="58"/>
        <v>2.5689351983842368E-2</v>
      </c>
      <c r="W130" s="23">
        <f t="shared" si="58"/>
        <v>2.5060157598906303E-2</v>
      </c>
      <c r="X130" s="23">
        <f t="shared" si="58"/>
        <v>2.4498774568874025E-2</v>
      </c>
      <c r="Y130" s="23">
        <f t="shared" si="58"/>
        <v>2.4000111196626119E-2</v>
      </c>
      <c r="Z130" s="23">
        <f t="shared" si="58"/>
        <v>2.35600267767405E-2</v>
      </c>
      <c r="AA130" s="23">
        <f t="shared" si="58"/>
        <v>2.3185749636122858E-2</v>
      </c>
      <c r="AB130" s="23">
        <f t="shared" si="58"/>
        <v>2.2934285340307191E-2</v>
      </c>
      <c r="AC130" s="23">
        <f t="shared" si="58"/>
        <v>2.2936552928449715E-2</v>
      </c>
      <c r="AD130" s="23">
        <f t="shared" si="58"/>
        <v>2.2816243312093965E-2</v>
      </c>
      <c r="AE130" s="23">
        <f t="shared" si="58"/>
        <v>2.2661808158344735E-2</v>
      </c>
      <c r="AF130" s="23">
        <f t="shared" si="58"/>
        <v>2.2482832909082796E-2</v>
      </c>
      <c r="AG130" s="23">
        <f t="shared" si="58"/>
        <v>2.2290325830809053E-2</v>
      </c>
      <c r="AH130" s="23">
        <f t="shared" si="58"/>
        <v>2.2093851027694913E-2</v>
      </c>
      <c r="AI130" s="23">
        <f t="shared" si="58"/>
        <v>2.1900641141734522E-2</v>
      </c>
      <c r="AJ130" s="23">
        <f t="shared" si="58"/>
        <v>2.1715636579447185E-2</v>
      </c>
      <c r="AK130" s="23">
        <f t="shared" si="58"/>
        <v>2.1541877306810765E-2</v>
      </c>
      <c r="AL130" s="23">
        <f t="shared" si="58"/>
        <v>2.1380967704576943E-2</v>
      </c>
      <c r="AM130" s="23">
        <f t="shared" si="58"/>
        <v>2.123349575870135E-2</v>
      </c>
      <c r="AN130" s="23">
        <f t="shared" si="58"/>
        <v>2.1099368729430718E-2</v>
      </c>
      <c r="AO130" s="23">
        <f t="shared" si="58"/>
        <v>2.097806411986413E-2</v>
      </c>
      <c r="AP130" s="23">
        <f t="shared" si="58"/>
        <v>2.0868808711645478E-2</v>
      </c>
      <c r="AQ130" s="23">
        <f t="shared" si="58"/>
        <v>2.0770701624826415E-2</v>
      </c>
      <c r="AR130" s="23">
        <f t="shared" si="58"/>
        <v>2.0682796048299038E-2</v>
      </c>
      <c r="AS130" s="23">
        <f t="shared" si="58"/>
        <v>2.0604151526023396E-2</v>
      </c>
      <c r="AT130" s="23">
        <f t="shared" si="58"/>
        <v>2.053386582602355E-2</v>
      </c>
      <c r="AU130" s="23">
        <f t="shared" si="58"/>
        <v>2.0471092973014353E-2</v>
      </c>
      <c r="AV130" s="23">
        <f t="shared" si="58"/>
        <v>2.0415052110819291E-2</v>
      </c>
      <c r="AW130" s="23">
        <f t="shared" si="58"/>
        <v>2.0365030436508828E-2</v>
      </c>
      <c r="AX130" s="23">
        <f t="shared" si="58"/>
        <v>2.0320382422389857E-2</v>
      </c>
      <c r="AY130" s="23">
        <f t="shared" si="58"/>
        <v>2.0280526819070308E-2</v>
      </c>
      <c r="AZ130" s="23">
        <f t="shared" si="58"/>
        <v>2.0244942431148973E-2</v>
      </c>
      <c r="BA130" s="23">
        <f t="shared" si="58"/>
        <v>2.021316331298998E-2</v>
      </c>
      <c r="BB130" s="23">
        <f t="shared" si="58"/>
        <v>2.0184773798256402E-2</v>
      </c>
      <c r="BC130" s="23">
        <f t="shared" si="58"/>
        <v>2.015940361944096E-2</v>
      </c>
      <c r="BD130" s="23">
        <f t="shared" si="58"/>
        <v>2.0136723268603968E-2</v>
      </c>
      <c r="BE130" s="23">
        <f t="shared" si="58"/>
        <v>2.0116439681240599E-2</v>
      </c>
      <c r="BF130" s="23">
        <f t="shared" si="58"/>
        <v>2.0098292280192678E-2</v>
      </c>
      <c r="BG130" s="23">
        <f t="shared" si="58"/>
        <v>2.0082049387889093E-2</v>
      </c>
      <c r="BH130" s="23">
        <f t="shared" si="58"/>
        <v>2.0067504997581944E-2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59">+AVERAGE(C129:C130)</f>
        <v>6.2542401208768209E-2</v>
      </c>
      <c r="D131" s="23">
        <f t="shared" si="59"/>
        <v>6.442620074088537E-2</v>
      </c>
      <c r="E131" s="23">
        <f t="shared" si="59"/>
        <v>5.6809098639961336E-2</v>
      </c>
      <c r="F131" s="23">
        <f t="shared" si="59"/>
        <v>5.1390415188756255E-2</v>
      </c>
      <c r="G131" s="23">
        <f t="shared" si="59"/>
        <v>4.7001594710607705E-2</v>
      </c>
      <c r="H131" s="23">
        <f t="shared" si="59"/>
        <v>4.3411271943381638E-2</v>
      </c>
      <c r="I131" s="23">
        <f t="shared" si="59"/>
        <v>4.0474820852983651E-2</v>
      </c>
      <c r="J131" s="23">
        <f t="shared" si="59"/>
        <v>3.7554209922670612E-2</v>
      </c>
      <c r="K131" s="23">
        <f t="shared" si="59"/>
        <v>3.5649099131272718E-2</v>
      </c>
      <c r="L131" s="23">
        <f t="shared" si="59"/>
        <v>3.5131543139393012E-2</v>
      </c>
      <c r="M131" s="23">
        <f t="shared" si="59"/>
        <v>3.4987488498305269E-2</v>
      </c>
      <c r="N131" s="23">
        <f t="shared" si="59"/>
        <v>3.4088295383173331E-2</v>
      </c>
      <c r="O131" s="23">
        <f t="shared" si="59"/>
        <v>3.2296983470203669E-2</v>
      </c>
      <c r="P131" s="23">
        <f t="shared" si="59"/>
        <v>3.0847301943940045E-2</v>
      </c>
      <c r="Q131" s="23">
        <f t="shared" si="59"/>
        <v>2.9622017776713874E-2</v>
      </c>
      <c r="R131" s="23">
        <f t="shared" si="59"/>
        <v>2.8558370512540399E-2</v>
      </c>
      <c r="S131" s="23">
        <f t="shared" si="59"/>
        <v>2.7620477905368569E-2</v>
      </c>
      <c r="T131" s="23">
        <f t="shared" si="59"/>
        <v>2.6786274273075748E-2</v>
      </c>
      <c r="U131" s="23">
        <f t="shared" si="59"/>
        <v>2.6041142803807611E-2</v>
      </c>
      <c r="V131" s="23">
        <f t="shared" si="59"/>
        <v>2.5374754791374333E-2</v>
      </c>
      <c r="W131" s="23">
        <f t="shared" si="59"/>
        <v>2.4779466083890166E-2</v>
      </c>
      <c r="X131" s="23">
        <f t="shared" si="59"/>
        <v>2.424944288275007E-2</v>
      </c>
      <c r="Y131" s="23">
        <f t="shared" si="59"/>
        <v>2.3780068986683309E-2</v>
      </c>
      <c r="Z131" s="23">
        <f t="shared" si="59"/>
        <v>2.3372888206431679E-2</v>
      </c>
      <c r="AA131" s="23">
        <f t="shared" si="59"/>
        <v>2.3060017488215026E-2</v>
      </c>
      <c r="AB131" s="23">
        <f t="shared" si="59"/>
        <v>2.2935419134378451E-2</v>
      </c>
      <c r="AC131" s="23">
        <f t="shared" si="59"/>
        <v>2.287639812027184E-2</v>
      </c>
      <c r="AD131" s="23">
        <f t="shared" si="59"/>
        <v>2.273902573521935E-2</v>
      </c>
      <c r="AE131" s="23">
        <f t="shared" si="59"/>
        <v>2.2572320533713768E-2</v>
      </c>
      <c r="AF131" s="23">
        <f t="shared" si="59"/>
        <v>2.2386579369945925E-2</v>
      </c>
      <c r="AG131" s="23">
        <f t="shared" si="59"/>
        <v>2.2192088429251983E-2</v>
      </c>
      <c r="AH131" s="23">
        <f t="shared" si="59"/>
        <v>2.1997246084714719E-2</v>
      </c>
      <c r="AI131" s="23">
        <f t="shared" si="59"/>
        <v>2.1808138860590853E-2</v>
      </c>
      <c r="AJ131" s="23">
        <f t="shared" si="59"/>
        <v>2.1628756943128977E-2</v>
      </c>
      <c r="AK131" s="23">
        <f t="shared" si="59"/>
        <v>2.1461422505693856E-2</v>
      </c>
      <c r="AL131" s="23">
        <f t="shared" si="59"/>
        <v>2.1307231731639148E-2</v>
      </c>
      <c r="AM131" s="23">
        <f t="shared" si="59"/>
        <v>2.1166432244066034E-2</v>
      </c>
      <c r="AN131" s="23">
        <f t="shared" si="59"/>
        <v>2.1038716424647424E-2</v>
      </c>
      <c r="AO131" s="23">
        <f t="shared" si="59"/>
        <v>2.0923436415754802E-2</v>
      </c>
      <c r="AP131" s="23">
        <f t="shared" si="59"/>
        <v>2.0819755168235948E-2</v>
      </c>
      <c r="AQ131" s="23">
        <f t="shared" si="59"/>
        <v>2.0726748836562725E-2</v>
      </c>
      <c r="AR131" s="23">
        <f t="shared" si="59"/>
        <v>2.0643473787161217E-2</v>
      </c>
      <c r="AS131" s="23">
        <f t="shared" si="59"/>
        <v>2.0569008676023473E-2</v>
      </c>
      <c r="AT131" s="23">
        <f t="shared" si="59"/>
        <v>2.050247939951895E-2</v>
      </c>
      <c r="AU131" s="23">
        <f t="shared" si="59"/>
        <v>2.0443072541916824E-2</v>
      </c>
      <c r="AV131" s="23">
        <f t="shared" si="59"/>
        <v>2.0390041273664061E-2</v>
      </c>
      <c r="AW131" s="23">
        <f t="shared" si="59"/>
        <v>2.0342706429449343E-2</v>
      </c>
      <c r="AX131" s="23">
        <f t="shared" si="59"/>
        <v>2.0300454620730081E-2</v>
      </c>
      <c r="AY131" s="23">
        <f t="shared" si="59"/>
        <v>2.0262734625109642E-2</v>
      </c>
      <c r="AZ131" s="23">
        <f t="shared" si="59"/>
        <v>2.0229052872069476E-2</v>
      </c>
      <c r="BA131" s="23">
        <f t="shared" si="59"/>
        <v>2.0198968555623191E-2</v>
      </c>
      <c r="BB131" s="23">
        <f t="shared" si="59"/>
        <v>2.0172088708848679E-2</v>
      </c>
      <c r="BC131" s="23">
        <f>+AVERAGE(BC129:BC130)</f>
        <v>2.0148063444022465E-2</v>
      </c>
      <c r="BD131" s="23">
        <f>+AVERAGE(BD129:BD130)</f>
        <v>2.0126581474922283E-2</v>
      </c>
      <c r="BE131" s="23">
        <f>+AVERAGE(BE129:BE130)</f>
        <v>2.0107365980716638E-2</v>
      </c>
      <c r="BF131" s="23">
        <f>+AVERAGE(BF129:BF130)</f>
        <v>2.0090170834040886E-2</v>
      </c>
      <c r="BG131" s="23">
        <f>+AVERAGE(BG129:BG130)</f>
        <v>2.0074777192735517E-2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0">+B88^-$B$18</f>
        <v>0.11958544842923441</v>
      </c>
      <c r="C132" s="23">
        <f t="shared" si="60"/>
        <v>8.1974549531946467E-2</v>
      </c>
      <c r="D132" s="23">
        <f t="shared" si="60"/>
        <v>4.9313659110894754E-2</v>
      </c>
      <c r="E132" s="23">
        <f t="shared" si="60"/>
        <v>3.1733006954495761E-2</v>
      </c>
      <c r="F132" s="23">
        <f t="shared" si="60"/>
        <v>2.151576742418497E-2</v>
      </c>
      <c r="G132" s="23">
        <f t="shared" si="60"/>
        <v>1.5172812242120637E-2</v>
      </c>
      <c r="H132" s="23">
        <f t="shared" si="60"/>
        <v>1.0982872682426679E-2</v>
      </c>
      <c r="I132" s="23">
        <f t="shared" si="60"/>
        <v>8.1912561996077427E-3</v>
      </c>
      <c r="J132" s="23">
        <f t="shared" si="60"/>
        <v>6.2837202875897563E-3</v>
      </c>
      <c r="K132" s="23">
        <f t="shared" si="60"/>
        <v>4.9768338744535521E-3</v>
      </c>
      <c r="L132" s="23">
        <f t="shared" si="60"/>
        <v>4.0054230268563923E-3</v>
      </c>
      <c r="M132" s="23">
        <f t="shared" si="60"/>
        <v>3.2830909866880379E-3</v>
      </c>
      <c r="N132" s="23">
        <f t="shared" si="60"/>
        <v>2.6855872782781528E-3</v>
      </c>
      <c r="O132" s="23">
        <f t="shared" si="60"/>
        <v>2.2412179481802524E-3</v>
      </c>
      <c r="P132" s="23">
        <f t="shared" si="60"/>
        <v>1.9002011714071188E-3</v>
      </c>
      <c r="Q132" s="23">
        <f t="shared" si="60"/>
        <v>1.6324360463021211E-3</v>
      </c>
      <c r="R132" s="23">
        <f t="shared" si="60"/>
        <v>1.4183857152851869E-3</v>
      </c>
      <c r="S132" s="23">
        <f t="shared" si="60"/>
        <v>1.2447142628660556E-3</v>
      </c>
      <c r="T132" s="23">
        <f t="shared" si="60"/>
        <v>1.1019814158999021E-3</v>
      </c>
      <c r="U132" s="23">
        <f t="shared" si="60"/>
        <v>9.8332116828953758E-4</v>
      </c>
      <c r="V132" s="23">
        <f t="shared" si="60"/>
        <v>8.8363339892091181E-4</v>
      </c>
      <c r="W132" s="23">
        <f t="shared" si="60"/>
        <v>7.9906372100459839E-4</v>
      </c>
      <c r="X132" s="23">
        <f t="shared" si="60"/>
        <v>7.2665582540915941E-4</v>
      </c>
      <c r="Y132" s="23">
        <f t="shared" si="60"/>
        <v>6.6411268132912996E-4</v>
      </c>
      <c r="Z132" s="23">
        <f t="shared" si="60"/>
        <v>6.096296051722825E-4</v>
      </c>
      <c r="AA132" s="23">
        <f t="shared" si="60"/>
        <v>5.6171470112203103E-4</v>
      </c>
      <c r="AB132" s="23">
        <f t="shared" si="60"/>
        <v>5.1886888352242896E-4</v>
      </c>
      <c r="AC132" s="23">
        <f t="shared" si="60"/>
        <v>4.7928034090426538E-4</v>
      </c>
      <c r="AD132" s="23">
        <f t="shared" si="60"/>
        <v>4.4324526211911492E-4</v>
      </c>
      <c r="AE132" s="23">
        <f t="shared" si="60"/>
        <v>4.1055305869115884E-4</v>
      </c>
      <c r="AF132" s="23">
        <f t="shared" si="60"/>
        <v>3.8095331898241108E-4</v>
      </c>
      <c r="AG132" s="23">
        <f t="shared" si="60"/>
        <v>3.541687827571239E-4</v>
      </c>
      <c r="AH132" s="23">
        <f t="shared" si="60"/>
        <v>3.2991501027840027E-4</v>
      </c>
      <c r="AI132" s="23">
        <f t="shared" si="60"/>
        <v>3.0791650706354196E-4</v>
      </c>
      <c r="AJ132" s="23">
        <f t="shared" si="60"/>
        <v>2.8791701592526263E-4</v>
      </c>
      <c r="AK132" s="23">
        <f t="shared" si="60"/>
        <v>2.6968470743319971E-4</v>
      </c>
      <c r="AL132" s="23">
        <f t="shared" si="60"/>
        <v>2.530137536122258E-4</v>
      </c>
      <c r="AM132" s="23">
        <f t="shared" si="60"/>
        <v>2.3772365646318306E-4</v>
      </c>
      <c r="AN132" s="23">
        <f t="shared" si="60"/>
        <v>2.2365735252367691E-4</v>
      </c>
      <c r="AO132" s="23">
        <f t="shared" si="60"/>
        <v>2.1067877145654717E-4</v>
      </c>
      <c r="AP132" s="23">
        <f t="shared" si="60"/>
        <v>1.9867026212084634E-4</v>
      </c>
      <c r="AQ132" s="23">
        <f t="shared" si="60"/>
        <v>1.8753011763706268E-4</v>
      </c>
      <c r="AR132" s="23">
        <f t="shared" si="60"/>
        <v>1.7717031462117431E-4</v>
      </c>
      <c r="AS132" s="23">
        <f t="shared" si="60"/>
        <v>1.6751451163943192E-4</v>
      </c>
      <c r="AT132" s="23">
        <f t="shared" si="60"/>
        <v>1.5849631215812332E-4</v>
      </c>
      <c r="AU132" s="23">
        <f t="shared" si="60"/>
        <v>1.5005777643605989E-4</v>
      </c>
      <c r="AV132" s="23">
        <f t="shared" si="60"/>
        <v>1.421481573172471E-4</v>
      </c>
      <c r="AW132" s="23">
        <f t="shared" si="60"/>
        <v>1.3472283187218912E-4</v>
      </c>
      <c r="AX132" s="23">
        <f t="shared" si="60"/>
        <v>1.2774240132312322E-4</v>
      </c>
      <c r="AY132" s="23">
        <f t="shared" si="60"/>
        <v>1.2117193389396591E-4</v>
      </c>
      <c r="AZ132" s="23">
        <f t="shared" si="60"/>
        <v>1.14980328128186E-4</v>
      </c>
      <c r="BA132" s="23">
        <f t="shared" si="60"/>
        <v>1.091397772550885E-4</v>
      </c>
      <c r="BB132" s="23">
        <f t="shared" si="60"/>
        <v>1.0362531806789564E-4</v>
      </c>
      <c r="BC132" s="23">
        <f t="shared" si="60"/>
        <v>9.8414450373849566E-5</v>
      </c>
      <c r="BD132" s="23">
        <f t="shared" si="60"/>
        <v>9.3486815343552852E-5</v>
      </c>
      <c r="BE132" s="23">
        <f t="shared" si="60"/>
        <v>8.8823923026813659E-5</v>
      </c>
      <c r="BF132" s="23">
        <f t="shared" si="60"/>
        <v>8.4408920940949134E-5</v>
      </c>
      <c r="BG132" s="23">
        <f t="shared" si="60"/>
        <v>8.0226397009711497E-5</v>
      </c>
      <c r="BH132" s="23">
        <f t="shared" si="60"/>
        <v>7.6262211273469337E-5</v>
      </c>
      <c r="BI132" s="23">
        <f t="shared" si="60"/>
        <v>7.6262211273469337E-5</v>
      </c>
    </row>
    <row r="133" spans="1:61" ht="18" customHeight="1">
      <c r="A133" s="23" t="s">
        <v>14</v>
      </c>
      <c r="B133" s="23">
        <f t="shared" ref="B133:AG133" si="61">+B17*B132/$B132</f>
        <v>1</v>
      </c>
      <c r="C133" s="23">
        <f t="shared" si="61"/>
        <v>0.59066369775469862</v>
      </c>
      <c r="D133" s="23">
        <f t="shared" si="61"/>
        <v>0.30617381617193307</v>
      </c>
      <c r="E133" s="23">
        <f t="shared" si="61"/>
        <v>0.16976635455325825</v>
      </c>
      <c r="F133" s="23">
        <f t="shared" si="61"/>
        <v>9.9182902805600784E-2</v>
      </c>
      <c r="G133" s="23">
        <f t="shared" si="61"/>
        <v>6.0267841126930573E-2</v>
      </c>
      <c r="H133" s="23">
        <f t="shared" si="61"/>
        <v>3.7590238201724371E-2</v>
      </c>
      <c r="I133" s="23">
        <f t="shared" si="61"/>
        <v>2.4157345786126362E-2</v>
      </c>
      <c r="J133" s="23">
        <f t="shared" si="61"/>
        <v>1.5968169293825732E-2</v>
      </c>
      <c r="K133" s="23">
        <f t="shared" si="61"/>
        <v>1.0897603577088874E-2</v>
      </c>
      <c r="L133" s="23">
        <f t="shared" si="61"/>
        <v>7.5572854917114905E-3</v>
      </c>
      <c r="M133" s="23">
        <f t="shared" si="61"/>
        <v>5.3375251572079846E-3</v>
      </c>
      <c r="N133" s="23">
        <f t="shared" si="61"/>
        <v>3.7621478986027156E-3</v>
      </c>
      <c r="O133" s="23">
        <f t="shared" si="61"/>
        <v>2.705330089651261E-3</v>
      </c>
      <c r="P133" s="23">
        <f t="shared" si="61"/>
        <v>1.9764022069694099E-3</v>
      </c>
      <c r="Q133" s="23">
        <f t="shared" si="61"/>
        <v>1.4630241740913343E-3</v>
      </c>
      <c r="R133" s="23">
        <f t="shared" si="61"/>
        <v>1.0953407688031435E-3</v>
      </c>
      <c r="S133" s="23">
        <f t="shared" si="61"/>
        <v>8.2825515439957479E-4</v>
      </c>
      <c r="T133" s="23">
        <f t="shared" si="61"/>
        <v>6.3184176454346625E-4</v>
      </c>
      <c r="U133" s="23">
        <f t="shared" si="61"/>
        <v>4.8581287994192923E-4</v>
      </c>
      <c r="V133" s="23">
        <f t="shared" si="61"/>
        <v>3.761710214605115E-4</v>
      </c>
      <c r="W133" s="23">
        <f t="shared" si="61"/>
        <v>2.9311240884051824E-4</v>
      </c>
      <c r="X133" s="23">
        <f t="shared" si="61"/>
        <v>2.2967891520642595E-4</v>
      </c>
      <c r="Y133" s="23">
        <f t="shared" si="61"/>
        <v>1.8087299064930166E-4</v>
      </c>
      <c r="Z133" s="23">
        <f t="shared" si="61"/>
        <v>1.4306637495968536E-4</v>
      </c>
      <c r="AA133" s="23">
        <f t="shared" si="61"/>
        <v>1.1358654550641157E-4</v>
      </c>
      <c r="AB133" s="23">
        <f t="shared" si="61"/>
        <v>9.0408300555639071E-5</v>
      </c>
      <c r="AC133" s="23">
        <f t="shared" si="61"/>
        <v>7.1958130516747588E-5</v>
      </c>
      <c r="AD133" s="23">
        <f t="shared" si="61"/>
        <v>5.7342145172701606E-5</v>
      </c>
      <c r="AE133" s="23">
        <f t="shared" si="61"/>
        <v>4.5765551830855248E-5</v>
      </c>
      <c r="AF133" s="23">
        <f t="shared" si="61"/>
        <v>3.659154528789092E-5</v>
      </c>
      <c r="AG133" s="23">
        <f t="shared" si="61"/>
        <v>2.9312903964408451E-5</v>
      </c>
      <c r="AH133" s="23">
        <f t="shared" ref="AH133:BI133" si="62">+AH17*AH132/$B132</f>
        <v>2.3528282124696501E-5</v>
      </c>
      <c r="AI133" s="23">
        <f t="shared" si="62"/>
        <v>1.8921723543307219E-5</v>
      </c>
      <c r="AJ133" s="23">
        <f t="shared" si="62"/>
        <v>1.5245252835418474E-5</v>
      </c>
      <c r="AK133" s="23">
        <f t="shared" si="62"/>
        <v>1.2304478073125486E-5</v>
      </c>
      <c r="AL133" s="23">
        <f t="shared" si="62"/>
        <v>9.9469648568422966E-6</v>
      </c>
      <c r="AM133" s="23">
        <f t="shared" si="62"/>
        <v>8.0530136078518997E-6</v>
      </c>
      <c r="AN133" s="23">
        <f t="shared" si="62"/>
        <v>6.5284305534562418E-6</v>
      </c>
      <c r="AO133" s="23">
        <f t="shared" si="62"/>
        <v>5.298902927024682E-6</v>
      </c>
      <c r="AP133" s="23">
        <f t="shared" si="62"/>
        <v>4.3056391431892637E-6</v>
      </c>
      <c r="AQ133" s="23">
        <f t="shared" si="62"/>
        <v>3.5019937563853097E-6</v>
      </c>
      <c r="AR133" s="23">
        <f t="shared" si="62"/>
        <v>2.8508533359019405E-6</v>
      </c>
      <c r="AS133" s="23">
        <f t="shared" si="62"/>
        <v>2.322608076955848E-6</v>
      </c>
      <c r="AT133" s="23">
        <f t="shared" si="62"/>
        <v>1.8935737983572762E-6</v>
      </c>
      <c r="AU133" s="23">
        <f t="shared" si="62"/>
        <v>1.5447605082723295E-6</v>
      </c>
      <c r="AV133" s="23">
        <f t="shared" si="62"/>
        <v>1.2609081829707066E-6</v>
      </c>
      <c r="AW133" s="23">
        <f t="shared" si="62"/>
        <v>1.0297291558312316E-6</v>
      </c>
      <c r="AX133" s="23">
        <f t="shared" si="62"/>
        <v>8.4131079178017787E-7</v>
      </c>
      <c r="AY133" s="23">
        <f t="shared" si="62"/>
        <v>6.87642959387686E-7</v>
      </c>
      <c r="AZ133" s="23">
        <f t="shared" si="62"/>
        <v>5.6224303307023494E-7</v>
      </c>
      <c r="BA133" s="23">
        <f t="shared" si="62"/>
        <v>4.5985740005147772E-7</v>
      </c>
      <c r="BB133" s="23">
        <f t="shared" si="62"/>
        <v>3.7622319786485761E-7</v>
      </c>
      <c r="BC133" s="23">
        <f t="shared" si="62"/>
        <v>3.0787763574223128E-7</v>
      </c>
      <c r="BD133" s="23">
        <f t="shared" si="62"/>
        <v>2.5200503308200706E-7</v>
      </c>
      <c r="BE133" s="23">
        <f t="shared" si="62"/>
        <v>2.0631384691478947E-7</v>
      </c>
      <c r="BF133" s="23">
        <f t="shared" si="62"/>
        <v>1.689376125687723E-7</v>
      </c>
      <c r="BG133" s="23">
        <f t="shared" si="62"/>
        <v>1.3835500356263031E-7</v>
      </c>
      <c r="BH133" s="23">
        <f t="shared" si="62"/>
        <v>1.1332521529658589E-7</v>
      </c>
      <c r="BI133" s="23">
        <f t="shared" si="62"/>
        <v>9.7648624548929749E-8</v>
      </c>
    </row>
    <row r="134" spans="1:61" ht="18" customHeight="1">
      <c r="A134" s="23" t="s">
        <v>15</v>
      </c>
      <c r="B134" s="23"/>
      <c r="C134" s="23">
        <f>+(C133/B133)^-0.1-1</f>
        <v>5.4061551358321802E-2</v>
      </c>
      <c r="D134" s="23">
        <f t="shared" ref="D134:BI134" si="63">+(D133/C133)^-0.1-1</f>
        <v>6.7916319426927219E-2</v>
      </c>
      <c r="E134" s="23">
        <f t="shared" si="63"/>
        <v>6.0746585414421572E-2</v>
      </c>
      <c r="F134" s="23">
        <f t="shared" si="63"/>
        <v>5.5216274880272476E-2</v>
      </c>
      <c r="G134" s="23">
        <f t="shared" si="63"/>
        <v>5.1078416239359825E-2</v>
      </c>
      <c r="H134" s="23">
        <f t="shared" si="63"/>
        <v>4.8337341914929333E-2</v>
      </c>
      <c r="I134" s="23">
        <f t="shared" si="63"/>
        <v>4.5207665583917978E-2</v>
      </c>
      <c r="J134" s="23">
        <f t="shared" si="63"/>
        <v>4.2268011050345944E-2</v>
      </c>
      <c r="K134" s="23">
        <f t="shared" si="63"/>
        <v>3.8944652973762262E-2</v>
      </c>
      <c r="L134" s="23">
        <f t="shared" si="63"/>
        <v>3.7281226224865849E-2</v>
      </c>
      <c r="M134" s="23">
        <f t="shared" si="63"/>
        <v>3.5386717671226586E-2</v>
      </c>
      <c r="N134" s="23">
        <f t="shared" si="63"/>
        <v>3.5596101900839505E-2</v>
      </c>
      <c r="O134" s="23">
        <f t="shared" si="63"/>
        <v>3.3526365772182487E-2</v>
      </c>
      <c r="P134" s="23">
        <f t="shared" si="63"/>
        <v>3.1892588740638272E-2</v>
      </c>
      <c r="Q134" s="23">
        <f t="shared" si="63"/>
        <v>3.0534137487648216E-2</v>
      </c>
      <c r="R134" s="23">
        <f t="shared" si="63"/>
        <v>2.9366961313339157E-2</v>
      </c>
      <c r="S134" s="23">
        <f t="shared" si="63"/>
        <v>2.8344217983437447E-2</v>
      </c>
      <c r="T134" s="23">
        <f t="shared" si="63"/>
        <v>2.7437899805329291E-2</v>
      </c>
      <c r="U134" s="23">
        <f t="shared" si="63"/>
        <v>2.6629951464665957E-2</v>
      </c>
      <c r="V134" s="23">
        <f t="shared" si="63"/>
        <v>2.5907887525064899E-2</v>
      </c>
      <c r="W134" s="23">
        <f t="shared" si="63"/>
        <v>2.52625950712555E-2</v>
      </c>
      <c r="X134" s="23">
        <f t="shared" si="63"/>
        <v>2.4687191575046175E-2</v>
      </c>
      <c r="Y134" s="23">
        <f t="shared" si="63"/>
        <v>2.4176344985423537E-2</v>
      </c>
      <c r="Z134" s="23">
        <f t="shared" si="63"/>
        <v>2.3725720096549052E-2</v>
      </c>
      <c r="AA134" s="23">
        <f t="shared" si="63"/>
        <v>2.3342634655788563E-2</v>
      </c>
      <c r="AB134" s="23">
        <f t="shared" si="63"/>
        <v>2.3085332873248321E-2</v>
      </c>
      <c r="AC134" s="23">
        <f t="shared" si="63"/>
        <v>2.3087652812048276E-2</v>
      </c>
      <c r="AD134" s="23">
        <f t="shared" si="63"/>
        <v>2.2964572933034999E-2</v>
      </c>
      <c r="AE134" s="23">
        <f t="shared" si="63"/>
        <v>2.2806603440269635E-2</v>
      </c>
      <c r="AF134" s="23">
        <f t="shared" si="63"/>
        <v>2.2623562753836701E-2</v>
      </c>
      <c r="AG134" s="23">
        <f t="shared" si="63"/>
        <v>2.2426719427071973E-2</v>
      </c>
      <c r="AH134" s="23">
        <f t="shared" si="63"/>
        <v>2.2225858071417637E-2</v>
      </c>
      <c r="AI134" s="23">
        <f t="shared" si="63"/>
        <v>2.202837300860172E-2</v>
      </c>
      <c r="AJ134" s="23">
        <f t="shared" si="63"/>
        <v>2.1839310586052374E-2</v>
      </c>
      <c r="AK134" s="23">
        <f t="shared" si="63"/>
        <v>2.1661771955632236E-2</v>
      </c>
      <c r="AL134" s="23">
        <f t="shared" si="63"/>
        <v>2.1497389991962157E-2</v>
      </c>
      <c r="AM134" s="23">
        <f t="shared" si="63"/>
        <v>2.1346758891356732E-2</v>
      </c>
      <c r="AN134" s="23">
        <f t="shared" si="63"/>
        <v>2.1209777871365798E-2</v>
      </c>
      <c r="AO134" s="23">
        <f t="shared" si="63"/>
        <v>2.1085907931124526E-2</v>
      </c>
      <c r="AP134" s="23">
        <f t="shared" si="63"/>
        <v>2.0974354867425937E-2</v>
      </c>
      <c r="AQ134" s="23">
        <f t="shared" si="63"/>
        <v>2.08741949610316E-2</v>
      </c>
      <c r="AR134" s="23">
        <f t="shared" si="63"/>
        <v>2.0784458370592951E-2</v>
      </c>
      <c r="AS134" s="23">
        <f t="shared" si="63"/>
        <v>2.0704182421191097E-2</v>
      </c>
      <c r="AT134" s="23">
        <f t="shared" si="63"/>
        <v>2.0632444034357711E-2</v>
      </c>
      <c r="AU134" s="23">
        <f t="shared" si="63"/>
        <v>2.0568378034795831E-2</v>
      </c>
      <c r="AV134" s="23">
        <f t="shared" si="63"/>
        <v>2.0511186105519164E-2</v>
      </c>
      <c r="AW134" s="23">
        <f t="shared" si="63"/>
        <v>2.0460139704061575E-2</v>
      </c>
      <c r="AX134" s="23">
        <f t="shared" si="63"/>
        <v>2.0414579202436611E-2</v>
      </c>
      <c r="AY134" s="23">
        <f t="shared" si="63"/>
        <v>2.0373910774184267E-2</v>
      </c>
      <c r="AZ134" s="23">
        <f t="shared" si="63"/>
        <v>2.0337602039134373E-2</v>
      </c>
      <c r="BA134" s="23">
        <f t="shared" si="63"/>
        <v>2.0305177125137464E-2</v>
      </c>
      <c r="BB134" s="23">
        <f t="shared" si="63"/>
        <v>2.027621156743975E-2</v>
      </c>
      <c r="BC134" s="23">
        <f t="shared" si="63"/>
        <v>2.0250327305856519E-2</v>
      </c>
      <c r="BD134" s="23">
        <f t="shared" si="63"/>
        <v>2.0227187932897239E-2</v>
      </c>
      <c r="BE134" s="23">
        <f t="shared" si="63"/>
        <v>2.0206494275471831E-2</v>
      </c>
      <c r="BF134" s="23">
        <f t="shared" si="63"/>
        <v>2.018798034705882E-2</v>
      </c>
      <c r="BG134" s="23">
        <f t="shared" si="63"/>
        <v>2.0171409678142904E-2</v>
      </c>
      <c r="BH134" s="23">
        <f t="shared" si="63"/>
        <v>2.0156572014882856E-2</v>
      </c>
      <c r="BI134" s="23">
        <f t="shared" si="63"/>
        <v>1.4999999999999902E-2</v>
      </c>
    </row>
    <row r="135" spans="1:61" ht="18" customHeight="1">
      <c r="A135" s="23" t="s">
        <v>206</v>
      </c>
      <c r="B135" s="23"/>
      <c r="C135" s="23">
        <f>+LN(C56/B56)/10</f>
        <v>3.2508981230089497E-3</v>
      </c>
      <c r="D135" s="23">
        <f t="shared" ref="D135:K135" si="64">+LN(D56/C56)/10</f>
        <v>3.2508981230089497E-3</v>
      </c>
      <c r="E135" s="23">
        <f t="shared" si="64"/>
        <v>6.9635740891305867E-4</v>
      </c>
      <c r="F135" s="23">
        <f t="shared" si="64"/>
        <v>-1.9667012009738547E-5</v>
      </c>
      <c r="G135" s="23">
        <f t="shared" si="64"/>
        <v>-9.8472361401890501E-4</v>
      </c>
      <c r="H135" s="23">
        <f t="shared" si="64"/>
        <v>-2.2569874065802064E-3</v>
      </c>
      <c r="I135" s="23">
        <f t="shared" si="64"/>
        <v>-2.5642576831440018E-3</v>
      </c>
      <c r="J135" s="23">
        <f t="shared" si="64"/>
        <v>-2.3235829046306892E-3</v>
      </c>
      <c r="K135" s="23">
        <f t="shared" si="64"/>
        <v>-2.3953320060657599E-3</v>
      </c>
    </row>
    <row r="136" spans="1:61" ht="18" customHeight="1">
      <c r="A136" s="23" t="s">
        <v>207</v>
      </c>
      <c r="B136" s="23"/>
      <c r="C136" s="23">
        <f>+C134+C135</f>
        <v>5.7312449481330754E-2</v>
      </c>
      <c r="D136" s="23">
        <f t="shared" ref="D136:K136" si="65">+D134+D135</f>
        <v>7.1167217549936171E-2</v>
      </c>
      <c r="E136" s="23">
        <f t="shared" si="65"/>
        <v>6.144294282333463E-2</v>
      </c>
      <c r="F136" s="23">
        <f t="shared" si="65"/>
        <v>5.5196607868262734E-2</v>
      </c>
      <c r="G136" s="23">
        <f t="shared" si="65"/>
        <v>5.009369262534092E-2</v>
      </c>
      <c r="H136" s="23">
        <f t="shared" si="65"/>
        <v>4.6080354508349124E-2</v>
      </c>
      <c r="I136" s="23">
        <f t="shared" si="65"/>
        <v>4.2643407900773977E-2</v>
      </c>
      <c r="J136" s="23">
        <f t="shared" si="65"/>
        <v>3.9944428145715256E-2</v>
      </c>
      <c r="K136" s="23">
        <f t="shared" si="65"/>
        <v>3.6549320967696503E-2</v>
      </c>
    </row>
    <row r="137" spans="1:61" ht="18" customHeight="1">
      <c r="A137" s="23" t="s">
        <v>208</v>
      </c>
      <c r="B137" s="23"/>
      <c r="C137" s="23">
        <f>+C136-C129</f>
        <v>-1.175922101969562E-2</v>
      </c>
      <c r="D137" s="23">
        <f t="shared" ref="D137:K137" si="66">+D136-D129</f>
        <v>1.1386486569191799E-2</v>
      </c>
      <c r="E137" s="23">
        <f t="shared" si="66"/>
        <v>7.6054765241563224E-3</v>
      </c>
      <c r="F137" s="23">
        <f t="shared" si="66"/>
        <v>6.253243789928524E-3</v>
      </c>
      <c r="G137" s="23">
        <f t="shared" si="66"/>
        <v>5.0338672824597266E-3</v>
      </c>
      <c r="H137" s="23">
        <f t="shared" si="66"/>
        <v>4.3176359644670481E-3</v>
      </c>
      <c r="I137" s="23">
        <f t="shared" si="66"/>
        <v>3.4564847386887587E-3</v>
      </c>
      <c r="J137" s="23">
        <f t="shared" si="66"/>
        <v>4.0229314624592519E-3</v>
      </c>
      <c r="K137" s="23">
        <f t="shared" si="66"/>
        <v>1.1726193884070632E-3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7">+$B$7*B68/B74-(1-(1-0.1)^10)/10</f>
        <v>0.11692787743181558</v>
      </c>
      <c r="C139" s="23">
        <f t="shared" si="67"/>
        <v>9.9044932464381716E-2</v>
      </c>
      <c r="D139" s="23">
        <f t="shared" si="67"/>
        <v>8.3623153847222229E-2</v>
      </c>
      <c r="E139" s="23">
        <f t="shared" si="67"/>
        <v>7.456005630082406E-2</v>
      </c>
      <c r="F139" s="23">
        <f t="shared" si="67"/>
        <v>6.9042202424369578E-2</v>
      </c>
      <c r="G139" s="23">
        <f t="shared" si="67"/>
        <v>6.4525788273339477E-2</v>
      </c>
      <c r="H139" s="23">
        <f t="shared" si="67"/>
        <v>5.9735680883599304E-2</v>
      </c>
      <c r="I139" s="23">
        <f t="shared" si="67"/>
        <v>5.5835226571383539E-2</v>
      </c>
      <c r="J139" s="23">
        <f t="shared" si="67"/>
        <v>5.2857453124367682E-2</v>
      </c>
      <c r="K139" s="23">
        <f t="shared" si="67"/>
        <v>5.0067849231804407E-2</v>
      </c>
      <c r="L139" s="23">
        <f t="shared" si="67"/>
        <v>4.6943154646443705E-2</v>
      </c>
      <c r="M139" s="23">
        <f t="shared" si="67"/>
        <v>4.4105417329925789E-2</v>
      </c>
      <c r="N139" s="23">
        <f t="shared" si="67"/>
        <v>4.0512073329524445E-2</v>
      </c>
      <c r="O139" s="23">
        <f t="shared" si="67"/>
        <v>3.8077020946257686E-2</v>
      </c>
      <c r="P139" s="23">
        <f t="shared" si="67"/>
        <v>3.627181645781602E-2</v>
      </c>
      <c r="Q139" s="23">
        <f t="shared" si="67"/>
        <v>3.4839005578972626E-2</v>
      </c>
      <c r="R139" s="23">
        <f t="shared" si="67"/>
        <v>3.3646786650818786E-2</v>
      </c>
      <c r="S139" s="23">
        <f t="shared" si="67"/>
        <v>3.2624204630748194E-2</v>
      </c>
      <c r="T139" s="23">
        <f t="shared" si="67"/>
        <v>3.1730782046334782E-2</v>
      </c>
      <c r="U139" s="23">
        <f t="shared" si="67"/>
        <v>3.0941830676081236E-2</v>
      </c>
      <c r="V139" s="23">
        <f t="shared" si="67"/>
        <v>3.0241197420906807E-2</v>
      </c>
      <c r="W139" s="23">
        <f t="shared" si="67"/>
        <v>2.9617622557388618E-2</v>
      </c>
      <c r="X139" s="23">
        <f t="shared" si="67"/>
        <v>2.9062868194125152E-2</v>
      </c>
      <c r="Y139" s="23">
        <f t="shared" si="67"/>
        <v>2.8570688610125711E-2</v>
      </c>
      <c r="Z139" s="23">
        <f t="shared" si="67"/>
        <v>2.8136148777524059E-2</v>
      </c>
      <c r="AA139" s="23">
        <f t="shared" si="67"/>
        <v>2.7761842620533078E-2</v>
      </c>
      <c r="AB139" s="23">
        <f t="shared" si="67"/>
        <v>2.7483526598101632E-2</v>
      </c>
      <c r="AC139" s="23">
        <f t="shared" si="67"/>
        <v>2.7393248830042363E-2</v>
      </c>
      <c r="AD139" s="23">
        <f t="shared" si="67"/>
        <v>2.7289274197937169E-2</v>
      </c>
      <c r="AE139" s="23">
        <f t="shared" si="67"/>
        <v>2.7159842887957211E-2</v>
      </c>
      <c r="AF139" s="23">
        <f t="shared" si="67"/>
        <v>2.7007037010424367E-2</v>
      </c>
      <c r="AG139" s="23">
        <f t="shared" si="67"/>
        <v>2.6838352363031628E-2</v>
      </c>
      <c r="AH139" s="23">
        <f t="shared" si="67"/>
        <v>2.666214858471895E-2</v>
      </c>
      <c r="AI139" s="23">
        <f t="shared" si="67"/>
        <v>2.6485611815712934E-2</v>
      </c>
      <c r="AJ139" s="23">
        <f t="shared" si="67"/>
        <v>2.6314119380868695E-2</v>
      </c>
      <c r="AK139" s="23">
        <f t="shared" si="67"/>
        <v>2.6151280792558865E-2</v>
      </c>
      <c r="AL139" s="23">
        <f t="shared" si="67"/>
        <v>2.5999242632715566E-2</v>
      </c>
      <c r="AM139" s="23">
        <f t="shared" si="67"/>
        <v>2.5859049222471203E-2</v>
      </c>
      <c r="AN139" s="23">
        <f t="shared" si="67"/>
        <v>2.5730968437062129E-2</v>
      </c>
      <c r="AO139" s="23">
        <f t="shared" si="67"/>
        <v>2.5614753004555055E-2</v>
      </c>
      <c r="AP139" s="23">
        <f t="shared" si="67"/>
        <v>2.5509835937678887E-2</v>
      </c>
      <c r="AQ139" s="23">
        <f t="shared" si="67"/>
        <v>2.5415469769063004E-2</v>
      </c>
      <c r="AR139" s="23">
        <f t="shared" si="67"/>
        <v>2.5330821921669883E-2</v>
      </c>
      <c r="AS139" s="23">
        <f t="shared" si="67"/>
        <v>2.5255037636676511E-2</v>
      </c>
      <c r="AT139" s="23">
        <f t="shared" si="67"/>
        <v>2.5187279780581967E-2</v>
      </c>
      <c r="AU139" s="23">
        <f t="shared" si="67"/>
        <v>2.5126752638504071E-2</v>
      </c>
      <c r="AV139" s="23">
        <f t="shared" si="67"/>
        <v>2.5072714887250103E-2</v>
      </c>
      <c r="AW139" s="23">
        <f t="shared" si="67"/>
        <v>2.5024485434998051E-2</v>
      </c>
      <c r="AX139" s="23">
        <f t="shared" si="67"/>
        <v>2.4981444688992549E-2</v>
      </c>
      <c r="AY139" s="23">
        <f t="shared" si="67"/>
        <v>2.4943032999846987E-2</v>
      </c>
      <c r="AZ139" s="23">
        <f t="shared" si="67"/>
        <v>2.4908747457283359E-2</v>
      </c>
      <c r="BA139" s="23">
        <f t="shared" si="67"/>
        <v>2.4878137813767742E-2</v>
      </c>
      <c r="BB139" s="23">
        <f t="shared" si="67"/>
        <v>2.4850802039386319E-2</v>
      </c>
      <c r="BC139" s="23">
        <f t="shared" si="67"/>
        <v>2.4826381826055441E-2</v>
      </c>
      <c r="BD139" s="23">
        <f t="shared" si="67"/>
        <v>2.4804558234776161E-2</v>
      </c>
      <c r="BE139" s="23">
        <f t="shared" si="67"/>
        <v>2.4785047597025475E-2</v>
      </c>
      <c r="BF139" s="23">
        <f t="shared" si="67"/>
        <v>2.4767597727236745E-2</v>
      </c>
      <c r="BG139" s="23">
        <f t="shared" si="67"/>
        <v>2.4751984468464563E-2</v>
      </c>
      <c r="BH139" s="23">
        <f t="shared" si="67"/>
        <v>2.4738008571457831E-2</v>
      </c>
      <c r="BI139" s="23">
        <f t="shared" si="67"/>
        <v>2.4725492894181147E-2</v>
      </c>
    </row>
    <row r="140" spans="1:61" ht="18" customHeight="1">
      <c r="A140" s="23" t="s">
        <v>94</v>
      </c>
      <c r="B140" s="23">
        <v>1</v>
      </c>
      <c r="C140" s="23">
        <f t="shared" ref="C140:AH140" si="68">+B140/(1+C131)^10</f>
        <v>0.54517671977984594</v>
      </c>
      <c r="D140" s="23">
        <f t="shared" si="68"/>
        <v>0.2919992533868378</v>
      </c>
      <c r="E140" s="23">
        <f t="shared" si="68"/>
        <v>0.16804140499526332</v>
      </c>
      <c r="F140" s="23">
        <f t="shared" si="68"/>
        <v>0.10180665508471565</v>
      </c>
      <c r="G140" s="23">
        <f t="shared" si="68"/>
        <v>6.4313587687162832E-2</v>
      </c>
      <c r="H140" s="23">
        <f t="shared" si="68"/>
        <v>4.2048208421908019E-2</v>
      </c>
      <c r="I140" s="23">
        <f t="shared" si="68"/>
        <v>2.8276896831567165E-2</v>
      </c>
      <c r="J140" s="23">
        <f t="shared" si="68"/>
        <v>1.9557970117727967E-2</v>
      </c>
      <c r="K140" s="23">
        <f t="shared" si="68"/>
        <v>1.3778357877599704E-2</v>
      </c>
      <c r="L140" s="23">
        <f t="shared" si="68"/>
        <v>9.7553315069232281E-3</v>
      </c>
      <c r="M140" s="23">
        <f t="shared" si="68"/>
        <v>6.9165740974102196E-3</v>
      </c>
      <c r="N140" s="23">
        <f t="shared" si="68"/>
        <v>4.9466913031162279E-3</v>
      </c>
      <c r="O140" s="23">
        <f t="shared" si="68"/>
        <v>3.5997159013882083E-3</v>
      </c>
      <c r="P140" s="23">
        <f t="shared" si="68"/>
        <v>2.6565918792123139E-3</v>
      </c>
      <c r="Q140" s="23">
        <f t="shared" si="68"/>
        <v>1.9840226681875979E-3</v>
      </c>
      <c r="R140" s="23">
        <f t="shared" si="68"/>
        <v>1.4971220304538016E-3</v>
      </c>
      <c r="S140" s="23">
        <f t="shared" si="68"/>
        <v>1.140065229101434E-3</v>
      </c>
      <c r="T140" s="23">
        <f t="shared" si="68"/>
        <v>8.7524402552612869E-4</v>
      </c>
      <c r="U140" s="23">
        <f t="shared" si="68"/>
        <v>6.7683280127559995E-4</v>
      </c>
      <c r="V140" s="23">
        <f t="shared" si="68"/>
        <v>5.2681143194064294E-4</v>
      </c>
      <c r="W140" s="23">
        <f t="shared" si="68"/>
        <v>4.124307555478563E-4</v>
      </c>
      <c r="X140" s="23">
        <f t="shared" si="68"/>
        <v>3.2455901732153427E-4</v>
      </c>
      <c r="Y140" s="23">
        <f t="shared" si="68"/>
        <v>2.5658246642650201E-4</v>
      </c>
      <c r="Z140" s="23">
        <f t="shared" si="68"/>
        <v>2.0365163609724999E-4</v>
      </c>
      <c r="AA140" s="23">
        <f t="shared" si="68"/>
        <v>1.6213500205813894E-4</v>
      </c>
      <c r="AB140" s="23">
        <f t="shared" si="68"/>
        <v>1.2923930630812669E-4</v>
      </c>
      <c r="AC140" s="23">
        <f t="shared" si="68"/>
        <v>1.03077301453248E-4</v>
      </c>
      <c r="AD140" s="23">
        <f t="shared" si="68"/>
        <v>8.2321781309300176E-5</v>
      </c>
      <c r="AE140" s="23">
        <f t="shared" si="68"/>
        <v>6.5852828076076424E-5</v>
      </c>
      <c r="AF140" s="23">
        <f t="shared" si="68"/>
        <v>5.2774366765609995E-5</v>
      </c>
      <c r="AG140" s="23">
        <f t="shared" si="68"/>
        <v>4.2373845443911469E-5</v>
      </c>
      <c r="AH140" s="23">
        <f t="shared" si="68"/>
        <v>3.4087929489901673E-5</v>
      </c>
      <c r="AI140" s="23">
        <f t="shared" ref="AI140:BG140" si="69">+AH140/(1+AI131)^10</f>
        <v>2.7473060784481706E-5</v>
      </c>
      <c r="AJ140" s="23">
        <f t="shared" si="69"/>
        <v>2.2180736213451745E-5</v>
      </c>
      <c r="AK140" s="23">
        <f t="shared" si="69"/>
        <v>1.7937266639160602E-5</v>
      </c>
      <c r="AL140" s="23">
        <f t="shared" si="69"/>
        <v>1.4527543785270758E-5</v>
      </c>
      <c r="AM140" s="23">
        <f t="shared" si="69"/>
        <v>1.1782213566019931E-5</v>
      </c>
      <c r="AN140" s="23">
        <f t="shared" si="69"/>
        <v>9.5676391643422046E-6</v>
      </c>
      <c r="AO140" s="23">
        <f t="shared" si="69"/>
        <v>7.7780915669653264E-6</v>
      </c>
      <c r="AP140" s="23">
        <f t="shared" si="69"/>
        <v>6.3296892775574321E-6</v>
      </c>
      <c r="AQ140" s="23">
        <f t="shared" si="69"/>
        <v>5.155697548182719E-6</v>
      </c>
      <c r="AR140" s="23">
        <f t="shared" si="69"/>
        <v>4.2028781850756765E-6</v>
      </c>
      <c r="AS140" s="23">
        <f t="shared" si="69"/>
        <v>3.4286491122380264E-6</v>
      </c>
      <c r="AT140" s="23">
        <f t="shared" si="69"/>
        <v>2.7988678893716885E-6</v>
      </c>
      <c r="AU140" s="23">
        <f t="shared" si="69"/>
        <v>2.2860966234633589E-6</v>
      </c>
      <c r="AV140" s="23">
        <f t="shared" si="69"/>
        <v>1.8682391493341941E-6</v>
      </c>
      <c r="AW140" s="23">
        <f t="shared" si="69"/>
        <v>1.5274669577969211E-6</v>
      </c>
      <c r="AX140" s="23">
        <f t="shared" si="69"/>
        <v>1.2493698541530374E-6</v>
      </c>
      <c r="AY140" s="23">
        <f t="shared" si="69"/>
        <v>1.0222821567418886E-6</v>
      </c>
      <c r="AZ140" s="23">
        <f t="shared" si="69"/>
        <v>8.3674651764896948E-7</v>
      </c>
      <c r="BA140" s="23">
        <f t="shared" si="69"/>
        <v>6.850860312764264E-7</v>
      </c>
      <c r="BB140" s="23">
        <f t="shared" si="69"/>
        <v>5.6106184978729648E-7</v>
      </c>
      <c r="BC140" s="23">
        <f t="shared" si="69"/>
        <v>4.5959854428338464E-7</v>
      </c>
      <c r="BD140" s="23">
        <f t="shared" si="69"/>
        <v>3.7656331024212418E-7</v>
      </c>
      <c r="BE140" s="23">
        <f t="shared" si="69"/>
        <v>3.0858809525861659E-7</v>
      </c>
      <c r="BF140" s="23">
        <f t="shared" si="69"/>
        <v>2.5292603669388441E-7</v>
      </c>
      <c r="BG140" s="23">
        <f t="shared" si="69"/>
        <v>2.0733539444601099E-7</v>
      </c>
      <c r="BH140" s="23">
        <f>+BG140</f>
        <v>2.0733539444601099E-7</v>
      </c>
      <c r="BI140" s="23">
        <f>+BH140</f>
        <v>2.0733539444601099E-7</v>
      </c>
    </row>
    <row r="141" spans="1:61" ht="18" customHeight="1">
      <c r="A141" s="23" t="s">
        <v>208</v>
      </c>
      <c r="B141" s="23">
        <f t="shared" ref="B141:K141" si="70">+B139-C131</f>
        <v>5.4385476223047374E-2</v>
      </c>
      <c r="C141" s="23">
        <f t="shared" si="70"/>
        <v>3.4618731723496346E-2</v>
      </c>
      <c r="D141" s="23">
        <f t="shared" si="70"/>
        <v>2.6814055207260892E-2</v>
      </c>
      <c r="E141" s="23">
        <f t="shared" si="70"/>
        <v>2.3169641112067804E-2</v>
      </c>
      <c r="F141" s="23">
        <f t="shared" si="70"/>
        <v>2.2040607713761873E-2</v>
      </c>
      <c r="G141" s="23">
        <f t="shared" si="70"/>
        <v>2.1114516329957839E-2</v>
      </c>
      <c r="H141" s="23">
        <f t="shared" si="70"/>
        <v>1.9260860030615654E-2</v>
      </c>
      <c r="I141" s="23">
        <f t="shared" si="70"/>
        <v>1.8281016648712928E-2</v>
      </c>
      <c r="J141" s="23">
        <f t="shared" si="70"/>
        <v>1.7208353993094963E-2</v>
      </c>
      <c r="K141" s="23">
        <f t="shared" si="70"/>
        <v>1.4936306092411394E-2</v>
      </c>
    </row>
    <row r="142" spans="1:61" ht="18" customHeight="1">
      <c r="A142" s="23" t="s">
        <v>13</v>
      </c>
      <c r="B142" s="23"/>
      <c r="C142" s="23">
        <f>+EXP(C128-0.1)</f>
        <v>1.0665056077957413</v>
      </c>
      <c r="D142" s="23">
        <f>+EXP(D128-0.1)</f>
        <v>1.0502787076610227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29.299909557506901</v>
      </c>
    </row>
    <row r="145" spans="1:74" ht="18" customHeight="1">
      <c r="A145" s="23" t="s">
        <v>150</v>
      </c>
      <c r="B145" s="23">
        <f>+SUMPRODUCT(B140:AE140*B84:AE84)*10</f>
        <v>29.753217107336084</v>
      </c>
    </row>
    <row r="146" spans="1:74" ht="18" customHeight="1">
      <c r="A146" s="23" t="s">
        <v>151</v>
      </c>
      <c r="B146" s="23">
        <f>+SUMPRODUCT(B140:BI140*B84:BI84)*10</f>
        <v>29.852380284265084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1">+B148/(1+B79)^10</f>
        <v>0.59066369775469785</v>
      </c>
      <c r="D148" s="23">
        <f t="shared" si="71"/>
        <v>0.30617381617193268</v>
      </c>
      <c r="E148" s="23">
        <f t="shared" si="71"/>
        <v>0.16976635455325789</v>
      </c>
      <c r="F148" s="23">
        <f t="shared" si="71"/>
        <v>9.9182902805600617E-2</v>
      </c>
      <c r="G148" s="23">
        <f t="shared" si="71"/>
        <v>6.0267841126930427E-2</v>
      </c>
      <c r="H148" s="23">
        <f t="shared" si="71"/>
        <v>3.7590238201724309E-2</v>
      </c>
      <c r="I148" s="23">
        <f t="shared" si="71"/>
        <v>2.415734578612631E-2</v>
      </c>
      <c r="J148" s="23">
        <f t="shared" si="71"/>
        <v>1.5968169293825711E-2</v>
      </c>
      <c r="K148" s="23">
        <f t="shared" si="71"/>
        <v>1.0897603577088862E-2</v>
      </c>
      <c r="L148" s="23">
        <f t="shared" si="71"/>
        <v>7.5572854917114836E-3</v>
      </c>
      <c r="M148" s="23">
        <f t="shared" si="71"/>
        <v>5.337525157207982E-3</v>
      </c>
      <c r="N148" s="23">
        <f t="shared" si="71"/>
        <v>3.7621478986027078E-3</v>
      </c>
      <c r="O148" s="23">
        <f t="shared" si="71"/>
        <v>2.7053300896512579E-3</v>
      </c>
      <c r="P148" s="23">
        <f t="shared" si="71"/>
        <v>1.976402206969406E-3</v>
      </c>
      <c r="Q148" s="23">
        <f t="shared" si="71"/>
        <v>1.4630241740913328E-3</v>
      </c>
      <c r="R148" s="23">
        <f t="shared" si="71"/>
        <v>1.0953407688031431E-3</v>
      </c>
      <c r="S148" s="23">
        <f t="shared" si="71"/>
        <v>8.2825515439957436E-4</v>
      </c>
      <c r="T148" s="23">
        <f t="shared" si="71"/>
        <v>6.3184176454346539E-4</v>
      </c>
      <c r="U148" s="23">
        <f t="shared" si="71"/>
        <v>4.8581287994192896E-4</v>
      </c>
      <c r="V148" s="23">
        <f t="shared" si="71"/>
        <v>3.7617102146051112E-4</v>
      </c>
      <c r="W148" s="23">
        <f t="shared" si="71"/>
        <v>2.9311240884051802E-4</v>
      </c>
      <c r="X148" s="23">
        <f t="shared" si="71"/>
        <v>2.2967891520642573E-4</v>
      </c>
      <c r="Y148" s="23">
        <f t="shared" si="71"/>
        <v>1.8087299064930141E-4</v>
      </c>
      <c r="Z148" s="23">
        <f t="shared" si="71"/>
        <v>1.4306637495968533E-4</v>
      </c>
      <c r="AA148" s="23">
        <f t="shared" si="71"/>
        <v>1.1358654550641166E-4</v>
      </c>
      <c r="AB148" s="23">
        <f t="shared" si="71"/>
        <v>9.0408300555638976E-5</v>
      </c>
      <c r="AC148" s="23">
        <f t="shared" si="71"/>
        <v>7.1958130516747439E-5</v>
      </c>
      <c r="AD148" s="23">
        <f t="shared" si="71"/>
        <v>5.7342145172701518E-5</v>
      </c>
      <c r="AE148" s="23">
        <f t="shared" si="71"/>
        <v>4.5765551830855099E-5</v>
      </c>
      <c r="AF148" s="23">
        <f t="shared" si="71"/>
        <v>3.6591545287890859E-5</v>
      </c>
      <c r="AG148" s="23">
        <f t="shared" si="71"/>
        <v>2.9312903964408427E-5</v>
      </c>
      <c r="AH148" s="23">
        <f t="shared" si="71"/>
        <v>2.3528282124696474E-5</v>
      </c>
      <c r="AI148" s="23">
        <f t="shared" ref="AI148:BI148" si="72">+AH148/(1+AH79)^10</f>
        <v>1.8921723543307185E-5</v>
      </c>
      <c r="AJ148" s="23">
        <f t="shared" si="72"/>
        <v>1.5245252835418457E-5</v>
      </c>
      <c r="AK148" s="23">
        <f t="shared" si="72"/>
        <v>1.2304478073125464E-5</v>
      </c>
      <c r="AL148" s="23">
        <f t="shared" si="72"/>
        <v>9.9469648568422813E-6</v>
      </c>
      <c r="AM148" s="23">
        <f t="shared" si="72"/>
        <v>8.0530136078518913E-6</v>
      </c>
      <c r="AN148" s="23">
        <f t="shared" si="72"/>
        <v>6.5284305534562342E-6</v>
      </c>
      <c r="AO148" s="23">
        <f t="shared" si="72"/>
        <v>5.2989029270246786E-6</v>
      </c>
      <c r="AP148" s="23">
        <f t="shared" si="72"/>
        <v>4.3056391431892629E-6</v>
      </c>
      <c r="AQ148" s="23">
        <f t="shared" si="72"/>
        <v>3.5019937563853071E-6</v>
      </c>
      <c r="AR148" s="23">
        <f t="shared" si="72"/>
        <v>2.8508533359019346E-6</v>
      </c>
      <c r="AS148" s="23">
        <f t="shared" si="72"/>
        <v>2.3226080769558454E-6</v>
      </c>
      <c r="AT148" s="23">
        <f t="shared" si="72"/>
        <v>1.8935737983572724E-6</v>
      </c>
      <c r="AU148" s="23">
        <f t="shared" si="72"/>
        <v>1.5447605082723263E-6</v>
      </c>
      <c r="AV148" s="23">
        <f t="shared" si="72"/>
        <v>1.2609081829707035E-6</v>
      </c>
      <c r="AW148" s="23">
        <f t="shared" si="72"/>
        <v>1.0297291558312286E-6</v>
      </c>
      <c r="AX148" s="23">
        <f t="shared" si="72"/>
        <v>8.4131079178017501E-7</v>
      </c>
      <c r="AY148" s="23">
        <f t="shared" si="72"/>
        <v>6.8764295938768271E-7</v>
      </c>
      <c r="AZ148" s="23">
        <f t="shared" si="72"/>
        <v>5.6224303307023198E-7</v>
      </c>
      <c r="BA148" s="23">
        <f t="shared" si="72"/>
        <v>4.5985740005147523E-7</v>
      </c>
      <c r="BB148" s="23">
        <f t="shared" si="72"/>
        <v>3.7622319786485528E-7</v>
      </c>
      <c r="BC148" s="23">
        <f t="shared" si="72"/>
        <v>3.0787763574222932E-7</v>
      </c>
      <c r="BD148" s="23">
        <f t="shared" si="72"/>
        <v>2.5200503308200568E-7</v>
      </c>
      <c r="BE148" s="23">
        <f t="shared" si="72"/>
        <v>2.0631384691478817E-7</v>
      </c>
      <c r="BF148" s="23">
        <f t="shared" si="72"/>
        <v>1.6893761256877142E-7</v>
      </c>
      <c r="BG148" s="23">
        <f t="shared" si="72"/>
        <v>1.3835500356262973E-7</v>
      </c>
      <c r="BH148" s="23">
        <f t="shared" si="72"/>
        <v>1.1332521529658549E-7</v>
      </c>
      <c r="BI148" s="23">
        <f t="shared" si="72"/>
        <v>9.7648624548929392E-8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28.399263425766634</v>
      </c>
    </row>
    <row r="152" spans="1:74" ht="18" customHeight="1">
      <c r="A152" s="23" t="s">
        <v>150</v>
      </c>
      <c r="B152" s="23">
        <f>+SUMPRODUCT(B148:AE148*B84:AE84)*10</f>
        <v>28.719237762842592</v>
      </c>
    </row>
    <row r="153" spans="1:74" ht="18" customHeight="1">
      <c r="A153" s="23" t="s">
        <v>151</v>
      </c>
      <c r="B153" s="23">
        <f>+SUMPRODUCT(B148:BI148*B84:BI84)*10</f>
        <v>28.787249523646366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7.4385135679544444E-4</v>
      </c>
      <c r="C155" s="29">
        <f t="shared" ref="C155:BI155" si="73">+C63*C61</f>
        <v>1.4642024289374387E-3</v>
      </c>
      <c r="D155" s="29">
        <f t="shared" si="73"/>
        <v>3.3100969522208827E-3</v>
      </c>
      <c r="E155" s="29">
        <f t="shared" si="73"/>
        <v>6.8101680436755407E-3</v>
      </c>
      <c r="F155" s="29">
        <f t="shared" si="73"/>
        <v>1.2804342015037653E-2</v>
      </c>
      <c r="G155" s="29">
        <f t="shared" si="73"/>
        <v>2.2153126840395315E-2</v>
      </c>
      <c r="H155" s="29">
        <f t="shared" si="73"/>
        <v>3.5589409705306017E-2</v>
      </c>
      <c r="I155" s="29">
        <f t="shared" si="73"/>
        <v>5.3873801269584867E-2</v>
      </c>
      <c r="J155" s="29">
        <f t="shared" si="73"/>
        <v>7.7873224714222006E-2</v>
      </c>
      <c r="K155" s="29">
        <f t="shared" si="73"/>
        <v>0.10823487343688505</v>
      </c>
      <c r="L155" s="29">
        <f t="shared" si="73"/>
        <v>0.14733486315660235</v>
      </c>
      <c r="M155" s="29">
        <f t="shared" si="73"/>
        <v>0.19675486556344413</v>
      </c>
      <c r="N155" s="29">
        <f t="shared" si="73"/>
        <v>0.25685788001550153</v>
      </c>
      <c r="O155" s="29">
        <f t="shared" si="73"/>
        <v>0.32669575356895486</v>
      </c>
      <c r="P155" s="29">
        <f t="shared" si="73"/>
        <v>0.4068631587705433</v>
      </c>
      <c r="Q155" s="29">
        <f t="shared" si="73"/>
        <v>0.49783344610574742</v>
      </c>
      <c r="R155" s="29">
        <f t="shared" si="73"/>
        <v>0.59995503424934493</v>
      </c>
      <c r="S155" s="29">
        <f t="shared" si="73"/>
        <v>0.71345506631864564</v>
      </c>
      <c r="T155" s="29">
        <f t="shared" si="73"/>
        <v>0.83843666392333016</v>
      </c>
      <c r="U155" s="29">
        <f t="shared" si="73"/>
        <v>0.97486456119361176</v>
      </c>
      <c r="V155" s="29">
        <f t="shared" si="73"/>
        <v>1.1225337306325269</v>
      </c>
      <c r="W155" s="29">
        <f t="shared" si="73"/>
        <v>1.2810156559551102</v>
      </c>
      <c r="X155" s="29">
        <f t="shared" si="73"/>
        <v>1.4495783257663073</v>
      </c>
      <c r="Y155" s="29">
        <f t="shared" si="73"/>
        <v>1.6270805869409948</v>
      </c>
      <c r="Z155" s="29">
        <f t="shared" si="73"/>
        <v>1.8118514195594531</v>
      </c>
      <c r="AA155" s="29">
        <f t="shared" si="73"/>
        <v>1.9985395452126828</v>
      </c>
      <c r="AB155" s="29">
        <f t="shared" si="73"/>
        <v>2.1616289285130019</v>
      </c>
      <c r="AC155" s="29">
        <f t="shared" si="73"/>
        <v>2.2850254197511362</v>
      </c>
      <c r="AD155" s="29">
        <f t="shared" si="73"/>
        <v>2.3823574445493478</v>
      </c>
      <c r="AE155" s="29">
        <f t="shared" si="73"/>
        <v>2.4634694351406368</v>
      </c>
      <c r="AF155" s="29">
        <f t="shared" si="73"/>
        <v>2.5355394997328347</v>
      </c>
      <c r="AG155" s="29">
        <f t="shared" si="73"/>
        <v>2.6036624539205886</v>
      </c>
      <c r="AH155" s="29">
        <f t="shared" si="73"/>
        <v>2.6713779786992431</v>
      </c>
      <c r="AI155" s="29">
        <f t="shared" si="73"/>
        <v>2.7410958470065303</v>
      </c>
      <c r="AJ155" s="29">
        <f t="shared" si="73"/>
        <v>2.8144192579785976</v>
      </c>
      <c r="AK155" s="29">
        <f t="shared" si="73"/>
        <v>2.8923836729303178</v>
      </c>
      <c r="AL155" s="29">
        <f t="shared" si="73"/>
        <v>2.9756304538439351</v>
      </c>
      <c r="AM155" s="29">
        <f t="shared" si="73"/>
        <v>3.0645319017660326</v>
      </c>
      <c r="AN155" s="29">
        <f t="shared" si="73"/>
        <v>3.1592806985034172</v>
      </c>
      <c r="AO155" s="29">
        <f t="shared" si="73"/>
        <v>3.2599535137766615</v>
      </c>
      <c r="AP155" s="29">
        <f t="shared" si="73"/>
        <v>3.3665559533654683</v>
      </c>
      <c r="AQ155" s="29">
        <f t="shared" si="73"/>
        <v>3.4790540675466319</v>
      </c>
      <c r="AR155" s="29">
        <f t="shared" si="73"/>
        <v>3.5973961983370657</v>
      </c>
      <c r="AS155" s="29">
        <f t="shared" si="73"/>
        <v>3.7215278969178502</v>
      </c>
      <c r="AT155" s="29">
        <f t="shared" si="73"/>
        <v>3.8514018861634116</v>
      </c>
      <c r="AU155" s="29">
        <f t="shared" si="73"/>
        <v>3.9869844976687925</v>
      </c>
      <c r="AV155" s="29">
        <f t="shared" si="73"/>
        <v>4.1282596188620237</v>
      </c>
      <c r="AW155" s="29">
        <f t="shared" si="73"/>
        <v>4.2752309007830362</v>
      </c>
      <c r="AX155" s="29">
        <f t="shared" si="73"/>
        <v>4.4279227701677026</v>
      </c>
      <c r="AY155" s="29">
        <f t="shared" si="73"/>
        <v>4.5863806387124173</v>
      </c>
      <c r="AZ155" s="29">
        <f t="shared" si="73"/>
        <v>4.7506705922491763</v>
      </c>
      <c r="BA155" s="29">
        <f t="shared" si="73"/>
        <v>4.920878761939802</v>
      </c>
      <c r="BB155" s="29">
        <f t="shared" si="73"/>
        <v>5.0971105205531071</v>
      </c>
      <c r="BC155" s="29">
        <f t="shared" si="73"/>
        <v>5.2794896036891306</v>
      </c>
      <c r="BD155" s="29">
        <f t="shared" si="73"/>
        <v>5.4681572242965695</v>
      </c>
      <c r="BE155" s="29">
        <f t="shared" si="73"/>
        <v>5.6632712259459472</v>
      </c>
      <c r="BF155" s="29">
        <f t="shared" si="73"/>
        <v>5.8650053038271359</v>
      </c>
      <c r="BG155" s="29">
        <f t="shared" si="73"/>
        <v>6.0735483106724448</v>
      </c>
      <c r="BH155" s="29">
        <f t="shared" si="73"/>
        <v>6.2891036565277663</v>
      </c>
      <c r="BI155" s="29">
        <f t="shared" si="73"/>
        <v>6.5118888055819175</v>
      </c>
    </row>
    <row r="159" spans="1:74" ht="18" customHeight="1">
      <c r="A159" s="21" t="s">
        <v>1311</v>
      </c>
      <c r="B159" s="29">
        <f>B57</f>
        <v>155.94246849385479</v>
      </c>
      <c r="C159" s="23">
        <f>B159*EXP(B58)</f>
        <v>157.7308776678519</v>
      </c>
      <c r="D159" s="23">
        <f t="shared" ref="D159:BI159" si="74">C159*EXP(C58)</f>
        <v>159.22861094864402</v>
      </c>
      <c r="E159" s="23">
        <f t="shared" si="74"/>
        <v>157.78711196871717</v>
      </c>
      <c r="F159" s="23">
        <f t="shared" si="74"/>
        <v>154.93737936993875</v>
      </c>
      <c r="G159" s="23">
        <f t="shared" si="74"/>
        <v>150.41724029517886</v>
      </c>
      <c r="H159" s="23">
        <f t="shared" si="74"/>
        <v>145.53831861087627</v>
      </c>
      <c r="I159" s="23">
        <f t="shared" si="74"/>
        <v>140.81764924362753</v>
      </c>
      <c r="J159" s="23">
        <f t="shared" si="74"/>
        <v>136.25009913381959</v>
      </c>
      <c r="K159" s="23">
        <f t="shared" si="74"/>
        <v>131.83070171735417</v>
      </c>
      <c r="L159" s="23">
        <f t="shared" si="74"/>
        <v>129.67510617919314</v>
      </c>
      <c r="M159" s="23">
        <f t="shared" si="74"/>
        <v>129.67521371498509</v>
      </c>
      <c r="N159" s="23">
        <f t="shared" si="74"/>
        <v>129.6753212508662</v>
      </c>
      <c r="O159" s="23">
        <f t="shared" si="74"/>
        <v>129.67542878683651</v>
      </c>
      <c r="P159" s="23">
        <f t="shared" si="74"/>
        <v>129.67553632289597</v>
      </c>
      <c r="Q159" s="23">
        <f t="shared" si="74"/>
        <v>129.67564385904461</v>
      </c>
      <c r="R159" s="23">
        <f t="shared" si="74"/>
        <v>129.67575139528245</v>
      </c>
      <c r="S159" s="23">
        <f t="shared" si="74"/>
        <v>129.67585893160944</v>
      </c>
      <c r="T159" s="23">
        <f t="shared" si="74"/>
        <v>129.67596646802562</v>
      </c>
      <c r="U159" s="23">
        <f t="shared" si="74"/>
        <v>129.67607400453099</v>
      </c>
      <c r="V159" s="23">
        <f t="shared" si="74"/>
        <v>130.02299251384741</v>
      </c>
      <c r="W159" s="23">
        <f t="shared" si="74"/>
        <v>130.71950791554798</v>
      </c>
      <c r="X159" s="23">
        <f t="shared" si="74"/>
        <v>131.4197544550683</v>
      </c>
      <c r="Y159" s="23">
        <f t="shared" si="74"/>
        <v>132.12375211960375</v>
      </c>
      <c r="Z159" s="23">
        <f t="shared" si="74"/>
        <v>132.83152100341843</v>
      </c>
      <c r="AA159" s="23">
        <f t="shared" si="74"/>
        <v>133.54308130841864</v>
      </c>
      <c r="AB159" s="23">
        <f t="shared" si="74"/>
        <v>134.2584533447295</v>
      </c>
      <c r="AC159" s="23">
        <f t="shared" si="74"/>
        <v>134.97765753127476</v>
      </c>
      <c r="AD159" s="23">
        <f t="shared" si="74"/>
        <v>135.70071439635947</v>
      </c>
      <c r="AE159" s="23">
        <f t="shared" si="74"/>
        <v>136.42764457825609</v>
      </c>
      <c r="AF159" s="23">
        <f t="shared" si="74"/>
        <v>136.79256864268308</v>
      </c>
      <c r="AG159" s="23">
        <f t="shared" si="74"/>
        <v>136.79256864268308</v>
      </c>
      <c r="AH159" s="23">
        <f t="shared" si="74"/>
        <v>136.79256864268308</v>
      </c>
      <c r="AI159" s="23">
        <f t="shared" si="74"/>
        <v>136.79256864268308</v>
      </c>
      <c r="AJ159" s="23">
        <f t="shared" si="74"/>
        <v>136.79256864268308</v>
      </c>
      <c r="AK159" s="23">
        <f t="shared" si="74"/>
        <v>136.79256864268308</v>
      </c>
      <c r="AL159" s="23">
        <f t="shared" si="74"/>
        <v>136.79256864268308</v>
      </c>
      <c r="AM159" s="23">
        <f t="shared" si="74"/>
        <v>136.79256864268308</v>
      </c>
      <c r="AN159" s="23">
        <f t="shared" si="74"/>
        <v>136.79256864268308</v>
      </c>
      <c r="AO159" s="23">
        <f t="shared" si="74"/>
        <v>136.79256864268308</v>
      </c>
      <c r="AP159" s="23">
        <f t="shared" si="74"/>
        <v>136.79256864268308</v>
      </c>
      <c r="AQ159" s="23">
        <f t="shared" si="74"/>
        <v>136.79256864268308</v>
      </c>
      <c r="AR159" s="23">
        <f t="shared" si="74"/>
        <v>136.79256864268308</v>
      </c>
      <c r="AS159" s="23">
        <f t="shared" si="74"/>
        <v>136.79256864268308</v>
      </c>
      <c r="AT159" s="23">
        <f t="shared" si="74"/>
        <v>136.79256864268308</v>
      </c>
      <c r="AU159" s="23">
        <f t="shared" si="74"/>
        <v>136.79256864268308</v>
      </c>
      <c r="AV159" s="23">
        <f t="shared" si="74"/>
        <v>136.79256864268308</v>
      </c>
      <c r="AW159" s="23">
        <f t="shared" si="74"/>
        <v>136.79256864268308</v>
      </c>
      <c r="AX159" s="23">
        <f t="shared" si="74"/>
        <v>136.79256864268308</v>
      </c>
      <c r="AY159" s="23">
        <f t="shared" si="74"/>
        <v>136.79256864268308</v>
      </c>
      <c r="AZ159" s="23">
        <f t="shared" si="74"/>
        <v>136.79256864268308</v>
      </c>
      <c r="BA159" s="23">
        <f t="shared" si="74"/>
        <v>136.79256864268308</v>
      </c>
      <c r="BB159" s="23">
        <f t="shared" si="74"/>
        <v>136.79256864268308</v>
      </c>
      <c r="BC159" s="23">
        <f t="shared" si="74"/>
        <v>136.79256864268308</v>
      </c>
      <c r="BD159" s="23">
        <f t="shared" si="74"/>
        <v>136.79256864268308</v>
      </c>
      <c r="BE159" s="23">
        <f t="shared" si="74"/>
        <v>136.79256864268308</v>
      </c>
      <c r="BF159" s="23">
        <f t="shared" si="74"/>
        <v>136.79256864268308</v>
      </c>
      <c r="BG159" s="23">
        <f t="shared" si="74"/>
        <v>136.79256864268308</v>
      </c>
      <c r="BH159" s="23">
        <f t="shared" si="74"/>
        <v>136.79256864268308</v>
      </c>
      <c r="BI159" s="23">
        <f t="shared" si="74"/>
        <v>136.79256864268308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9"/>
  <sheetViews>
    <sheetView zoomScale="85" zoomScaleNormal="85" workbookViewId="0">
      <pane xSplit="1" ySplit="3" topLeftCell="B40" activePane="bottomRight" state="frozen"/>
      <selection pane="topRight" activeCell="J1" sqref="J1"/>
      <selection pane="bottomLeft" activeCell="A4" sqref="A4"/>
      <selection pane="bottomRight" activeCell="B43" sqref="B43"/>
    </sheetView>
  </sheetViews>
  <sheetFormatPr defaultColWidth="11.6640625" defaultRowHeight="18" customHeight="1"/>
  <cols>
    <col min="1" max="1" width="63.6640625" style="21" customWidth="1"/>
    <col min="2" max="2" width="11.6640625" style="29" customWidth="1"/>
    <col min="3" max="3" width="12.6640625" style="23" bestFit="1" customWidth="1"/>
    <col min="4" max="4" width="12.109375" style="23" bestFit="1" customWidth="1"/>
    <col min="5" max="7" width="11.88671875" style="23" bestFit="1" customWidth="1"/>
    <col min="8" max="8" width="13.5546875" style="23" bestFit="1" customWidth="1"/>
    <col min="9" max="10" width="11.88671875" style="23" bestFit="1" customWidth="1"/>
    <col min="11" max="16384" width="11.664062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0.41241538698296948</v>
      </c>
      <c r="E50" s="44">
        <f>100*$B$49*(Global!D135*$B$48+Global!D135^2*$C$48)*(D61/$B61)^(1/$C$49)</f>
        <v>0.56959776152039987</v>
      </c>
      <c r="F50" s="44">
        <f>100*$B$49*(Global!E135*$B$48+Global!E135^2*$C$48)*(E61/$B61)^(1/$C$49)</f>
        <v>0.75677107508684249</v>
      </c>
      <c r="G50" s="44">
        <f>100*$B$49*(Global!F135*$B$48+Global!F135^2*$C$48)*(F61/$B61)^(1/$C$49)</f>
        <v>0.97584149271161125</v>
      </c>
      <c r="H50" s="44">
        <f>100*$B$49*(Global!G135*$B$48+Global!G135^2*$C$48)*(G61/$B61)^(1/$C$49)</f>
        <v>1.2255640918841022</v>
      </c>
      <c r="I50" s="44">
        <f>100*$B$49*(Global!H135*$B$48+Global!H135^2*$C$48)*(H61/$B61)^(1/$C$49)</f>
        <v>1.5039656654295372</v>
      </c>
      <c r="J50" s="44">
        <f>100*$B$49*(Global!I135*$B$48+Global!I135^2*$C$48)*(I61/$B61)^(1/$C$49)</f>
        <v>1.8094059193219401</v>
      </c>
      <c r="K50" s="44">
        <f>100*$B$49*(Global!J135*$B$48+Global!J135^2*$C$48)*(J61/$B61)^(1/$C$49)</f>
        <v>2.248010675586003</v>
      </c>
      <c r="L50" s="44">
        <f>100*$B$49*(Global!K135*$B$48+Global!K135^2*$C$48)*(K61/$B61)^(1/$C$49)</f>
        <v>2.7545000043937438</v>
      </c>
      <c r="M50" s="44">
        <f>100*$B$49*(Global!L135*$B$48+Global!L135^2*$C$48)*(L61/$B61)^(1/$C$49)</f>
        <v>3.3479854916624547</v>
      </c>
      <c r="N50" s="44">
        <f>100*$B$49*(Global!M135*$B$48+Global!M135^2*$C$48)*(M61/$B61)^(1/$C$49)</f>
        <v>4.0113419227411899</v>
      </c>
      <c r="O50" s="44">
        <f>100*$B$49*(Global!N135*$B$48+Global!N135^2*$C$48)*(N61/$B61)^(1/$C$49)</f>
        <v>4.7402814624512546</v>
      </c>
      <c r="P50" s="44">
        <f>100*$B$49*(Global!O135*$B$48+Global!O135^2*$C$48)*(O61/$B61)^(1/$C$49)</f>
        <v>5.5399624620496777</v>
      </c>
      <c r="Q50" s="44">
        <f>100*$B$49*(Global!P135*$B$48+Global!P135^2*$C$48)*(P61/$B61)^(1/$C$49)</f>
        <v>6.4076467985037944</v>
      </c>
      <c r="R50" s="44">
        <f>100*$B$49*(Global!Q135*$B$48+Global!Q135^2*$C$48)*(Q61/$B61)^(1/$C$49)</f>
        <v>7.3407976393095788</v>
      </c>
      <c r="S50" s="44">
        <f>100*$B$49*(Global!R135*$B$48+Global!R135^2*$C$48)*(R61/$B61)^(1/$C$49)</f>
        <v>8.3370503451308906</v>
      </c>
      <c r="T50" s="44">
        <f>100*$B$49*(Global!S135*$B$48+Global!S135^2*$C$48)*(S61/$B61)^(1/$C$49)</f>
        <v>9.3941600517370674</v>
      </c>
      <c r="U50" s="44">
        <f>100*$B$49*(Global!T135*$B$48+Global!T135^2*$C$48)*(T61/$B61)^(1/$C$49)</f>
        <v>10.509951414316953</v>
      </c>
      <c r="V50" s="44">
        <f>100*$B$49*(Global!U135*$B$48+Global!U135^2*$C$48)*(U61/$B61)^(1/$C$49)</f>
        <v>11.682263711786778</v>
      </c>
      <c r="W50" s="44">
        <f>100*$B$49*(Global!V135*$B$48+Global!V135^2*$C$48)*(V61/$B61)^(1/$C$49)</f>
        <v>12.908885774772045</v>
      </c>
      <c r="X50" s="44">
        <f>100*$B$49*(Global!W135*$B$48+Global!W135^2*$C$48)*(W61/$B61)^(1/$C$49)</f>
        <v>14.187476294975253</v>
      </c>
      <c r="Y50" s="44">
        <f>100*$B$49*(Global!X135*$B$48+Global!X135^2*$C$48)*(X61/$B61)^(1/$C$49)</f>
        <v>15.515466500999388</v>
      </c>
      <c r="Z50" s="44">
        <f>100*$B$49*(Global!Y135*$B$48+Global!Y135^2*$C$48)*(Y61/$B61)^(1/$C$49)</f>
        <v>16.889944939522245</v>
      </c>
      <c r="AA50" s="44">
        <f>100*$B$49*(Global!Z135*$B$48+Global!Z135^2*$C$48)*(Z61/$B61)^(1/$C$49)</f>
        <v>18.307529286599745</v>
      </c>
      <c r="AB50" s="44">
        <f>100*$B$49*(Global!AA135*$B$48+Global!AA135^2*$C$48)*(AA61/$B61)^(1/$C$49)</f>
        <v>19.762896124514675</v>
      </c>
      <c r="AC50" s="44">
        <f>100*$B$49*(Global!AB135*$B$48+Global!AB135^2*$C$48)*(AB61/$B61)^(1/$C$49)</f>
        <v>21.241002849076892</v>
      </c>
      <c r="AD50" s="44">
        <f>100*$B$49*(Global!AC135*$B$48+Global!AC135^2*$C$48)*(AC61/$B61)^(1/$C$49)</f>
        <v>22.72316891120569</v>
      </c>
      <c r="AE50" s="44">
        <f>100*$B$49*(Global!AD135*$B$48+Global!AD135^2*$C$48)*(AD61/$B61)^(1/$C$49)</f>
        <v>24.200616911752455</v>
      </c>
      <c r="AF50" s="44">
        <f>100*$B$49*(Global!AE135*$B$48+Global!AE135^2*$C$48)*(AE61/$B61)^(1/$C$49)</f>
        <v>25.666629923897752</v>
      </c>
      <c r="AG50" s="44">
        <f>100*$B$49*(Global!AF135*$B$48+Global!AF135^2*$C$48)*(AF61/$B61)^(1/$C$49)</f>
        <v>27.117526656929591</v>
      </c>
      <c r="AH50" s="44">
        <f>100*$B$49*(Global!AG135*$B$48+Global!AG135^2*$C$48)*(AG61/$B61)^(1/$C$49)</f>
        <v>28.551676591956557</v>
      </c>
      <c r="AI50" s="44">
        <f>100*$B$49*(Global!AH135*$B$48+Global!AH135^2*$C$48)*(AH61/$B61)^(1/$C$49)</f>
        <v>29.968788970819947</v>
      </c>
      <c r="AJ50" s="44">
        <f>100*$B$49*(Global!AI135*$B$48+Global!AI135^2*$C$48)*(AI61/$B61)^(1/$C$49)</f>
        <v>31.36942111695085</v>
      </c>
      <c r="AK50" s="44">
        <f>100*$B$49*(Global!AJ135*$B$48+Global!AJ135^2*$C$48)*(AJ61/$B61)^(1/$C$49)</f>
        <v>32.754636446237335</v>
      </c>
      <c r="AL50" s="44">
        <f>100*$B$49*(Global!AK135*$B$48+Global!AK135^2*$C$48)*(AK61/$B61)^(1/$C$49)</f>
        <v>34.125767507807275</v>
      </c>
      <c r="AM50" s="44">
        <f>100*$B$49*(Global!AL135*$B$48+Global!AL135^2*$C$48)*(AL61/$B61)^(1/$C$49)</f>
        <v>35.484254262462535</v>
      </c>
      <c r="AN50" s="44">
        <f>100*$B$49*(Global!AM135*$B$48+Global!AM135^2*$C$48)*(AM61/$B61)^(1/$C$49)</f>
        <v>36.831536645767251</v>
      </c>
      <c r="AO50" s="44">
        <f>100*$B$49*(Global!AN135*$B$48+Global!AN135^2*$C$48)*(AN61/$B61)^(1/$C$49)</f>
        <v>38.168986165752337</v>
      </c>
      <c r="AP50" s="44">
        <f>100*$B$49*(Global!AO135*$B$48+Global!AO135^2*$C$48)*(AO61/$B61)^(1/$C$49)</f>
        <v>39.497865267975342</v>
      </c>
      <c r="AQ50" s="44">
        <f>100*$B$49*(Global!AP135*$B$48+Global!AP135^2*$C$48)*(AP61/$B61)^(1/$C$49)</f>
        <v>40.819306138174589</v>
      </c>
      <c r="AR50" s="44">
        <f>100*$B$49*(Global!AQ135*$B$48+Global!AQ135^2*$C$48)*(AQ61/$B61)^(1/$C$49)</f>
        <v>42.13430283962753</v>
      </c>
      <c r="AS50" s="44">
        <f>100*$B$49*(Global!AR135*$B$48+Global!AR135^2*$C$48)*(AR61/$B61)^(1/$C$49)</f>
        <v>43.443712383780898</v>
      </c>
      <c r="AT50" s="44">
        <f>100*$B$49*(Global!AS135*$B$48+Global!AS135^2*$C$48)*(AS61/$B61)^(1/$C$49)</f>
        <v>44.748261628613527</v>
      </c>
      <c r="AU50" s="44">
        <f>100*$B$49*(Global!AT135*$B$48+Global!AT135^2*$C$48)*(AT61/$B61)^(1/$C$49)</f>
        <v>46.048557878361727</v>
      </c>
      <c r="AV50" s="44">
        <f>100*$B$49*(Global!AU135*$B$48+Global!AU135^2*$C$48)*(AU61/$B61)^(1/$C$49)</f>
        <v>47.345101791555358</v>
      </c>
      <c r="AW50" s="44">
        <f>100*$B$49*(Global!AV135*$B$48+Global!AV135^2*$C$48)*(AV61/$B61)^(1/$C$49)</f>
        <v>48.638301749534037</v>
      </c>
      <c r="AX50" s="44">
        <f>100*$B$49*(Global!AW135*$B$48+Global!AW135^2*$C$48)*(AW61/$B61)^(1/$C$49)</f>
        <v>49.928489241496273</v>
      </c>
      <c r="AY50" s="44">
        <f>100*$B$49*(Global!AX135*$B$48+Global!AX135^2*$C$48)*(AX61/$B61)^(1/$C$49)</f>
        <v>51.215935121878346</v>
      </c>
      <c r="AZ50" s="44">
        <f>100*$B$49*(Global!AY135*$B$48+Global!AY135^2*$C$48)*(AY61/$B61)^(1/$C$49)</f>
        <v>52.500866820460772</v>
      </c>
      <c r="BA50" s="44">
        <f>100*$B$49*(Global!AZ135*$B$48+Global!AZ135^2*$C$48)*(AZ61/$B61)^(1/$C$49)</f>
        <v>53.783486757204301</v>
      </c>
      <c r="BB50" s="44">
        <f>100*$B$49*(Global!BA135*$B$48+Global!BA135^2*$C$48)*(BA61/$B61)^(1/$C$49)</f>
        <v>55.063992349031984</v>
      </c>
      <c r="BC50" s="44">
        <f>100*$B$49*(Global!BB135*$B$48+Global!BB135^2*$C$48)*(BB61/$B61)^(1/$C$49)</f>
        <v>56.342598106877205</v>
      </c>
      <c r="BD50" s="44">
        <f>100*$B$49*(Global!BC135*$B$48+Global!BC135^2*$C$48)*(BC61/$B61)^(1/$C$49)</f>
        <v>57.619560417357832</v>
      </c>
      <c r="BE50" s="44">
        <f>100*$B$49*(Global!BD135*$B$48+Global!BD135^2*$C$48)*(BD61/$B61)^(1/$C$49)</f>
        <v>58.895205691235851</v>
      </c>
      <c r="BF50" s="44">
        <f>100*$B$49*(Global!BE135*$B$48+Global!BE135^2*$C$48)*(BE61/$B61)^(1/$C$49)</f>
        <v>60.169962645908072</v>
      </c>
      <c r="BG50" s="44">
        <f>100*$B$49*(Global!BF135*$B$48+Global!BF135^2*$C$48)*(BF61/$B61)^(1/$C$49)</f>
        <v>61.444399576658775</v>
      </c>
      <c r="BH50" s="44">
        <f>100*$B$49*(Global!BG135*$B$48+Global!BG135^2*$C$48)*(BG61/$B61)^(1/$C$49)</f>
        <v>62.719267566766504</v>
      </c>
      <c r="BI50" s="44">
        <f>100*$B$49*(Global!BH135*$B$48+Global!BH135^2*$C$48)*(BH61/$B61)^(1/$C$49)</f>
        <v>63.995550696171179</v>
      </c>
      <c r="BJ50" s="44">
        <f>100*$B$49*(Global!BI135*$B$48+Global!BI135^2*$C$48)*(BI61/$B61)^(1/$C$49)</f>
        <v>65.274524439529188</v>
      </c>
      <c r="BK50" s="44">
        <f>100*$B$49*(Global!BJ80*$B$48+Global!BJ80^2*$C$48)*(BJ61/$B61)^(1/$C$49)</f>
        <v>66.191397207700234</v>
      </c>
      <c r="BL50" s="44">
        <f>100*$B$49*(Global!BK80*$B$48+Global!BK80^2*$C$48)*(BK61/$B61)^(1/$C$49)</f>
        <v>67.087618319878359</v>
      </c>
      <c r="BM50" s="44">
        <f>100*$B$49*(Global!BL80*$B$48+Global!BL80^2*$C$48)*(BL61/$B61)^(1/$C$49)</f>
        <v>67.967326272770549</v>
      </c>
      <c r="BN50" s="44">
        <f>100*$B$49*(Global!BM80*$B$48+Global!BM80^2*$C$48)*(BM61/$B61)^(1/$C$49)</f>
        <v>68.833352089115408</v>
      </c>
      <c r="BO50" s="44">
        <f>100*$B$49*(Global!BN80*$B$48+Global!BN80^2*$C$48)*(BN61/$B61)^(1/$C$49)</f>
        <v>69.687642211784521</v>
      </c>
      <c r="BP50" s="44">
        <f>100*$B$49*(Global!BO80*$B$48+Global!BO80^2*$C$48)*(BO61/$B61)^(1/$C$49)</f>
        <v>70.531544319457453</v>
      </c>
      <c r="BQ50" s="44">
        <f>100*$B$49*(Global!BP80*$B$48+Global!BP80^2*$C$48)*(BP61/$B61)^(1/$C$49)</f>
        <v>71.366000543910758</v>
      </c>
      <c r="BR50" s="44">
        <f>100*$B$49*(Global!BQ80*$B$48+Global!BQ80^2*$C$48)*(BQ61/$B61)^(1/$C$49)</f>
        <v>72.191678121267557</v>
      </c>
      <c r="BS50" s="44">
        <f>100*$B$49*(Global!BR80*$B$48+Global!BR80^2*$C$48)*(BR61/$B61)^(1/$C$49)</f>
        <v>73.009057760563621</v>
      </c>
      <c r="BT50" s="44">
        <f>100*$B$49*(Global!BS80*$B$48+Global!BS80^2*$C$48)*(BS61/$B61)^(1/$C$49)</f>
        <v>73.818493431745154</v>
      </c>
      <c r="BU50" s="44">
        <f>100*$B$49*(Global!BT80*$B$48+Global!BT80^2*$C$48)*(BT61/$B61)^(1/$C$49)</f>
        <v>74.620252831057201</v>
      </c>
      <c r="BV50" s="44">
        <f>100*$B$49*(Global!BU80*$B$48+Global!BU80^2*$C$48)*(BU61/$B61)^(1/$C$49)</f>
        <v>75.414544780069278</v>
      </c>
      <c r="BW50" s="44">
        <f>100*$B$49*(Global!BV80*$B$48+Global!BV80^2*$C$48)*(BV61/$B61)^(1/$C$49)</f>
        <v>76.201537786784684</v>
      </c>
      <c r="BX50" s="44">
        <f>100*$B$49*(Global!BW80*$B$48+Global!BW80^2*$C$48)*(BW61/$B61)^(1/$C$49)</f>
        <v>76.981372627204806</v>
      </c>
      <c r="BY50" s="44">
        <f>100*$B$49*(Global!BX80*$B$48+Global!BX80^2*$C$48)*(BX61/$B61)^(1/$C$49)</f>
        <v>77.754170879911044</v>
      </c>
      <c r="BZ50" s="44">
        <f>100*$B$49*(Global!BY80*$B$48+Global!BY80^2*$C$48)*(BY61/$B61)^(1/$C$49)</f>
        <v>78.520040720548621</v>
      </c>
      <c r="CA50" s="44">
        <f>100*$B$49*(Global!BZ80*$B$48+Global!BZ80^2*$C$48)*(BZ61/$B61)^(1/$C$49)</f>
        <v>79.279080860192295</v>
      </c>
      <c r="CB50" s="44">
        <f>100*$B$49*(Global!CA80*$B$48+Global!CA80^2*$C$48)*(CA61/$B61)^(1/$C$49)</f>
        <v>80.031383225689225</v>
      </c>
      <c r="CC50" s="44">
        <f>100*$B$49*(Global!CB80*$B$48+Global!CB80^2*$C$48)*(CB61/$B61)^(1/$C$49)</f>
        <v>80.777034786780661</v>
      </c>
      <c r="CD50" s="44">
        <f>100*$B$49*(Global!CC80*$B$48+Global!CC80^2*$C$48)*(CC61/$B61)^(1/$C$49)</f>
        <v>81.516118804090453</v>
      </c>
      <c r="CE50" s="44">
        <f>100*$B$49*(Global!CD80*$B$48+Global!CD80^2*$C$48)*(CD61/$B61)^(1/$C$49)</f>
        <v>82.248715683651952</v>
      </c>
      <c r="CF50" s="44">
        <f>100*$B$49*(Global!CE80*$B$48+Global!CE80^2*$C$48)*(CE61/$B61)^(1/$C$49)</f>
        <v>82.974903563824199</v>
      </c>
      <c r="CG50" s="44">
        <f>100*$B$49*(Global!CF80*$B$48+Global!CF80^2*$C$48)*(CF61/$B61)^(1/$C$49)</f>
        <v>83.694758719959665</v>
      </c>
      <c r="CH50" s="44">
        <f>100*$B$49*(Global!CG80*$B$48+Global!CG80^2*$C$48)*(CG61/$B61)^(1/$C$49)</f>
        <v>84.408355844773453</v>
      </c>
      <c r="CI50" s="44">
        <f>100*$B$49*(Global!CH80*$B$48+Global!CH80^2*$C$48)*(CH61/$B61)^(1/$C$49)</f>
        <v>85.115768243791535</v>
      </c>
      <c r="CJ50" s="44">
        <f>100*$B$49*(Global!CI80*$B$48+Global!CI80^2*$C$48)*(CI61/$B61)^(1/$C$49)</f>
        <v>85.817067972670301</v>
      </c>
      <c r="CK50" s="44">
        <f>100*$B$49*(Global!CJ80*$B$48+Global!CJ80^2*$C$48)*(CJ61/$B61)^(1/$C$49)</f>
        <v>86.512325934640572</v>
      </c>
      <c r="CL50" s="44">
        <f>100*$B$49*(Global!CK80*$B$48+Global!CK80^2*$C$48)*(CK61/$B61)^(1/$C$49)</f>
        <v>87.201611950534044</v>
      </c>
      <c r="CM50" s="44">
        <f>100*$B$49*(Global!CL80*$B$48+Global!CL80^2*$C$48)*(CL61/$B61)^(1/$C$49)</f>
        <v>87.88499480991041</v>
      </c>
      <c r="CN50" s="44">
        <f>100*$B$49*(Global!CM80*$B$48+Global!CM80^2*$C$48)*(CM61/$B61)^(1/$C$49)</f>
        <v>88.562542309124225</v>
      </c>
      <c r="CO50" s="44">
        <f>100*$B$49*(Global!CN80*$B$48+Global!CN80^2*$C$48)*(CN61/$B61)^(1/$C$49)</f>
        <v>89.234321280343067</v>
      </c>
      <c r="CP50" s="44">
        <f>100*$B$49*(Global!CO80*$B$48+Global!CO80^2*$C$48)*(CO61/$B61)^(1/$C$49)</f>
        <v>89.900397614282866</v>
      </c>
      <c r="CQ50" s="44">
        <f>100*$B$49*(Global!CP80*$B$48+Global!CP80^2*$C$48)*(CP61/$B61)^(1/$C$49)</f>
        <v>90.560836278572083</v>
      </c>
      <c r="CR50" s="44">
        <f>100*$B$49*(Global!CQ80*$B$48+Global!CQ80^2*$C$48)*(CQ61/$B61)^(1/$C$49)</f>
        <v>91.215701333072403</v>
      </c>
      <c r="CS50" s="44">
        <f>100*$B$49*(Global!CR80*$B$48+Global!CR80^2*$C$48)*(CR61/$B61)^(1/$C$49)</f>
        <v>91.865055943080606</v>
      </c>
      <c r="CT50" s="44">
        <f>100*$B$49*(Global!CS80*$B$48+Global!CS80^2*$C$48)*(CS61/$B61)^(1/$C$49)</f>
        <v>92.508962391058148</v>
      </c>
      <c r="CU50" s="44">
        <f>100*$B$49*(Global!CT80*$B$48+Global!CT80^2*$C$48)*(CT61/$B61)^(1/$C$49)</f>
        <v>93.14748208734332</v>
      </c>
      <c r="CV50" s="44">
        <f>100*$B$49*(Global!CU80*$B$48+Global!CU80^2*$C$48)*(CU61/$B61)^(1/$C$49)</f>
        <v>93.780675580165806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-24.683280957522385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1338.2908389140152</v>
      </c>
      <c r="C56" s="181">
        <v>1376.048943</v>
      </c>
      <c r="D56" s="181">
        <v>1414.8723419999999</v>
      </c>
      <c r="E56" s="181">
        <v>1408.3160519999999</v>
      </c>
      <c r="F56" s="181">
        <v>1374.6570609999999</v>
      </c>
      <c r="G56" s="181">
        <v>1315.1481370000001</v>
      </c>
      <c r="H56" s="181">
        <v>1236.6640949999999</v>
      </c>
      <c r="I56" s="181">
        <v>1159.6448929999999</v>
      </c>
      <c r="J56" s="181">
        <v>1087.0737220000001</v>
      </c>
      <c r="K56" s="181">
        <v>1028.079962</v>
      </c>
      <c r="L56" s="181">
        <v>1004.3919649999999</v>
      </c>
      <c r="M56" s="181">
        <v>1004.3919649999999</v>
      </c>
      <c r="N56" s="181">
        <v>1004.3919649999999</v>
      </c>
      <c r="O56" s="181">
        <v>1004.3919649999999</v>
      </c>
      <c r="P56" s="181">
        <v>1004.3919649999999</v>
      </c>
      <c r="Q56" s="181">
        <v>1004.3919649999999</v>
      </c>
      <c r="R56" s="181">
        <v>1004.3919649999999</v>
      </c>
      <c r="S56" s="181">
        <v>1004.3919649999999</v>
      </c>
      <c r="T56" s="181">
        <v>1004.3919649999999</v>
      </c>
      <c r="U56" s="181">
        <v>1004.3919649999999</v>
      </c>
      <c r="V56" s="181">
        <v>1004.3919649999999</v>
      </c>
      <c r="W56" s="181">
        <v>1004.3919649999999</v>
      </c>
      <c r="X56" s="181">
        <v>1004.3919649999999</v>
      </c>
      <c r="Y56" s="181">
        <v>1004.3919649999999</v>
      </c>
      <c r="Z56" s="181">
        <v>1004.3919649999999</v>
      </c>
      <c r="AA56" s="181">
        <v>1004.3919649999999</v>
      </c>
      <c r="AB56" s="181">
        <v>1004.3919649999999</v>
      </c>
      <c r="AC56" s="181">
        <v>1004.3919649999999</v>
      </c>
      <c r="AD56" s="181">
        <v>1004.3919649999999</v>
      </c>
      <c r="AE56" s="181">
        <v>1004.3919649999999</v>
      </c>
      <c r="AF56" s="181">
        <v>1004.3919649999999</v>
      </c>
      <c r="AG56" s="181">
        <v>1004.3919649999999</v>
      </c>
      <c r="AH56" s="181">
        <v>1004.3919649999999</v>
      </c>
      <c r="AI56" s="181">
        <v>1004.3919649999999</v>
      </c>
      <c r="AJ56" s="181">
        <v>1004.3919649999999</v>
      </c>
      <c r="AK56" s="181">
        <v>1004.3919649999999</v>
      </c>
      <c r="AL56" s="181">
        <v>1004.3919649999999</v>
      </c>
      <c r="AM56" s="181">
        <v>1004.3919649999999</v>
      </c>
      <c r="AN56" s="181">
        <v>1004.3919649999999</v>
      </c>
      <c r="AO56" s="181">
        <v>1004.3919649999999</v>
      </c>
      <c r="AP56" s="181">
        <v>1004.3919649999999</v>
      </c>
      <c r="AQ56" s="181">
        <v>1004.3919649999999</v>
      </c>
      <c r="AR56" s="181">
        <v>1004.3919649999999</v>
      </c>
      <c r="AS56" s="181">
        <v>1004.3919649999999</v>
      </c>
      <c r="AT56" s="181">
        <v>1004.3919649999999</v>
      </c>
      <c r="AU56" s="181">
        <v>1004.3919649999999</v>
      </c>
      <c r="AV56" s="181">
        <v>1004.3919649999999</v>
      </c>
      <c r="AW56" s="181">
        <v>1004.3919649999999</v>
      </c>
      <c r="AX56" s="181">
        <v>1004.3919649999999</v>
      </c>
      <c r="AY56" s="181">
        <v>1004.3919649999999</v>
      </c>
      <c r="AZ56" s="181">
        <v>1004.3919649999999</v>
      </c>
      <c r="BA56" s="181">
        <v>1004.3919649999999</v>
      </c>
      <c r="BB56" s="181">
        <v>1004.3919649999999</v>
      </c>
      <c r="BC56" s="181">
        <v>1004.3919649999999</v>
      </c>
      <c r="BD56" s="181">
        <v>1004.3919649999999</v>
      </c>
      <c r="BE56" s="181">
        <v>1004.3919649999999</v>
      </c>
      <c r="BF56" s="181">
        <v>1004.3919649999999</v>
      </c>
      <c r="BG56" s="181">
        <v>1004.3919649999999</v>
      </c>
      <c r="BH56" s="181">
        <v>1004.3919649999999</v>
      </c>
      <c r="BI56" s="181">
        <v>1004.3919649999999</v>
      </c>
    </row>
    <row r="57" spans="1:105" s="6" customFormat="1" ht="13.8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3.8">
      <c r="A59" s="5" t="s">
        <v>129</v>
      </c>
      <c r="B59" s="3">
        <f>+BI56</f>
        <v>1004.3919649999999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5.429564940355875</v>
      </c>
      <c r="C61" s="45">
        <f t="shared" si="10"/>
        <v>11.92463337108209</v>
      </c>
      <c r="D61" s="45">
        <f t="shared" si="10"/>
        <v>16.658544615942791</v>
      </c>
      <c r="E61" s="45">
        <f t="shared" si="10"/>
        <v>21.62751947581306</v>
      </c>
      <c r="F61" s="45">
        <f t="shared" si="10"/>
        <v>26.74213363656413</v>
      </c>
      <c r="G61" s="45">
        <f t="shared" si="10"/>
        <v>31.779008422663271</v>
      </c>
      <c r="H61" s="45">
        <f t="shared" si="10"/>
        <v>36.614662346040703</v>
      </c>
      <c r="I61" s="45">
        <f t="shared" si="10"/>
        <v>41.268382513986261</v>
      </c>
      <c r="J61" s="45">
        <f t="shared" si="10"/>
        <v>45.73220528325799</v>
      </c>
      <c r="K61" s="45">
        <f t="shared" si="10"/>
        <v>50.262144647393015</v>
      </c>
      <c r="L61" s="45">
        <f t="shared" si="10"/>
        <v>56.210365740101871</v>
      </c>
      <c r="M61" s="45">
        <f t="shared" si="10"/>
        <v>63.905899804758796</v>
      </c>
      <c r="N61" s="45">
        <f t="shared" si="10"/>
        <v>71.574371817022296</v>
      </c>
      <c r="O61" s="45">
        <f t="shared" si="10"/>
        <v>79.638230626219936</v>
      </c>
      <c r="P61" s="45">
        <f t="shared" si="10"/>
        <v>87.999480135386889</v>
      </c>
      <c r="Q61" s="45">
        <f t="shared" si="10"/>
        <v>96.580555140749539</v>
      </c>
      <c r="R61" s="45">
        <f t="shared" si="10"/>
        <v>105.31939056245133</v>
      </c>
      <c r="S61" s="45">
        <f t="shared" si="10"/>
        <v>114.16504585789033</v>
      </c>
      <c r="T61" s="45">
        <f t="shared" si="10"/>
        <v>123.0750103369777</v>
      </c>
      <c r="U61" s="45">
        <f t="shared" si="10"/>
        <v>132.0135164230052</v>
      </c>
      <c r="V61" s="45">
        <f t="shared" si="10"/>
        <v>140.9504510198922</v>
      </c>
      <c r="W61" s="45">
        <f t="shared" si="10"/>
        <v>149.8606346121191</v>
      </c>
      <c r="X61" s="45">
        <f t="shared" si="10"/>
        <v>158.72334871618398</v>
      </c>
      <c r="Y61" s="45">
        <f t="shared" si="10"/>
        <v>167.52205343347003</v>
      </c>
      <c r="Z61" s="45">
        <f t="shared" si="10"/>
        <v>176.24425732810803</v>
      </c>
      <c r="AA61" s="45">
        <f t="shared" si="10"/>
        <v>184.88148724493277</v>
      </c>
      <c r="AB61" s="45">
        <f t="shared" si="10"/>
        <v>193.43288097057547</v>
      </c>
      <c r="AC61" s="45">
        <f t="shared" si="10"/>
        <v>201.91926438322659</v>
      </c>
      <c r="AD61" s="45">
        <f t="shared" si="10"/>
        <v>210.44992489250143</v>
      </c>
      <c r="AE61" s="45">
        <f t="shared" si="10"/>
        <v>219.02820639409114</v>
      </c>
      <c r="AF61" s="45">
        <f t="shared" si="10"/>
        <v>227.65038351728202</v>
      </c>
      <c r="AG61" s="45">
        <f t="shared" si="10"/>
        <v>236.31096578255165</v>
      </c>
      <c r="AH61" s="45">
        <f t="shared" si="10"/>
        <v>245.00474873704661</v>
      </c>
      <c r="AI61" s="45">
        <f t="shared" si="10"/>
        <v>253.72783731850546</v>
      </c>
      <c r="AJ61" s="45">
        <f t="shared" si="10"/>
        <v>262.47795428759588</v>
      </c>
      <c r="AK61" s="45">
        <f t="shared" si="10"/>
        <v>271.25433202805118</v>
      </c>
      <c r="AL61" s="45">
        <f t="shared" si="10"/>
        <v>280.05741237683219</v>
      </c>
      <c r="AM61" s="45">
        <f t="shared" si="10"/>
        <v>288.88849377851676</v>
      </c>
      <c r="AN61" s="45">
        <f t="shared" si="10"/>
        <v>297.74939967362099</v>
      </c>
      <c r="AO61" s="45">
        <f t="shared" si="10"/>
        <v>306.64220037961036</v>
      </c>
      <c r="AP61" s="45">
        <f t="shared" si="10"/>
        <v>315.56899755336906</v>
      </c>
      <c r="AQ61" s="45">
        <f t="shared" si="10"/>
        <v>324.53176927757954</v>
      </c>
      <c r="AR61" s="45">
        <f t="shared" si="10"/>
        <v>333.53226987695029</v>
      </c>
      <c r="AS61" s="45">
        <f t="shared" si="10"/>
        <v>342.57197840513788</v>
      </c>
      <c r="AT61" s="45">
        <f t="shared" si="10"/>
        <v>351.65209135465011</v>
      </c>
      <c r="AU61" s="45">
        <f t="shared" si="10"/>
        <v>360.7735574456803</v>
      </c>
      <c r="AV61" s="45">
        <f t="shared" si="10"/>
        <v>369.9371548185008</v>
      </c>
      <c r="AW61" s="45">
        <f t="shared" si="10"/>
        <v>379.14361337434985</v>
      </c>
      <c r="AX61" s="45">
        <f t="shared" si="10"/>
        <v>388.39378733044106</v>
      </c>
      <c r="AY61" s="45">
        <f t="shared" si="10"/>
        <v>397.68888529989391</v>
      </c>
      <c r="AZ61" s="45">
        <f t="shared" si="10"/>
        <v>407.03076743078884</v>
      </c>
      <c r="BA61" s="45">
        <f t="shared" si="10"/>
        <v>416.42232140372101</v>
      </c>
      <c r="BB61" s="45">
        <f t="shared" si="10"/>
        <v>425.86793146304905</v>
      </c>
      <c r="BC61" s="45">
        <f t="shared" si="10"/>
        <v>435.37405722376531</v>
      </c>
      <c r="BD61" s="45">
        <f t="shared" si="10"/>
        <v>444.94994185931398</v>
      </c>
      <c r="BE61" s="45">
        <f t="shared" si="10"/>
        <v>454.60847258862719</v>
      </c>
      <c r="BF61" s="45">
        <f t="shared" si="10"/>
        <v>464.36722037219653</v>
      </c>
      <c r="BG61" s="45">
        <f t="shared" si="10"/>
        <v>474.24969073837764</v>
      </c>
      <c r="BH61" s="45">
        <f t="shared" si="10"/>
        <v>484.28682418564108</v>
      </c>
      <c r="BI61" s="45">
        <f t="shared" si="10"/>
        <v>494.51879332670745</v>
      </c>
      <c r="BJ61" s="45">
        <f>+BI61</f>
        <v>494.51879332670745</v>
      </c>
      <c r="BK61" s="45">
        <f t="shared" ref="BK61:CV61" si="11">+BJ61</f>
        <v>494.51879332670745</v>
      </c>
      <c r="BL61" s="45">
        <f t="shared" si="11"/>
        <v>494.51879332670745</v>
      </c>
      <c r="BM61" s="45">
        <f t="shared" si="11"/>
        <v>494.51879332670745</v>
      </c>
      <c r="BN61" s="45">
        <f t="shared" si="11"/>
        <v>494.51879332670745</v>
      </c>
      <c r="BO61" s="45">
        <f t="shared" si="11"/>
        <v>494.51879332670745</v>
      </c>
      <c r="BP61" s="45">
        <f t="shared" si="11"/>
        <v>494.51879332670745</v>
      </c>
      <c r="BQ61" s="45">
        <f t="shared" si="11"/>
        <v>494.51879332670745</v>
      </c>
      <c r="BR61" s="45">
        <f t="shared" si="11"/>
        <v>494.51879332670745</v>
      </c>
      <c r="BS61" s="45">
        <f t="shared" si="11"/>
        <v>494.51879332670745</v>
      </c>
      <c r="BT61" s="45">
        <f t="shared" si="11"/>
        <v>494.51879332670745</v>
      </c>
      <c r="BU61" s="45">
        <f t="shared" si="11"/>
        <v>494.51879332670745</v>
      </c>
      <c r="BV61" s="45">
        <f t="shared" si="11"/>
        <v>494.51879332670745</v>
      </c>
      <c r="BW61" s="45">
        <f t="shared" si="11"/>
        <v>494.51879332670745</v>
      </c>
      <c r="BX61" s="45">
        <f t="shared" si="11"/>
        <v>494.51879332670745</v>
      </c>
      <c r="BY61" s="45">
        <f t="shared" si="11"/>
        <v>494.51879332670745</v>
      </c>
      <c r="BZ61" s="45">
        <f t="shared" si="11"/>
        <v>494.51879332670745</v>
      </c>
      <c r="CA61" s="45">
        <f t="shared" si="11"/>
        <v>494.51879332670745</v>
      </c>
      <c r="CB61" s="45">
        <f t="shared" si="11"/>
        <v>494.51879332670745</v>
      </c>
      <c r="CC61" s="45">
        <f t="shared" si="11"/>
        <v>494.51879332670745</v>
      </c>
      <c r="CD61" s="45">
        <f t="shared" si="11"/>
        <v>494.51879332670745</v>
      </c>
      <c r="CE61" s="45">
        <f t="shared" si="11"/>
        <v>494.51879332670745</v>
      </c>
      <c r="CF61" s="45">
        <f t="shared" si="11"/>
        <v>494.51879332670745</v>
      </c>
      <c r="CG61" s="45">
        <f t="shared" si="11"/>
        <v>494.51879332670745</v>
      </c>
      <c r="CH61" s="45">
        <f t="shared" si="11"/>
        <v>494.51879332670745</v>
      </c>
      <c r="CI61" s="45">
        <f t="shared" si="11"/>
        <v>494.51879332670745</v>
      </c>
      <c r="CJ61" s="45">
        <f t="shared" si="11"/>
        <v>494.51879332670745</v>
      </c>
      <c r="CK61" s="45">
        <f t="shared" si="11"/>
        <v>494.51879332670745</v>
      </c>
      <c r="CL61" s="45">
        <f t="shared" si="11"/>
        <v>494.51879332670745</v>
      </c>
      <c r="CM61" s="45">
        <f t="shared" si="11"/>
        <v>494.51879332670745</v>
      </c>
      <c r="CN61" s="45">
        <f t="shared" si="11"/>
        <v>494.51879332670745</v>
      </c>
      <c r="CO61" s="45">
        <f t="shared" si="11"/>
        <v>494.51879332670745</v>
      </c>
      <c r="CP61" s="45">
        <f t="shared" si="11"/>
        <v>494.51879332670745</v>
      </c>
      <c r="CQ61" s="45">
        <f t="shared" si="11"/>
        <v>494.51879332670745</v>
      </c>
      <c r="CR61" s="45">
        <f t="shared" si="11"/>
        <v>494.51879332670745</v>
      </c>
      <c r="CS61" s="45">
        <f t="shared" si="11"/>
        <v>494.51879332670745</v>
      </c>
      <c r="CT61" s="45">
        <f t="shared" si="11"/>
        <v>494.51879332670745</v>
      </c>
      <c r="CU61" s="45">
        <f t="shared" si="11"/>
        <v>494.51879332670745</v>
      </c>
      <c r="CV61" s="45">
        <f t="shared" si="11"/>
        <v>494.51879332670745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2.8765283808059351E-3</v>
      </c>
      <c r="E62" s="64">
        <f>($B24*E81+$B25*E81^$B$26+$B$29*(E81/$B$27)^$B$28)*Parameters!$B$116*0.01</f>
        <v>4.1230806436760191E-3</v>
      </c>
      <c r="F62" s="64">
        <f>($B24*F81+$B25*F81^$B$26+$B$29*(F81/$B$27)^$B$28)*Parameters!$B$116*0.01</f>
        <v>5.705549075596934E-3</v>
      </c>
      <c r="G62" s="64">
        <f>($B24*G81+$B25*G81^$B$26+$B$29*(G81/$B$27)^$B$28)*Parameters!$B$116*0.01</f>
        <v>7.5965193423014887E-3</v>
      </c>
      <c r="H62" s="64">
        <f>($B24*H81+$B25*H81^$B$26+$B$29*(H81/$B$27)^$B$28)*Parameters!$B$116*0.01</f>
        <v>9.7594138534119173E-3</v>
      </c>
      <c r="I62" s="64">
        <f>($B24*I81+$B25*I81^$B$26+$B$29*(I81/$B$27)^$B$28)*Parameters!$B$116*0.01</f>
        <v>1.2156299055323229E-2</v>
      </c>
      <c r="J62" s="64">
        <f>($B24*J81+$B25*J81^$B$26+$B$29*(J81/$B$27)^$B$28)*Parameters!$B$116*0.01</f>
        <v>1.4752352995362483E-2</v>
      </c>
      <c r="K62" s="64">
        <f>($B24*K81+$B25*K81^$B$26+$B$29*(K81/$B$27)^$B$28)*Parameters!$B$116*0.01</f>
        <v>1.7516853215693299E-2</v>
      </c>
      <c r="L62" s="64">
        <f>($B24*L81+$B25*L81^$B$26+$B$29*(L81/$B$27)^$B$28)*Parameters!$B$116*0.01</f>
        <v>2.0424185960472512E-2</v>
      </c>
      <c r="M62" s="64">
        <f>($B24*M81+$B25*M81^$B$26+$B$29*(M81/$B$27)^$B$28)*Parameters!$B$116*0.01</f>
        <v>2.3373362012140894E-2</v>
      </c>
      <c r="N62" s="64">
        <f>($B24*N81+$B25*N81^$B$26+$B$29*(N81/$B$27)^$B$28)*Parameters!$B$116*0.01</f>
        <v>2.6362883917788089E-2</v>
      </c>
      <c r="O62" s="64">
        <f>($B24*O81+$B25*O81^$B$26+$B$29*(O81/$B$27)^$B$28)*Parameters!$B$116*0.01</f>
        <v>2.939127210398227E-2</v>
      </c>
      <c r="P62" s="64">
        <f>($B24*P81+$B25*P81^$B$26+$B$29*(P81/$B$27)^$B$28)*Parameters!$B$116*0.01</f>
        <v>3.2453794831101515E-2</v>
      </c>
      <c r="Q62" s="64">
        <f>($B24*Q81+$B25*Q81^$B$26+$B$29*(Q81/$B$27)^$B$28)*Parameters!$B$116*0.01</f>
        <v>3.5544110467371853E-2</v>
      </c>
      <c r="R62" s="64">
        <f>($B24*R81+$B25*R81^$B$26+$B$29*(R81/$B$27)^$B$28)*Parameters!$B$116*0.01</f>
        <v>3.8654893622472687E-2</v>
      </c>
      <c r="S62" s="64">
        <f>($B24*S81+$B25*S81^$B$26+$B$29*(S81/$B$27)^$B$28)*Parameters!$B$116*0.01</f>
        <v>4.1777883147503039E-2</v>
      </c>
      <c r="T62" s="64">
        <f>($B24*T81+$B25*T81^$B$26+$B$29*(T81/$B$27)^$B$28)*Parameters!$B$116*0.01</f>
        <v>4.4903509740225743E-2</v>
      </c>
      <c r="U62" s="64">
        <f>($B24*U81+$B25*U81^$B$26+$B$29*(U81/$B$27)^$B$28)*Parameters!$B$116*0.01</f>
        <v>4.8020141852082386E-2</v>
      </c>
      <c r="V62" s="64">
        <f>($B24*V81+$B25*V81^$B$26+$B$29*(V81/$B$27)^$B$28)*Parameters!$B$116*0.01</f>
        <v>5.1112944011131457E-2</v>
      </c>
      <c r="W62" s="64">
        <f>($B24*W81+$B25*W81^$B$26+$B$29*(W81/$B$27)^$B$28)*Parameters!$B$116*0.01</f>
        <v>5.416233962535736E-2</v>
      </c>
      <c r="X62" s="64">
        <f>($B24*X81+$B25*X81^$B$26+$B$29*(X81/$B$27)^$B$28)*Parameters!$B$116*0.01</f>
        <v>5.7142128191404254E-2</v>
      </c>
      <c r="Y62" s="64">
        <f>($B24*Y81+$B25*Y81^$B$26+$B$29*(Y81/$B$27)^$B$28)*Parameters!$B$116*0.01</f>
        <v>6.0017452496008934E-2</v>
      </c>
      <c r="Z62" s="64">
        <f>($B24*Z81+$B25*Z81^$B$26+$B$29*(Z81/$B$27)^$B$28)*Parameters!$B$116*0.01</f>
        <v>6.2743069521349185E-2</v>
      </c>
      <c r="AA62" s="64">
        <f>($B24*AA81+$B25*AA81^$B$26+$B$29*(AA81/$B$27)^$B$28)*Parameters!$B$116*0.01</f>
        <v>6.516493482685061E-2</v>
      </c>
      <c r="AB62" s="64">
        <f>($B24*AB81+$B25*AB81^$B$26+$B$29*(AB81/$B$27)^$B$28)*Parameters!$B$116*0.01</f>
        <v>6.6547480328677813E-2</v>
      </c>
      <c r="AC62" s="64">
        <f>($B24*AC81+$B25*AC81^$B$26+$B$29*(AC81/$B$27)^$B$28)*Parameters!$B$116*0.01</f>
        <v>6.6573669351518885E-2</v>
      </c>
      <c r="AD62" s="64">
        <f>($B24*AD81+$B25*AD81^$B$26+$B$29*(AD81/$B$27)^$B$28)*Parameters!$B$116*0.01</f>
        <v>6.5792313804202279E-2</v>
      </c>
      <c r="AE62" s="64">
        <f>($B24*AE81+$B25*AE81^$B$26+$B$29*(AE81/$B$27)^$B$28)*Parameters!$B$116*0.01</f>
        <v>6.4577301607875254E-2</v>
      </c>
      <c r="AF62" s="64">
        <f>($B24*AF81+$B25*AF81^$B$26+$B$29*(AF81/$B$27)^$B$28)*Parameters!$B$116*0.01</f>
        <v>6.3172158423295835E-2</v>
      </c>
      <c r="AG62" s="64">
        <f>($B24*AG81+$B25*AG81^$B$26+$B$29*(AG81/$B$27)^$B$28)*Parameters!$B$116*0.01</f>
        <v>6.1728739319493998E-2</v>
      </c>
      <c r="AH62" s="64">
        <f>($B24*AH81+$B25*AH81^$B$26+$B$29*(AH81/$B$27)^$B$28)*Parameters!$B$116*0.01</f>
        <v>6.0336826984525034E-2</v>
      </c>
      <c r="AI62" s="64">
        <f>($B24*AI81+$B25*AI81^$B$26+$B$29*(AI81/$B$27)^$B$28)*Parameters!$B$116*0.01</f>
        <v>5.9045381498523189E-2</v>
      </c>
      <c r="AJ62" s="64">
        <f>($B24*AJ81+$B25*AJ81^$B$26+$B$29*(AJ81/$B$27)^$B$28)*Parameters!$B$116*0.01</f>
        <v>5.7877234873534945E-2</v>
      </c>
      <c r="AK62" s="64">
        <f>($B24*AK81+$B25*AK81^$B$26+$B$29*(AK81/$B$27)^$B$28)*Parameters!$B$116*0.01</f>
        <v>5.6839000652109242E-2</v>
      </c>
      <c r="AL62" s="64">
        <f>($B24*AL81+$B25*AL81^$B$26+$B$29*(AL81/$B$27)^$B$28)*Parameters!$B$116*0.01</f>
        <v>5.5927629704136513E-2</v>
      </c>
      <c r="AM62" s="64">
        <f>($B24*AM81+$B25*AM81^$B$26+$B$29*(AM81/$B$27)^$B$28)*Parameters!$B$116*0.01</f>
        <v>5.5134673346250981E-2</v>
      </c>
      <c r="AN62" s="64">
        <f>($B24*AN81+$B25*AN81^$B$26+$B$29*(AN81/$B$27)^$B$28)*Parameters!$B$116*0.01</f>
        <v>5.4449005208235944E-2</v>
      </c>
      <c r="AO62" s="64">
        <f>($B24*AO81+$B25*AO81^$B$26+$B$29*(AO81/$B$27)^$B$28)*Parameters!$B$116*0.01</f>
        <v>5.3858519787473996E-2</v>
      </c>
      <c r="AP62" s="64">
        <f>($B24*AP81+$B25*AP81^$B$26+$B$29*(AP81/$B$27)^$B$28)*Parameters!$B$116*0.01</f>
        <v>5.3351158753519964E-2</v>
      </c>
      <c r="AQ62" s="64">
        <f>($B24*AQ81+$B25*AQ81^$B$26+$B$29*(AQ81/$B$27)^$B$28)*Parameters!$B$116*0.01</f>
        <v>5.2915500365882794E-2</v>
      </c>
      <c r="AR62" s="64">
        <f>($B24*AR81+$B25*AR81^$B$26+$B$29*(AR81/$B$27)^$B$28)*Parameters!$B$116*0.01</f>
        <v>5.2541068603621323E-2</v>
      </c>
      <c r="AS62" s="64">
        <f>($B24*AS81+$B25*AS81^$B$26+$B$29*(AS81/$B$27)^$B$28)*Parameters!$B$116*0.01</f>
        <v>5.2218465576845702E-2</v>
      </c>
      <c r="AT62" s="64">
        <f>($B24*AT81+$B25*AT81^$B$26+$B$29*(AT81/$B$27)^$B$28)*Parameters!$B$116*0.01</f>
        <v>5.1939395326965364E-2</v>
      </c>
      <c r="AU62" s="64">
        <f>($B24*AU81+$B25*AU81^$B$26+$B$29*(AU81/$B$27)^$B$28)*Parameters!$B$116*0.01</f>
        <v>5.1696623501292345E-2</v>
      </c>
      <c r="AV62" s="64">
        <f>($B24*AV81+$B25*AV81^$B$26+$B$29*(AV81/$B$27)^$B$28)*Parameters!$B$116*0.01</f>
        <v>5.1483901694399481E-2</v>
      </c>
      <c r="AW62" s="64">
        <f>($B24*AW81+$B25*AW81^$B$26+$B$29*(AW81/$B$27)^$B$28)*Parameters!$B$116*0.01</f>
        <v>5.1295874844605044E-2</v>
      </c>
      <c r="AX62" s="64">
        <f>($B24*AX81+$B25*AX81^$B$26+$B$29*(AX81/$B$27)^$B$28)*Parameters!$B$116*0.01</f>
        <v>5.1127983194276617E-2</v>
      </c>
      <c r="AY62" s="64">
        <f>($B24*AY81+$B25*AY81^$B$26+$B$29*(AY81/$B$27)^$B$28)*Parameters!$B$116*0.01</f>
        <v>5.0976365791566024E-2</v>
      </c>
      <c r="AZ62" s="64">
        <f>($B24*AZ81+$B25*AZ81^$B$26+$B$29*(AZ81/$B$27)^$B$28)*Parameters!$B$116*0.01</f>
        <v>5.0837769546159185E-2</v>
      </c>
      <c r="BA62" s="64">
        <f>($B24*BA81+$B25*BA81^$B$26+$B$29*(BA81/$B$27)^$B$28)*Parameters!$B$116*0.01</f>
        <v>5.0709465931274463E-2</v>
      </c>
      <c r="BB62" s="64">
        <f>($B24*BB81+$B25*BB81^$B$26+$B$29*(BB81/$B$27)^$B$28)*Parameters!$B$116*0.01</f>
        <v>5.0589176200323466E-2</v>
      </c>
      <c r="BC62" s="64">
        <f>($B24*BC81+$B25*BC81^$B$26+$B$29*(BC81/$B$27)^$B$28)*Parameters!$B$116*0.01</f>
        <v>5.047500522623876E-2</v>
      </c>
      <c r="BD62" s="64">
        <f>($B24*BD81+$B25*BD81^$B$26+$B$29*(BD81/$B$27)^$B$28)*Parameters!$B$116*0.01</f>
        <v>5.0365383617951939E-2</v>
      </c>
      <c r="BE62" s="64">
        <f>($B24*BE81+$B25*BE81^$B$26+$B$29*(BE81/$B$27)^$B$28)*Parameters!$B$116*0.01</f>
        <v>5.025901751657217E-2</v>
      </c>
      <c r="BF62" s="64">
        <f>($B24*BF81+$B25*BF81^$B$26+$B$29*(BF81/$B$27)^$B$28)*Parameters!$B$116*0.01</f>
        <v>5.015484535257133E-2</v>
      </c>
      <c r="BG62" s="64">
        <f>($B24*BG81+$B25*BG81^$B$26+$B$29*(BG81/$B$27)^$B$28)*Parameters!$B$116*0.01</f>
        <v>5.0052000807043306E-2</v>
      </c>
      <c r="BH62" s="64">
        <f>($B24*BH81+$B25*BH81^$B$26+$B$29*(BH81/$B$27)^$B$28)*Parameters!$B$116*0.01</f>
        <v>4.9949781232911397E-2</v>
      </c>
      <c r="BI62" s="64">
        <f>($B24*BI81+$B25*BI81^$B$26+$B$29*(BI81/$B$27)^$B$28)*Parameters!$B$116*0.01</f>
        <v>4.9847620834532716E-2</v>
      </c>
      <c r="BJ62" s="64">
        <f>($B24*BJ81+$B25*BJ81^$B$26+$B$29*(BJ81/$B$27)^$B$28)*Parameters!$B$116*0.01</f>
        <v>4.8761135830063099E-2</v>
      </c>
      <c r="BK62" s="64">
        <f>($B24*BK81+$B25*BK81^$B$26+$B$29*(BK81/$B$27)^$B$28)*Parameters!$B$116*0.01</f>
        <v>4.7987805905416833E-2</v>
      </c>
      <c r="BL62" s="64">
        <f>($B24*BL81+$B25*BL81^$B$26+$B$29*(BL81/$B$27)^$B$28)*Parameters!$B$116*0.01</f>
        <v>4.742327274658522E-2</v>
      </c>
      <c r="BM62" s="64">
        <f>($B24*BM81+$B25*BM81^$B$26+$B$29*(BM81/$B$27)^$B$28)*Parameters!$B$116*0.01</f>
        <v>4.6998477980064846E-2</v>
      </c>
      <c r="BN62" s="64">
        <f>($B24*BN81+$B25*BN81^$B$26+$B$29*(BN81/$B$27)^$B$28)*Parameters!$B$116*0.01</f>
        <v>4.6667412608415518E-2</v>
      </c>
      <c r="BO62" s="64">
        <f>($B24*BO81+$B25*BO81^$B$26+$B$29*(BO81/$B$27)^$B$28)*Parameters!$B$116*0.01</f>
        <v>4.6399278361330662E-2</v>
      </c>
      <c r="BP62" s="64">
        <f>($B24*BP81+$B25*BP81^$B$26+$B$29*(BP81/$B$27)^$B$28)*Parameters!$B$116*0.01</f>
        <v>4.6173391491862094E-2</v>
      </c>
      <c r="BQ62" s="64">
        <f>($B24*BQ81+$B25*BQ81^$B$26+$B$29*(BQ81/$B$27)^$B$28)*Parameters!$B$116*0.01</f>
        <v>4.5975830426614447E-2</v>
      </c>
      <c r="BR62" s="64">
        <f>($B24*BR81+$B25*BR81^$B$26+$B$29*(BR81/$B$27)^$B$28)*Parameters!$B$116*0.01</f>
        <v>4.5797211817168088E-2</v>
      </c>
      <c r="BS62" s="64">
        <f>($B24*BS81+$B25*BS81^$B$26+$B$29*(BS81/$B$27)^$B$28)*Parameters!$B$116*0.01</f>
        <v>4.5631206278028913E-2</v>
      </c>
      <c r="BT62" s="64">
        <f>($B24*BT81+$B25*BT81^$B$26+$B$29*(BT81/$B$27)^$B$28)*Parameters!$B$116*0.01</f>
        <v>4.547354357674626E-2</v>
      </c>
      <c r="BU62" s="64">
        <f>($B24*BU81+$B25*BU81^$B$26+$B$29*(BU81/$B$27)^$B$28)*Parameters!$B$116*0.01</f>
        <v>4.5321343868573408E-2</v>
      </c>
      <c r="BV62" s="64">
        <f>($B24*BV81+$B25*BV81^$B$26+$B$29*(BV81/$B$27)^$B$28)*Parameters!$B$116*0.01</f>
        <v>4.5172667149354896E-2</v>
      </c>
      <c r="BW62" s="64">
        <f>($B24*BW81+$B25*BW81^$B$26+$B$29*(BW81/$B$27)^$B$28)*Parameters!$B$116*0.01</f>
        <v>4.5026209244262233E-2</v>
      </c>
      <c r="BX62" s="64">
        <f>($B24*BX81+$B25*BX81^$B$26+$B$29*(BX81/$B$27)^$B$28)*Parameters!$B$116*0.01</f>
        <v>4.4881096427254928E-2</v>
      </c>
      <c r="BY62" s="64">
        <f>($B24*BY81+$B25*BY81^$B$26+$B$29*(BY81/$B$27)^$B$28)*Parameters!$B$116*0.01</f>
        <v>4.4736746538376886E-2</v>
      </c>
      <c r="BZ62" s="64">
        <f>($B24*BZ81+$B25*BZ81^$B$26+$B$29*(BZ81/$B$27)^$B$28)*Parameters!$B$116*0.01</f>
        <v>4.4592774989823704E-2</v>
      </c>
      <c r="CA62" s="64">
        <f>($B24*CA81+$B25*CA81^$B$26+$B$29*(CA81/$B$27)^$B$28)*Parameters!$B$116*0.01</f>
        <v>4.4448931102519192E-2</v>
      </c>
      <c r="CB62" s="64">
        <f>($B24*CB81+$B25*CB81^$B$26+$B$29*(CB81/$B$27)^$B$28)*Parameters!$B$116*0.01</f>
        <v>4.4305054952414318E-2</v>
      </c>
      <c r="CC62" s="64">
        <f>($B24*CC81+$B25*CC81^$B$26+$B$29*(CC81/$B$27)^$B$28)*Parameters!$B$116*0.01</f>
        <v>4.4161048095219611E-2</v>
      </c>
      <c r="CD62" s="64">
        <f>($B24*CD81+$B25*CD81^$B$26+$B$29*(CD81/$B$27)^$B$28)*Parameters!$B$116*0.01</f>
        <v>4.4016853688620544E-2</v>
      </c>
      <c r="CE62" s="64">
        <f>($B24*CE81+$B25*CE81^$B$26+$B$29*(CE81/$B$27)^$B$28)*Parameters!$B$116*0.01</f>
        <v>4.3872442982222946E-2</v>
      </c>
      <c r="CF62" s="64">
        <f>($B24*CF81+$B25*CF81^$B$26+$B$29*(CF81/$B$27)^$B$28)*Parameters!$B$116*0.01</f>
        <v>4.3727806125567786E-2</v>
      </c>
      <c r="CG62" s="64">
        <f>($B24*CG81+$B25*CG81^$B$26+$B$29*(CG81/$B$27)^$B$28)*Parameters!$B$116*0.01</f>
        <v>4.358294590685468E-2</v>
      </c>
      <c r="CH62" s="64">
        <f>($B24*CH81+$B25*CH81^$B$26+$B$29*(CH81/$B$27)^$B$28)*Parameters!$B$116*0.01</f>
        <v>4.3437873482777618E-2</v>
      </c>
      <c r="CI62" s="64">
        <f>($B24*CI81+$B25*CI81^$B$26+$B$29*(CI81/$B$27)^$B$28)*Parameters!$B$116*0.01</f>
        <v>4.3292605462726272E-2</v>
      </c>
      <c r="CJ62" s="64">
        <f>($B24*CJ81+$B25*CJ81^$B$26+$B$29*(CJ81/$B$27)^$B$28)*Parameters!$B$116*0.01</f>
        <v>4.314716191552815E-2</v>
      </c>
      <c r="CK62" s="64">
        <f>($B24*CK81+$B25*CK81^$B$26+$B$29*(CK81/$B$27)^$B$28)*Parameters!$B$116*0.01</f>
        <v>4.3001565005628677E-2</v>
      </c>
      <c r="CL62" s="64">
        <f>($B24*CL81+$B25*CL81^$B$26+$B$29*(CL81/$B$27)^$B$28)*Parameters!$B$116*0.01</f>
        <v>4.2855838059559018E-2</v>
      </c>
      <c r="CM62" s="64">
        <f>($B24*CM81+$B25*CM81^$B$26+$B$29*(CM81/$B$27)^$B$28)*Parameters!$B$116*0.01</f>
        <v>4.2710004927212157E-2</v>
      </c>
      <c r="CN62" s="64">
        <f>($B24*CN81+$B25*CN81^$B$26+$B$29*(CN81/$B$27)^$B$28)*Parameters!$B$116*0.01</f>
        <v>4.2564089545624934E-2</v>
      </c>
      <c r="CO62" s="64">
        <f>($B24*CO81+$B25*CO81^$B$26+$B$29*(CO81/$B$27)^$B$28)*Parameters!$B$116*0.01</f>
        <v>4.2418115642268564E-2</v>
      </c>
      <c r="CP62" s="64">
        <f>($B24*CP81+$B25*CP81^$B$26+$B$29*(CP81/$B$27)^$B$28)*Parameters!$B$116*0.01</f>
        <v>4.2272106534759414E-2</v>
      </c>
      <c r="CQ62" s="64">
        <f>($B24*CQ81+$B25*CQ81^$B$26+$B$29*(CQ81/$B$27)^$B$28)*Parameters!$B$116*0.01</f>
        <v>4.2126084997444427E-2</v>
      </c>
      <c r="CR62" s="64">
        <f>($B24*CR81+$B25*CR81^$B$26+$B$29*(CR81/$B$27)^$B$28)*Parameters!$B$116*0.01</f>
        <v>4.1980073174541409E-2</v>
      </c>
      <c r="CS62" s="64">
        <f>($B24*CS81+$B25*CS81^$B$26+$B$29*(CS81/$B$27)^$B$28)*Parameters!$B$116*0.01</f>
        <v>4.1834092525809517E-2</v>
      </c>
      <c r="CT62" s="64">
        <f>($B24*CT81+$B25*CT81^$B$26+$B$29*(CT81/$B$27)^$B$28)*Parameters!$B$116*0.01</f>
        <v>4.1688163795031576E-2</v>
      </c>
      <c r="CU62" s="64">
        <f>($B24*CU81+$B25*CU81^$B$26+$B$29*(CU81/$B$27)^$B$28)*Parameters!$B$116*0.01</f>
        <v>4.1542306994541749E-2</v>
      </c>
      <c r="CV62" s="64">
        <f>($B24*CV81+$B25*CV81^$B$26+$B$29*(CV81/$B$27)^$B$28)*Parameters!$B$116*0.01</f>
        <v>4.1396541401062983E-2</v>
      </c>
    </row>
    <row r="63" spans="1:105" s="64" customFormat="1" ht="18" customHeight="1">
      <c r="A63" s="581" t="s">
        <v>1129</v>
      </c>
      <c r="B63" s="64">
        <f t="shared" ref="B63:BM63" si="12">+B62+B50/100</f>
        <v>1.5184808065927108E-3</v>
      </c>
      <c r="C63" s="64">
        <f t="shared" si="12"/>
        <v>4.8303122077938757E-3</v>
      </c>
      <c r="D63" s="64">
        <f t="shared" si="12"/>
        <v>7.0006822506356297E-3</v>
      </c>
      <c r="E63" s="64">
        <f t="shared" si="12"/>
        <v>9.8190582588800167E-3</v>
      </c>
      <c r="F63" s="64">
        <f t="shared" si="12"/>
        <v>1.3273259826465359E-2</v>
      </c>
      <c r="G63" s="64">
        <f t="shared" si="12"/>
        <v>1.7354934269417602E-2</v>
      </c>
      <c r="H63" s="64">
        <f t="shared" si="12"/>
        <v>2.2015054772252941E-2</v>
      </c>
      <c r="I63" s="64">
        <f t="shared" si="12"/>
        <v>2.7195955709618601E-2</v>
      </c>
      <c r="J63" s="64">
        <f t="shared" si="12"/>
        <v>3.2846412188581885E-2</v>
      </c>
      <c r="K63" s="64">
        <f t="shared" si="12"/>
        <v>3.9996959971553329E-2</v>
      </c>
      <c r="L63" s="64">
        <f t="shared" si="12"/>
        <v>4.7969186004409949E-2</v>
      </c>
      <c r="M63" s="64">
        <f t="shared" si="12"/>
        <v>5.6853216928765445E-2</v>
      </c>
      <c r="N63" s="64">
        <f t="shared" si="12"/>
        <v>6.6476303145199991E-2</v>
      </c>
      <c r="O63" s="64">
        <f t="shared" si="12"/>
        <v>7.6794086728494818E-2</v>
      </c>
      <c r="P63" s="64">
        <f t="shared" si="12"/>
        <v>8.7853419451598289E-2</v>
      </c>
      <c r="Q63" s="64">
        <f t="shared" si="12"/>
        <v>9.9620578452409791E-2</v>
      </c>
      <c r="R63" s="64">
        <f t="shared" si="12"/>
        <v>0.11206287001556847</v>
      </c>
      <c r="S63" s="64">
        <f t="shared" si="12"/>
        <v>0.12514838659881194</v>
      </c>
      <c r="T63" s="64">
        <f t="shared" si="12"/>
        <v>0.13884511025759641</v>
      </c>
      <c r="U63" s="64">
        <f t="shared" si="12"/>
        <v>0.15311965599525193</v>
      </c>
      <c r="V63" s="64">
        <f t="shared" si="12"/>
        <v>0.16793558112899923</v>
      </c>
      <c r="W63" s="64">
        <f t="shared" si="12"/>
        <v>0.1832511973730778</v>
      </c>
      <c r="X63" s="64">
        <f t="shared" si="12"/>
        <v>0.19901689114115678</v>
      </c>
      <c r="Y63" s="64">
        <f t="shared" si="12"/>
        <v>0.21517211750600279</v>
      </c>
      <c r="Z63" s="64">
        <f t="shared" si="12"/>
        <v>0.23164251891657162</v>
      </c>
      <c r="AA63" s="64">
        <f t="shared" si="12"/>
        <v>0.24824022769284804</v>
      </c>
      <c r="AB63" s="64">
        <f t="shared" si="12"/>
        <v>0.26417644157382458</v>
      </c>
      <c r="AC63" s="64">
        <f t="shared" si="12"/>
        <v>0.27898369784228783</v>
      </c>
      <c r="AD63" s="64">
        <f t="shared" si="12"/>
        <v>0.29302400291625919</v>
      </c>
      <c r="AE63" s="64">
        <f t="shared" si="12"/>
        <v>0.30658347072539982</v>
      </c>
      <c r="AF63" s="64">
        <f t="shared" si="12"/>
        <v>0.31983845766227331</v>
      </c>
      <c r="AG63" s="64">
        <f t="shared" si="12"/>
        <v>0.33290400588878993</v>
      </c>
      <c r="AH63" s="64">
        <f t="shared" si="12"/>
        <v>0.34585359290409062</v>
      </c>
      <c r="AI63" s="64">
        <f t="shared" si="12"/>
        <v>0.35873327120672266</v>
      </c>
      <c r="AJ63" s="64">
        <f t="shared" si="12"/>
        <v>0.37157144604304349</v>
      </c>
      <c r="AK63" s="64">
        <f t="shared" si="12"/>
        <v>0.38438536511448257</v>
      </c>
      <c r="AL63" s="64">
        <f t="shared" si="12"/>
        <v>0.39718530478220926</v>
      </c>
      <c r="AM63" s="64">
        <f t="shared" si="12"/>
        <v>0.40997721597087633</v>
      </c>
      <c r="AN63" s="64">
        <f t="shared" si="12"/>
        <v>0.42276437166590841</v>
      </c>
      <c r="AO63" s="64">
        <f t="shared" si="12"/>
        <v>0.43554838144499741</v>
      </c>
      <c r="AP63" s="64">
        <f t="shared" si="12"/>
        <v>0.44832981143327338</v>
      </c>
      <c r="AQ63" s="64">
        <f t="shared" si="12"/>
        <v>0.46110856174762865</v>
      </c>
      <c r="AR63" s="64">
        <f t="shared" si="12"/>
        <v>0.47388409699989664</v>
      </c>
      <c r="AS63" s="64">
        <f t="shared" si="12"/>
        <v>0.4866555894146547</v>
      </c>
      <c r="AT63" s="64">
        <f t="shared" si="12"/>
        <v>0.49942201161310062</v>
      </c>
      <c r="AU63" s="64">
        <f t="shared" si="12"/>
        <v>0.51218220228490963</v>
      </c>
      <c r="AV63" s="64">
        <f t="shared" si="12"/>
        <v>0.52493491960995309</v>
      </c>
      <c r="AW63" s="64">
        <f t="shared" si="12"/>
        <v>0.53767889233994537</v>
      </c>
      <c r="AX63" s="64">
        <f t="shared" si="12"/>
        <v>0.55041287560923935</v>
      </c>
      <c r="AY63" s="64">
        <f t="shared" si="12"/>
        <v>0.56313571701034948</v>
      </c>
      <c r="AZ63" s="64">
        <f t="shared" si="12"/>
        <v>0.57584643775076683</v>
      </c>
      <c r="BA63" s="64">
        <f t="shared" si="12"/>
        <v>0.58854433350331747</v>
      </c>
      <c r="BB63" s="64">
        <f t="shared" si="12"/>
        <v>0.60122909969064331</v>
      </c>
      <c r="BC63" s="64">
        <f t="shared" si="12"/>
        <v>0.61390098629501078</v>
      </c>
      <c r="BD63" s="64">
        <f t="shared" si="12"/>
        <v>0.62656098779153024</v>
      </c>
      <c r="BE63" s="64">
        <f t="shared" si="12"/>
        <v>0.63921107442893066</v>
      </c>
      <c r="BF63" s="64">
        <f t="shared" si="12"/>
        <v>0.65185447181165201</v>
      </c>
      <c r="BG63" s="64">
        <f t="shared" si="12"/>
        <v>0.66449599657363101</v>
      </c>
      <c r="BH63" s="64">
        <f t="shared" si="12"/>
        <v>0.67714245690057639</v>
      </c>
      <c r="BI63" s="64">
        <f t="shared" si="12"/>
        <v>0.68980312779624453</v>
      </c>
      <c r="BJ63" s="64">
        <f t="shared" si="12"/>
        <v>0.70150638022535505</v>
      </c>
      <c r="BK63" s="64">
        <f t="shared" si="12"/>
        <v>0.70990177798241916</v>
      </c>
      <c r="BL63" s="64">
        <f t="shared" si="12"/>
        <v>0.71829945594536881</v>
      </c>
      <c r="BM63" s="64">
        <f t="shared" si="12"/>
        <v>0.7266717407077703</v>
      </c>
      <c r="BN63" s="64">
        <f t="shared" ref="BN63:CV63" si="13">+BN62+BN50/100</f>
        <v>0.73500093349956963</v>
      </c>
      <c r="BO63" s="64">
        <f t="shared" si="13"/>
        <v>0.74327570047917579</v>
      </c>
      <c r="BP63" s="64">
        <f t="shared" si="13"/>
        <v>0.75148883468643657</v>
      </c>
      <c r="BQ63" s="64">
        <f t="shared" si="13"/>
        <v>0.75963583586572203</v>
      </c>
      <c r="BR63" s="64">
        <f t="shared" si="13"/>
        <v>0.76771399302984367</v>
      </c>
      <c r="BS63" s="64">
        <f t="shared" si="13"/>
        <v>0.77572178388366519</v>
      </c>
      <c r="BT63" s="64">
        <f t="shared" si="13"/>
        <v>0.78365847789419785</v>
      </c>
      <c r="BU63" s="64">
        <f t="shared" si="13"/>
        <v>0.79152387217914544</v>
      </c>
      <c r="BV63" s="64">
        <f t="shared" si="13"/>
        <v>0.79931811495004768</v>
      </c>
      <c r="BW63" s="64">
        <f t="shared" si="13"/>
        <v>0.80704158711210905</v>
      </c>
      <c r="BX63" s="64">
        <f t="shared" si="13"/>
        <v>0.81469482269930293</v>
      </c>
      <c r="BY63" s="64">
        <f t="shared" si="13"/>
        <v>0.82227845533748734</v>
      </c>
      <c r="BZ63" s="64">
        <f t="shared" si="13"/>
        <v>0.82979318219530995</v>
      </c>
      <c r="CA63" s="64">
        <f t="shared" si="13"/>
        <v>0.83723973970444221</v>
      </c>
      <c r="CB63" s="64">
        <f t="shared" si="13"/>
        <v>0.84461888720930656</v>
      </c>
      <c r="CC63" s="64">
        <f t="shared" si="13"/>
        <v>0.85193139596302625</v>
      </c>
      <c r="CD63" s="64">
        <f t="shared" si="13"/>
        <v>0.85917804172952505</v>
      </c>
      <c r="CE63" s="64">
        <f t="shared" si="13"/>
        <v>0.86635959981874244</v>
      </c>
      <c r="CF63" s="64">
        <f t="shared" si="13"/>
        <v>0.8734768417638098</v>
      </c>
      <c r="CG63" s="64">
        <f t="shared" si="13"/>
        <v>0.88053053310645124</v>
      </c>
      <c r="CH63" s="64">
        <f t="shared" si="13"/>
        <v>0.88752143193051214</v>
      </c>
      <c r="CI63" s="64">
        <f t="shared" si="13"/>
        <v>0.89445028790064163</v>
      </c>
      <c r="CJ63" s="64">
        <f t="shared" si="13"/>
        <v>0.90131784164223117</v>
      </c>
      <c r="CK63" s="64">
        <f t="shared" si="13"/>
        <v>0.90812482435203445</v>
      </c>
      <c r="CL63" s="64">
        <f t="shared" si="13"/>
        <v>0.91487195756489947</v>
      </c>
      <c r="CM63" s="64">
        <f t="shared" si="13"/>
        <v>0.92155995302631621</v>
      </c>
      <c r="CN63" s="64">
        <f t="shared" si="13"/>
        <v>0.92818951263686722</v>
      </c>
      <c r="CO63" s="64">
        <f t="shared" si="13"/>
        <v>0.93476132844569926</v>
      </c>
      <c r="CP63" s="64">
        <f t="shared" si="13"/>
        <v>0.94127608267758811</v>
      </c>
      <c r="CQ63" s="64">
        <f t="shared" si="13"/>
        <v>0.94773444778316529</v>
      </c>
      <c r="CR63" s="64">
        <f t="shared" si="13"/>
        <v>0.95413708650526552</v>
      </c>
      <c r="CS63" s="64">
        <f t="shared" si="13"/>
        <v>0.96048465195661559</v>
      </c>
      <c r="CT63" s="64">
        <f t="shared" si="13"/>
        <v>0.96677778770561307</v>
      </c>
      <c r="CU63" s="64">
        <f t="shared" si="13"/>
        <v>0.97301712786797501</v>
      </c>
      <c r="CV63" s="64">
        <f t="shared" si="13"/>
        <v>0.97920329720272103</v>
      </c>
    </row>
    <row r="64" spans="1:105" s="147" customFormat="1" ht="18" customHeight="1">
      <c r="A64" s="577" t="s">
        <v>1133</v>
      </c>
      <c r="B64" s="147">
        <f>+B61-B65</f>
        <v>8.2321897279804546E-3</v>
      </c>
      <c r="C64" s="147">
        <f>+C63*C61/(1+C63^Parameters!$B$125)</f>
        <v>5.7599702145804052E-2</v>
      </c>
      <c r="D64" s="147">
        <f>+D63*D61/(1+D63^Parameters!$B$125)</f>
        <v>0.11662117761425243</v>
      </c>
      <c r="E64" s="147">
        <f>+E63*E61/(1+E63^Parameters!$B$125)</f>
        <v>0.21236187372807064</v>
      </c>
      <c r="F64" s="147">
        <f>+F63*F61/(1+F63^Parameters!$B$125)</f>
        <v>0.35495528807217464</v>
      </c>
      <c r="G64" s="147">
        <f>+G63*G61/(1+G63^Parameters!$B$125)</f>
        <v>0.55152260232258943</v>
      </c>
      <c r="H64" s="147">
        <f>+H63*H61/(1+H63^Parameters!$B$125)</f>
        <v>0.80607379701563342</v>
      </c>
      <c r="I64" s="147">
        <f>+I63*I61/(1+I63^Parameters!$B$125)</f>
        <v>1.1223331030579689</v>
      </c>
      <c r="J64" s="147">
        <f>+J63*J61/(1+J63^Parameters!$B$125)</f>
        <v>1.5021388650267316</v>
      </c>
      <c r="K64" s="147">
        <f>+K63*K61/(1+K63^Parameters!$B$125)</f>
        <v>2.0103329875461808</v>
      </c>
      <c r="L64" s="147">
        <f>+L63*L61/(1+L63^Parameters!$B$125)</f>
        <v>2.6963654895626852</v>
      </c>
      <c r="M64" s="147">
        <f>+M63*M61/(1+M63^Parameters!$B$125)</f>
        <v>3.633255984626619</v>
      </c>
      <c r="N64" s="147">
        <f>+N63*N61/(1+N63^Parameters!$B$125)</f>
        <v>4.7579996383276146</v>
      </c>
      <c r="O64" s="147">
        <f>+O63*O61/(1+O63^Parameters!$B$125)</f>
        <v>6.1157451895701813</v>
      </c>
      <c r="P64" s="147">
        <f>+P63*P61/(1+P63^Parameters!$B$125)</f>
        <v>7.7310552396449852</v>
      </c>
      <c r="Q64" s="147">
        <f>+Q63*Q61/(1+Q63^Parameters!$B$125)</f>
        <v>9.6214107694500761</v>
      </c>
      <c r="R64" s="147">
        <f>+R63*R61/(1+R63^Parameters!$B$125)</f>
        <v>11.8023931710326</v>
      </c>
      <c r="S64" s="147">
        <f>+S63*S61/(1+S63^Parameters!$B$125)</f>
        <v>14.287571281629212</v>
      </c>
      <c r="T64" s="147">
        <f>+T63*T61/(1+T63^Parameters!$B$125)</f>
        <v>17.08836333469301</v>
      </c>
      <c r="U64" s="147">
        <f>+U63*U61/(1+U63^Parameters!$B$125)</f>
        <v>20.2138640782089</v>
      </c>
      <c r="V64" s="147">
        <f>+V63*V61/(1+V63^Parameters!$B$125)</f>
        <v>23.670595480105245</v>
      </c>
      <c r="W64" s="147">
        <f>+W63*W61/(1+W63^Parameters!$B$125)</f>
        <v>27.462139559017857</v>
      </c>
      <c r="X64" s="147">
        <f>+X63*X61/(1+X63^Parameters!$B$125)</f>
        <v>31.588624333864008</v>
      </c>
      <c r="Y64" s="147">
        <f>+Y63*Y61/(1+Y63^Parameters!$B$125)</f>
        <v>36.04606729760274</v>
      </c>
      <c r="Z64" s="147">
        <f>+Z63*Z61/(1+Z63^Parameters!$B$125)</f>
        <v>40.825645552063158</v>
      </c>
      <c r="AA64" s="147">
        <f>+AA63*AA61/(1+AA63^Parameters!$B$125)</f>
        <v>45.894981706156955</v>
      </c>
      <c r="AB64" s="147">
        <f>+AB63*AB61/(1+AB63^Parameters!$B$125)</f>
        <v>51.100325579316632</v>
      </c>
      <c r="AC64" s="147">
        <f>+AC63*AC61/(1+AC63^Parameters!$B$125)</f>
        <v>56.332022147835382</v>
      </c>
      <c r="AD64" s="147">
        <f>+AD63*AD61/(1+AD63^Parameters!$B$125)</f>
        <v>61.666591611308924</v>
      </c>
      <c r="AE64" s="147">
        <f>+AE63*AE61/(1+AE63^Parameters!$B$125)</f>
        <v>67.149935059328214</v>
      </c>
      <c r="AF64" s="147">
        <f>+AF63*AF61/(1+AF63^Parameters!$B$125)</f>
        <v>72.810531905673159</v>
      </c>
      <c r="AG64" s="147">
        <f>+AG63*AG61/(1+AG63^Parameters!$B$125)</f>
        <v>78.667551962488744</v>
      </c>
      <c r="AH64" s="147">
        <f>+AH63*AH61/(1+AH63^Parameters!$B$125)</f>
        <v>84.733697815716013</v>
      </c>
      <c r="AI64" s="147">
        <f>+AI63*AI61/(1+AI63^Parameters!$B$125)</f>
        <v>91.017404593092252</v>
      </c>
      <c r="AJ64" s="147">
        <f>+AJ63*AJ61/(1+AJ63^Parameters!$B$125)</f>
        <v>97.524420462934657</v>
      </c>
      <c r="AK64" s="147">
        <f>+AK63*AK61/(1+AK63^Parameters!$B$125)</f>
        <v>104.25885401319972</v>
      </c>
      <c r="AL64" s="147">
        <f>+AL63*AL61/(1+AL63^Parameters!$B$125)</f>
        <v>111.2238211943632</v>
      </c>
      <c r="AM64" s="147">
        <f>+AM63*AM61/(1+AM63^Parameters!$B$125)</f>
        <v>118.42181387967885</v>
      </c>
      <c r="AN64" s="147">
        <f>+AN63*AN61/(1+AN63^Parameters!$B$125)</f>
        <v>125.85488410485303</v>
      </c>
      <c r="AO64" s="147">
        <f>+AO63*AO61/(1+AO63^Parameters!$B$125)</f>
        <v>133.52471014248289</v>
      </c>
      <c r="AP64" s="147">
        <f>+AP63*AP61/(1+AP63^Parameters!$B$125)</f>
        <v>141.43258834581516</v>
      </c>
      <c r="AQ64" s="147">
        <f>+AQ63*AQ61/(1+AQ63^Parameters!$B$125)</f>
        <v>149.57937883518088</v>
      </c>
      <c r="AR64" s="147">
        <f>+AR63*AR61/(1+AR63^Parameters!$B$125)</f>
        <v>157.96542257013695</v>
      </c>
      <c r="AS64" s="147">
        <f>+AS63*AS61/(1+AS63^Parameters!$B$125)</f>
        <v>166.59044078878449</v>
      </c>
      <c r="AT64" s="147">
        <f>+AT63*AT61/(1+AT63^Parameters!$B$125)</f>
        <v>175.45342401126555</v>
      </c>
      <c r="AU64" s="147">
        <f>+AU63*AU61/(1+AU63^Parameters!$B$125)</f>
        <v>184.55251590256586</v>
      </c>
      <c r="AV64" s="147">
        <f>+AV63*AV61/(1+AV63^Parameters!$B$125)</f>
        <v>193.88489665248358</v>
      </c>
      <c r="AW64" s="147">
        <f>+AW63*AW61/(1+AW63^Parameters!$B$125)</f>
        <v>203.44667075110004</v>
      </c>
      <c r="AX64" s="147">
        <f>+AX63*AX61/(1+AX63^Parameters!$B$125)</f>
        <v>213.23276485141645</v>
      </c>
      <c r="AY64" s="147">
        <f>+AY63*AY61/(1+AY63^Parameters!$B$125)</f>
        <v>223.23684263494954</v>
      </c>
      <c r="AZ64" s="147">
        <f>+AZ63*AZ61/(1+AZ63^Parameters!$B$125)</f>
        <v>233.4512450843304</v>
      </c>
      <c r="BA64" s="147">
        <f>+BA63*BA61/(1+BA63^Parameters!$B$125)</f>
        <v>243.86696617024467</v>
      </c>
      <c r="BB64" s="147">
        <f>+BB63*BB61/(1+BB63^Parameters!$B$125)</f>
        <v>254.47367549608742</v>
      </c>
      <c r="BC64" s="147">
        <f>+BC63*BC61/(1+BC63^Parameters!$B$125)</f>
        <v>265.25980067068281</v>
      </c>
      <c r="BD64" s="147">
        <f>+BD63*BD61/(1+BD63^Parameters!$B$125)</f>
        <v>276.21268277333547</v>
      </c>
      <c r="BE64" s="147">
        <f>+BE63*BE61/(1+BE63^Parameters!$B$125)</f>
        <v>287.31881780977801</v>
      </c>
      <c r="BF64" s="147">
        <f>+BF63*BF61/(1+BF63^Parameters!$B$125)</f>
        <v>298.56419498384952</v>
      </c>
      <c r="BG64" s="147">
        <f>+BG63*BG61/(1+BG63^Parameters!$B$125)</f>
        <v>309.93473823543542</v>
      </c>
      <c r="BH64" s="147">
        <f>+BH63*BH61/(1+BH63^Parameters!$B$125)</f>
        <v>321.41684994884048</v>
      </c>
      <c r="BI64" s="147">
        <f>+BI63*BI61/(1+BI63^Parameters!$B$125)</f>
        <v>332.99804390089008</v>
      </c>
      <c r="BJ64" s="147">
        <f>+BJ63*BJ61/(1+BJ63^Parameters!$B$125)</f>
        <v>337.17672197930801</v>
      </c>
      <c r="BK64" s="147">
        <f>+BK63*BK61/(1+BK63^Parameters!$B$125)</f>
        <v>340.00701627516315</v>
      </c>
      <c r="BL64" s="147">
        <f>+BL63*BL61/(1+BL63^Parameters!$B$125)</f>
        <v>342.68268229114773</v>
      </c>
      <c r="BM64" s="147">
        <f>+BM63*BM61/(1+BM63^Parameters!$B$125)</f>
        <v>345.18088746764784</v>
      </c>
      <c r="BN64" s="147">
        <f>+BN63*BN61/(1+BN63^Parameters!$B$125)</f>
        <v>347.4830955431168</v>
      </c>
      <c r="BO64" s="147">
        <f>+BO63*BO61/(1+BO63^Parameters!$B$125)</f>
        <v>349.57352421336213</v>
      </c>
      <c r="BP64" s="147">
        <f>+BP63*BP61/(1+BP63^Parameters!$B$125)</f>
        <v>351.43823328965681</v>
      </c>
      <c r="BQ64" s="147">
        <f>+BQ63*BQ61/(1+BQ63^Parameters!$B$125)</f>
        <v>353.06459326384254</v>
      </c>
      <c r="BR64" s="147">
        <f>+BR63*BR61/(1+BR63^Parameters!$B$125)</f>
        <v>354.44099067876732</v>
      </c>
      <c r="BS64" s="147">
        <f>+BS63*BS61/(1+BS63^Parameters!$B$125)</f>
        <v>355.5566844925728</v>
      </c>
      <c r="BT64" s="147">
        <f>+BT63*BT61/(1+BT63^Parameters!$B$125)</f>
        <v>356.40176017253049</v>
      </c>
      <c r="BU64" s="147">
        <f>+BU63*BU61/(1+BU63^Parameters!$B$125)</f>
        <v>356.96714724282532</v>
      </c>
      <c r="BV64" s="147">
        <f>+BV63*BV61/(1+BV63^Parameters!$B$125)</f>
        <v>357.24467743597603</v>
      </c>
      <c r="BW64" s="147">
        <f>+BW63*BW61/(1+BW63^Parameters!$B$125)</f>
        <v>357.22716764920614</v>
      </c>
      <c r="BX64" s="147">
        <f>+BX63*BX61/(1+BX63^Parameters!$B$125)</f>
        <v>356.90851635289113</v>
      </c>
      <c r="BY64" s="147">
        <f>+BY63*BY61/(1+BY63^Parameters!$B$125)</f>
        <v>356.28380496000074</v>
      </c>
      <c r="BZ64" s="147">
        <f>+BZ63*BZ61/(1+BZ63^Parameters!$B$125)</f>
        <v>355.34939755727709</v>
      </c>
      <c r="CA64" s="147">
        <f>+CA63*CA61/(1+CA63^Parameters!$B$125)</f>
        <v>354.10303370190428</v>
      </c>
      <c r="CB64" s="147">
        <f>+CB63*CB61/(1+CB63^Parameters!$B$125)</f>
        <v>352.54390994351104</v>
      </c>
      <c r="CC64" s="147">
        <f>+CC63*CC61/(1+CC63^Parameters!$B$125)</f>
        <v>350.67274649530026</v>
      </c>
      <c r="CD64" s="147">
        <f>+CD63*CD61/(1+CD63^Parameters!$B$125)</f>
        <v>348.49183614787626</v>
      </c>
      <c r="CE64" s="147">
        <f>+CE63*CE61/(1+CE63^Parameters!$B$125)</f>
        <v>346.00507315433066</v>
      </c>
      <c r="CF64" s="147">
        <f>+CF63*CF61/(1+CF63^Parameters!$B$125)</f>
        <v>343.21796044777898</v>
      </c>
      <c r="CG64" s="147">
        <f>+CG63*CG61/(1+CG63^Parameters!$B$125)</f>
        <v>340.13759419591611</v>
      </c>
      <c r="CH64" s="147">
        <f>+CH63*CH61/(1+CH63^Parameters!$B$125)</f>
        <v>336.77262535058361</v>
      </c>
      <c r="CI64" s="147">
        <f>+CI63*CI61/(1+CI63^Parameters!$B$125)</f>
        <v>333.13319850345465</v>
      </c>
      <c r="CJ64" s="147">
        <f>+CJ63*CJ61/(1+CJ63^Parameters!$B$125)</f>
        <v>329.23086899508314</v>
      </c>
      <c r="CK64" s="147">
        <f>+CK63*CK61/(1+CK63^Parameters!$B$125)</f>
        <v>325.07849982372477</v>
      </c>
      <c r="CL64" s="147">
        <f>+CL63*CL61/(1+CL63^Parameters!$B$125)</f>
        <v>320.6901404415608</v>
      </c>
      <c r="CM64" s="147">
        <f>+CM63*CM61/(1+CM63^Parameters!$B$125)</f>
        <v>316.08088998958993</v>
      </c>
      <c r="CN64" s="147">
        <f>+CN63*CN61/(1+CN63^Parameters!$B$125)</f>
        <v>311.26674789182596</v>
      </c>
      <c r="CO64" s="147">
        <f>+CO63*CO61/(1+CO63^Parameters!$B$125)</f>
        <v>306.26445499225883</v>
      </c>
      <c r="CP64" s="147">
        <f>+CP63*CP61/(1+CP63^Parameters!$B$125)</f>
        <v>301.09132856724079</v>
      </c>
      <c r="CQ64" s="147">
        <f>+CQ63*CQ61/(1+CQ63^Parameters!$B$125)</f>
        <v>295.76509458013095</v>
      </c>
      <c r="CR64" s="147">
        <f>+CR63*CR61/(1+CR63^Parameters!$B$125)</f>
        <v>290.30372046830723</v>
      </c>
      <c r="CS64" s="147">
        <f>+CS63*CS61/(1+CS63^Parameters!$B$125)</f>
        <v>284.72525157429067</v>
      </c>
      <c r="CT64" s="147">
        <f>+CT63*CT61/(1+CT63^Parameters!$B$125)</f>
        <v>279.04765406621567</v>
      </c>
      <c r="CU64" s="147">
        <f>+CU63*CU61/(1+CU63^Parameters!$B$125)</f>
        <v>273.28866685493358</v>
      </c>
      <c r="CV64" s="147">
        <f>+CV63*CV61/(1+CV63^Parameters!$B$125)</f>
        <v>267.46566462435487</v>
      </c>
    </row>
    <row r="65" spans="1:237" s="45" customFormat="1" ht="18" customHeight="1">
      <c r="A65" s="573" t="s">
        <v>21</v>
      </c>
      <c r="B65" s="45">
        <f>+B61/(1+B63)</f>
        <v>5.4213327506278945</v>
      </c>
      <c r="C65" s="45">
        <f t="shared" ref="C65:BN65" si="14">+C61-C64</f>
        <v>11.867033668936285</v>
      </c>
      <c r="D65" s="45">
        <f t="shared" si="14"/>
        <v>16.541923438328539</v>
      </c>
      <c r="E65" s="45">
        <f t="shared" si="14"/>
        <v>21.415157602084989</v>
      </c>
      <c r="F65" s="45">
        <f t="shared" si="14"/>
        <v>26.387178348491954</v>
      </c>
      <c r="G65" s="45">
        <f t="shared" si="14"/>
        <v>31.227485820340682</v>
      </c>
      <c r="H65" s="45">
        <f t="shared" si="14"/>
        <v>35.808588549025067</v>
      </c>
      <c r="I65" s="45">
        <f t="shared" si="14"/>
        <v>40.146049410928292</v>
      </c>
      <c r="J65" s="45">
        <f t="shared" si="14"/>
        <v>44.23006641823126</v>
      </c>
      <c r="K65" s="45">
        <f t="shared" si="14"/>
        <v>48.251811659846837</v>
      </c>
      <c r="L65" s="45">
        <f t="shared" si="14"/>
        <v>53.514000250539183</v>
      </c>
      <c r="M65" s="45">
        <f t="shared" si="14"/>
        <v>60.272643820132174</v>
      </c>
      <c r="N65" s="45">
        <f t="shared" si="14"/>
        <v>66.816372178694678</v>
      </c>
      <c r="O65" s="45">
        <f t="shared" si="14"/>
        <v>73.52248543664976</v>
      </c>
      <c r="P65" s="45">
        <f t="shared" si="14"/>
        <v>80.268424895741902</v>
      </c>
      <c r="Q65" s="45">
        <f t="shared" si="14"/>
        <v>86.959144371299459</v>
      </c>
      <c r="R65" s="45">
        <f t="shared" si="14"/>
        <v>93.516997391418727</v>
      </c>
      <c r="S65" s="45">
        <f t="shared" si="14"/>
        <v>99.877474576261122</v>
      </c>
      <c r="T65" s="45">
        <f t="shared" si="14"/>
        <v>105.98664700228468</v>
      </c>
      <c r="U65" s="45">
        <f t="shared" si="14"/>
        <v>111.7996523447963</v>
      </c>
      <c r="V65" s="45">
        <f t="shared" si="14"/>
        <v>117.27985553978695</v>
      </c>
      <c r="W65" s="45">
        <f t="shared" si="14"/>
        <v>122.39849505310124</v>
      </c>
      <c r="X65" s="45">
        <f t="shared" si="14"/>
        <v>127.13472438231997</v>
      </c>
      <c r="Y65" s="45">
        <f t="shared" si="14"/>
        <v>131.47598613586729</v>
      </c>
      <c r="Z65" s="45">
        <f t="shared" si="14"/>
        <v>135.41861177604488</v>
      </c>
      <c r="AA65" s="45">
        <f t="shared" si="14"/>
        <v>138.98650553877582</v>
      </c>
      <c r="AB65" s="45">
        <f t="shared" si="14"/>
        <v>142.33255539125884</v>
      </c>
      <c r="AC65" s="45">
        <f t="shared" si="14"/>
        <v>145.58724223539122</v>
      </c>
      <c r="AD65" s="45">
        <f t="shared" si="14"/>
        <v>148.78333328119251</v>
      </c>
      <c r="AE65" s="45">
        <f t="shared" si="14"/>
        <v>151.87827133476293</v>
      </c>
      <c r="AF65" s="45">
        <f t="shared" si="14"/>
        <v>154.83985161160888</v>
      </c>
      <c r="AG65" s="45">
        <f t="shared" si="14"/>
        <v>157.6434138200629</v>
      </c>
      <c r="AH65" s="45">
        <f t="shared" si="14"/>
        <v>160.27105092133058</v>
      </c>
      <c r="AI65" s="45">
        <f t="shared" si="14"/>
        <v>162.71043272541323</v>
      </c>
      <c r="AJ65" s="45">
        <f t="shared" si="14"/>
        <v>164.95353382466124</v>
      </c>
      <c r="AK65" s="45">
        <f t="shared" si="14"/>
        <v>166.99547801485147</v>
      </c>
      <c r="AL65" s="45">
        <f t="shared" si="14"/>
        <v>168.83359118246898</v>
      </c>
      <c r="AM65" s="45">
        <f t="shared" si="14"/>
        <v>170.46667989883792</v>
      </c>
      <c r="AN65" s="45">
        <f t="shared" si="14"/>
        <v>171.89451556876796</v>
      </c>
      <c r="AO65" s="45">
        <f t="shared" si="14"/>
        <v>173.11749023712747</v>
      </c>
      <c r="AP65" s="45">
        <f t="shared" si="14"/>
        <v>174.1364092075539</v>
      </c>
      <c r="AQ65" s="45">
        <f t="shared" si="14"/>
        <v>174.95239044239867</v>
      </c>
      <c r="AR65" s="45">
        <f t="shared" si="14"/>
        <v>175.56684730681334</v>
      </c>
      <c r="AS65" s="45">
        <f t="shared" si="14"/>
        <v>175.98153761635339</v>
      </c>
      <c r="AT65" s="45">
        <f t="shared" si="14"/>
        <v>176.19866734338456</v>
      </c>
      <c r="AU65" s="45">
        <f t="shared" si="14"/>
        <v>176.22104154311444</v>
      </c>
      <c r="AV65" s="45">
        <f t="shared" si="14"/>
        <v>176.05225816601722</v>
      </c>
      <c r="AW65" s="45">
        <f t="shared" si="14"/>
        <v>175.69694262324981</v>
      </c>
      <c r="AX65" s="45">
        <f t="shared" si="14"/>
        <v>175.16102247902461</v>
      </c>
      <c r="AY65" s="45">
        <f t="shared" si="14"/>
        <v>174.45204266494437</v>
      </c>
      <c r="AZ65" s="45">
        <f t="shared" si="14"/>
        <v>173.57952234645845</v>
      </c>
      <c r="BA65" s="45">
        <f t="shared" si="14"/>
        <v>172.55535523347635</v>
      </c>
      <c r="BB65" s="45">
        <f t="shared" si="14"/>
        <v>171.39425596696162</v>
      </c>
      <c r="BC65" s="45">
        <f t="shared" si="14"/>
        <v>170.1142565530825</v>
      </c>
      <c r="BD65" s="45">
        <f t="shared" si="14"/>
        <v>168.73725908597851</v>
      </c>
      <c r="BE65" s="45">
        <f t="shared" si="14"/>
        <v>167.28965477884918</v>
      </c>
      <c r="BF65" s="45">
        <f t="shared" si="14"/>
        <v>165.80302538834701</v>
      </c>
      <c r="BG65" s="45">
        <f t="shared" si="14"/>
        <v>164.31495250294222</v>
      </c>
      <c r="BH65" s="45">
        <f t="shared" si="14"/>
        <v>162.8699742368006</v>
      </c>
      <c r="BI65" s="45">
        <f t="shared" si="14"/>
        <v>161.52074942581737</v>
      </c>
      <c r="BJ65" s="45">
        <f t="shared" si="14"/>
        <v>157.34207134739944</v>
      </c>
      <c r="BK65" s="45">
        <f t="shared" si="14"/>
        <v>154.5117770515443</v>
      </c>
      <c r="BL65" s="45">
        <f t="shared" si="14"/>
        <v>151.83611103555972</v>
      </c>
      <c r="BM65" s="45">
        <f t="shared" si="14"/>
        <v>149.33790585905962</v>
      </c>
      <c r="BN65" s="45">
        <f t="shared" si="14"/>
        <v>147.03569778359065</v>
      </c>
      <c r="BO65" s="45">
        <f t="shared" ref="BO65:CV65" si="15">+BO61-BO64</f>
        <v>144.94526911334532</v>
      </c>
      <c r="BP65" s="45">
        <f t="shared" si="15"/>
        <v>143.08056003705065</v>
      </c>
      <c r="BQ65" s="45">
        <f t="shared" si="15"/>
        <v>141.45420006286491</v>
      </c>
      <c r="BR65" s="45">
        <f t="shared" si="15"/>
        <v>140.07780264794013</v>
      </c>
      <c r="BS65" s="45">
        <f t="shared" si="15"/>
        <v>138.96210883413465</v>
      </c>
      <c r="BT65" s="45">
        <f t="shared" si="15"/>
        <v>138.11703315417697</v>
      </c>
      <c r="BU65" s="45">
        <f t="shared" si="15"/>
        <v>137.55164608388213</v>
      </c>
      <c r="BV65" s="45">
        <f t="shared" si="15"/>
        <v>137.27411589073142</v>
      </c>
      <c r="BW65" s="45">
        <f t="shared" si="15"/>
        <v>137.29162567750132</v>
      </c>
      <c r="BX65" s="45">
        <f t="shared" si="15"/>
        <v>137.61027697381633</v>
      </c>
      <c r="BY65" s="45">
        <f t="shared" si="15"/>
        <v>138.23498836670672</v>
      </c>
      <c r="BZ65" s="45">
        <f t="shared" si="15"/>
        <v>139.16939576943037</v>
      </c>
      <c r="CA65" s="45">
        <f t="shared" si="15"/>
        <v>140.41575962480317</v>
      </c>
      <c r="CB65" s="45">
        <f t="shared" si="15"/>
        <v>141.97488338319641</v>
      </c>
      <c r="CC65" s="45">
        <f t="shared" si="15"/>
        <v>143.84604683140719</v>
      </c>
      <c r="CD65" s="45">
        <f t="shared" si="15"/>
        <v>146.0269571788312</v>
      </c>
      <c r="CE65" s="45">
        <f t="shared" si="15"/>
        <v>148.51372017237679</v>
      </c>
      <c r="CF65" s="45">
        <f t="shared" si="15"/>
        <v>151.30083287892847</v>
      </c>
      <c r="CG65" s="45">
        <f t="shared" si="15"/>
        <v>154.38119913079134</v>
      </c>
      <c r="CH65" s="45">
        <f t="shared" si="15"/>
        <v>157.74616797612384</v>
      </c>
      <c r="CI65" s="45">
        <f t="shared" si="15"/>
        <v>161.3855948232528</v>
      </c>
      <c r="CJ65" s="45">
        <f t="shared" si="15"/>
        <v>165.28792433162431</v>
      </c>
      <c r="CK65" s="45">
        <f t="shared" si="15"/>
        <v>169.44029350298268</v>
      </c>
      <c r="CL65" s="45">
        <f t="shared" si="15"/>
        <v>173.82865288514665</v>
      </c>
      <c r="CM65" s="45">
        <f t="shared" si="15"/>
        <v>178.43790333711752</v>
      </c>
      <c r="CN65" s="45">
        <f t="shared" si="15"/>
        <v>183.2520454348815</v>
      </c>
      <c r="CO65" s="45">
        <f t="shared" si="15"/>
        <v>188.25433833444862</v>
      </c>
      <c r="CP65" s="45">
        <f t="shared" si="15"/>
        <v>193.42746475946666</v>
      </c>
      <c r="CQ65" s="45">
        <f t="shared" si="15"/>
        <v>198.7536987465765</v>
      </c>
      <c r="CR65" s="45">
        <f t="shared" si="15"/>
        <v>204.21507285840022</v>
      </c>
      <c r="CS65" s="45">
        <f t="shared" si="15"/>
        <v>209.79354175241679</v>
      </c>
      <c r="CT65" s="45">
        <f t="shared" si="15"/>
        <v>215.47113926049178</v>
      </c>
      <c r="CU65" s="45">
        <f t="shared" si="15"/>
        <v>221.23012647177387</v>
      </c>
      <c r="CV65" s="45">
        <f t="shared" si="15"/>
        <v>227.05312870235258</v>
      </c>
    </row>
    <row r="66" spans="1:237" s="33" customFormat="1" ht="18" customHeight="1">
      <c r="A66" s="23" t="s">
        <v>159</v>
      </c>
      <c r="B66" s="33">
        <f t="shared" ref="B66:AG66" si="16">(B31*(B103)^$B38)</f>
        <v>5.3350001077739309E-11</v>
      </c>
      <c r="C66" s="33">
        <f t="shared" si="16"/>
        <v>4.3425948523635118E-11</v>
      </c>
      <c r="D66" s="33">
        <f t="shared" si="16"/>
        <v>3.5525360450541042E-11</v>
      </c>
      <c r="E66" s="33">
        <f t="shared" si="16"/>
        <v>2.9648725396600969E-11</v>
      </c>
      <c r="F66" s="33">
        <f t="shared" si="16"/>
        <v>2.5192738102688489E-11</v>
      </c>
      <c r="G66" s="33">
        <f t="shared" si="16"/>
        <v>2.1754913385951011E-11</v>
      </c>
      <c r="H66" s="33">
        <f t="shared" si="16"/>
        <v>1.9060842917893515E-11</v>
      </c>
      <c r="I66" s="33">
        <f t="shared" si="16"/>
        <v>1.6919898256160088E-11</v>
      </c>
      <c r="J66" s="33">
        <f t="shared" si="16"/>
        <v>1.5198916218460982E-11</v>
      </c>
      <c r="K66" s="33">
        <f t="shared" si="16"/>
        <v>1.381256567010605E-11</v>
      </c>
      <c r="L66" s="33">
        <f t="shared" si="16"/>
        <v>1.2747294221987936E-11</v>
      </c>
      <c r="M66" s="33">
        <f t="shared" si="16"/>
        <v>1.2189394568980229E-11</v>
      </c>
      <c r="N66" s="33">
        <f t="shared" si="16"/>
        <v>1.3016437587378835E-11</v>
      </c>
      <c r="O66" s="33">
        <f t="shared" si="16"/>
        <v>1.8821987866647535E-11</v>
      </c>
      <c r="P66" s="33">
        <f t="shared" si="16"/>
        <v>4.5953300675717702E-11</v>
      </c>
      <c r="Q66" s="33">
        <f t="shared" si="16"/>
        <v>1.7664442478858547E-10</v>
      </c>
      <c r="R66" s="33">
        <f t="shared" si="16"/>
        <v>8.1510306348244815E-10</v>
      </c>
      <c r="S66" s="33">
        <f t="shared" si="16"/>
        <v>3.7936263569790501E-9</v>
      </c>
      <c r="T66" s="33">
        <f t="shared" si="16"/>
        <v>1.6711606741230698E-8</v>
      </c>
      <c r="U66" s="33">
        <f t="shared" si="16"/>
        <v>6.8463589407409972E-8</v>
      </c>
      <c r="V66" s="33">
        <f t="shared" si="16"/>
        <v>2.5992444016252289E-7</v>
      </c>
      <c r="W66" s="33">
        <f t="shared" si="16"/>
        <v>9.1406893510666975E-7</v>
      </c>
      <c r="X66" s="33">
        <f t="shared" si="16"/>
        <v>2.9743661616304845E-6</v>
      </c>
      <c r="Y66" s="33">
        <f t="shared" si="16"/>
        <v>8.9290853756165127E-6</v>
      </c>
      <c r="Z66" s="33">
        <f t="shared" si="16"/>
        <v>2.4598935165802473E-5</v>
      </c>
      <c r="AA66" s="33">
        <f t="shared" si="16"/>
        <v>8.8879604948547718E-5</v>
      </c>
      <c r="AB66" s="33">
        <f t="shared" si="16"/>
        <v>5.6237103061248508E-4</v>
      </c>
      <c r="AC66" s="33">
        <f t="shared" si="16"/>
        <v>2.7030926172828102E-4</v>
      </c>
      <c r="AD66" s="33">
        <f t="shared" si="16"/>
        <v>1.301147038669279E-4</v>
      </c>
      <c r="AE66" s="33">
        <f t="shared" si="16"/>
        <v>6.2712851465904828E-5</v>
      </c>
      <c r="AF66" s="33">
        <f t="shared" si="16"/>
        <v>3.0261814552224201E-5</v>
      </c>
      <c r="AG66" s="33">
        <f t="shared" si="16"/>
        <v>1.4618095862096681E-5</v>
      </c>
      <c r="AH66" s="33">
        <f t="shared" ref="AH66:BI66" si="17">(AH31*(AH103)^$B38)</f>
        <v>7.0680290499373687E-6</v>
      </c>
      <c r="AI66" s="33">
        <f t="shared" si="17"/>
        <v>3.4203957510330295E-6</v>
      </c>
      <c r="AJ66" s="33">
        <f t="shared" si="17"/>
        <v>1.6564863126133739E-6</v>
      </c>
      <c r="AK66" s="33">
        <f t="shared" si="17"/>
        <v>8.0278538984839657E-7</v>
      </c>
      <c r="AL66" s="33">
        <f t="shared" si="17"/>
        <v>3.8929710287710653E-7</v>
      </c>
      <c r="AM66" s="33">
        <f t="shared" si="17"/>
        <v>1.8888869950900702E-7</v>
      </c>
      <c r="AN66" s="33">
        <f t="shared" si="17"/>
        <v>9.1695825585212261E-8</v>
      </c>
      <c r="AO66" s="33">
        <f t="shared" si="17"/>
        <v>4.4533831230369565E-8</v>
      </c>
      <c r="AP66" s="33">
        <f t="shared" si="17"/>
        <v>2.1637534218065226E-8</v>
      </c>
      <c r="AQ66" s="33">
        <f t="shared" si="17"/>
        <v>1.0516832808782432E-8</v>
      </c>
      <c r="AR66" s="33">
        <f t="shared" si="17"/>
        <v>5.1133523011569534E-9</v>
      </c>
      <c r="AS66" s="33">
        <f t="shared" si="17"/>
        <v>2.486884706803258E-9</v>
      </c>
      <c r="AT66" s="33">
        <f t="shared" si="17"/>
        <v>1.2098230595516698E-9</v>
      </c>
      <c r="AU66" s="33">
        <f t="shared" si="17"/>
        <v>5.8869820010800062E-10</v>
      </c>
      <c r="AV66" s="33">
        <f t="shared" si="17"/>
        <v>2.8652184378554874E-10</v>
      </c>
      <c r="AW66" s="33">
        <f t="shared" si="17"/>
        <v>1.3947858335682517E-10</v>
      </c>
      <c r="AX66" s="33">
        <f t="shared" si="17"/>
        <v>6.7909980133680532E-11</v>
      </c>
      <c r="AY66" s="33">
        <f t="shared" si="17"/>
        <v>3.3069553849974533E-11</v>
      </c>
      <c r="AZ66" s="33">
        <f t="shared" si="17"/>
        <v>1.6105894839520669E-11</v>
      </c>
      <c r="BA66" s="33">
        <f t="shared" si="17"/>
        <v>7.8450730943082332E-12</v>
      </c>
      <c r="BB66" s="33">
        <f t="shared" si="17"/>
        <v>3.8217227737019044E-12</v>
      </c>
      <c r="BC66" s="33">
        <f t="shared" si="17"/>
        <v>1.8619431293671463E-12</v>
      </c>
      <c r="BD66" s="33">
        <f t="shared" si="17"/>
        <v>9.0722327694771027E-13</v>
      </c>
      <c r="BE66" s="33">
        <f t="shared" si="17"/>
        <v>4.4207753314363868E-13</v>
      </c>
      <c r="BF66" s="33">
        <f t="shared" si="17"/>
        <v>2.154346433317775E-13</v>
      </c>
      <c r="BG66" s="33">
        <f t="shared" si="17"/>
        <v>1.0499344705949769E-13</v>
      </c>
      <c r="BH66" s="33">
        <f t="shared" si="17"/>
        <v>5.1172359902199861E-14</v>
      </c>
      <c r="BI66" s="33">
        <f t="shared" si="17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2.8966729541964148E-10</v>
      </c>
      <c r="C67" s="23">
        <f>+C61*C66</f>
        <v>5.1783851493583234E-10</v>
      </c>
      <c r="D67" s="23">
        <f t="shared" ref="D67:BI67" si="18">+D61*D66</f>
        <v>5.9180080206278745E-10</v>
      </c>
      <c r="E67" s="23">
        <f t="shared" si="18"/>
        <v>6.4122838594802075E-10</v>
      </c>
      <c r="F67" s="23">
        <f t="shared" si="18"/>
        <v>6.7370756901305666E-10</v>
      </c>
      <c r="G67" s="23">
        <f t="shared" si="18"/>
        <v>6.9134957572644714E-10</v>
      </c>
      <c r="H67" s="23">
        <f t="shared" si="18"/>
        <v>6.9790632746959227E-10</v>
      </c>
      <c r="I67" s="23">
        <f t="shared" si="18"/>
        <v>6.9825683333294361E-10</v>
      </c>
      <c r="J67" s="23">
        <f t="shared" si="18"/>
        <v>6.9507995658569691E-10</v>
      </c>
      <c r="K67" s="23">
        <f t="shared" si="18"/>
        <v>6.9424917366248524E-10</v>
      </c>
      <c r="L67" s="23">
        <f t="shared" si="18"/>
        <v>7.1653007041462915E-10</v>
      </c>
      <c r="M67" s="23">
        <f t="shared" si="18"/>
        <v>7.7897422800592156E-10</v>
      </c>
      <c r="N67" s="23">
        <f t="shared" si="18"/>
        <v>9.316433436121175E-10</v>
      </c>
      <c r="O67" s="23">
        <f t="shared" si="18"/>
        <v>1.4989498105679898E-9</v>
      </c>
      <c r="P67" s="23">
        <f t="shared" si="18"/>
        <v>4.0438665699682808E-9</v>
      </c>
      <c r="Q67" s="23">
        <f t="shared" si="18"/>
        <v>1.7060416608599964E-8</v>
      </c>
      <c r="R67" s="23">
        <f t="shared" si="18"/>
        <v>8.5846157891558518E-8</v>
      </c>
      <c r="S67" s="23">
        <f t="shared" si="18"/>
        <v>4.330995270122147E-7</v>
      </c>
      <c r="T67" s="23">
        <f t="shared" si="18"/>
        <v>2.0567811724244743E-6</v>
      </c>
      <c r="U67" s="23">
        <f t="shared" si="18"/>
        <v>9.0381191846130003E-6</v>
      </c>
      <c r="V67" s="23">
        <f t="shared" si="18"/>
        <v>3.6636467072000583E-5</v>
      </c>
      <c r="W67" s="23">
        <f t="shared" si="18"/>
        <v>1.3698295069430945E-4</v>
      </c>
      <c r="X67" s="23">
        <f t="shared" si="18"/>
        <v>4.7210135748209303E-4</v>
      </c>
      <c r="Y67" s="23">
        <f t="shared" si="18"/>
        <v>1.4958187174060453E-3</v>
      </c>
      <c r="Z67" s="23">
        <f t="shared" si="18"/>
        <v>4.3354210593591373E-3</v>
      </c>
      <c r="AA67" s="23">
        <f t="shared" si="18"/>
        <v>1.6432193548629587E-2</v>
      </c>
      <c r="AB67" s="23">
        <f t="shared" si="18"/>
        <v>0.10878104862576468</v>
      </c>
      <c r="AC67" s="23">
        <f t="shared" si="18"/>
        <v>5.458064728414757E-2</v>
      </c>
      <c r="AD67" s="23">
        <f t="shared" si="18"/>
        <v>2.738262965620504E-2</v>
      </c>
      <c r="AE67" s="23">
        <f t="shared" si="18"/>
        <v>1.3735883374436184E-2</v>
      </c>
      <c r="AF67" s="23">
        <f t="shared" si="18"/>
        <v>6.8891136887427058E-3</v>
      </c>
      <c r="AG67" s="23">
        <f t="shared" si="18"/>
        <v>3.4544163510739885E-3</v>
      </c>
      <c r="AH67" s="23">
        <f t="shared" si="18"/>
        <v>1.7317006814460514E-3</v>
      </c>
      <c r="AI67" s="23">
        <f t="shared" si="18"/>
        <v>8.6784961668301581E-4</v>
      </c>
      <c r="AJ67" s="23">
        <f t="shared" si="18"/>
        <v>4.3479113864016138E-4</v>
      </c>
      <c r="AK67" s="23">
        <f t="shared" si="18"/>
        <v>2.1775901468520546E-4</v>
      </c>
      <c r="AL67" s="23">
        <f t="shared" si="18"/>
        <v>1.0902553927755988E-4</v>
      </c>
      <c r="AM67" s="23">
        <f t="shared" si="18"/>
        <v>5.4567771892939894E-5</v>
      </c>
      <c r="AN67" s="23">
        <f t="shared" si="18"/>
        <v>2.7302377020574005E-5</v>
      </c>
      <c r="AO67" s="23">
        <f t="shared" si="18"/>
        <v>1.3655951999814733E-5</v>
      </c>
      <c r="AP67" s="23">
        <f t="shared" si="18"/>
        <v>6.8281349827215644E-6</v>
      </c>
      <c r="AQ67" s="23">
        <f t="shared" si="18"/>
        <v>3.4130463586306588E-6</v>
      </c>
      <c r="AR67" s="23">
        <f t="shared" si="18"/>
        <v>1.7054679996854058E-6</v>
      </c>
      <c r="AS67" s="23">
        <f t="shared" si="18"/>
        <v>8.5193701407507334E-7</v>
      </c>
      <c r="AT67" s="23">
        <f t="shared" si="18"/>
        <v>4.2543680906042611E-7</v>
      </c>
      <c r="AU67" s="23">
        <f t="shared" si="18"/>
        <v>2.1238674391483235E-7</v>
      </c>
      <c r="AV67" s="23">
        <f t="shared" si="18"/>
        <v>1.0599507568337685E-7</v>
      </c>
      <c r="AW67" s="23">
        <f t="shared" si="18"/>
        <v>5.2882414082242151E-8</v>
      </c>
      <c r="AX67" s="23">
        <f t="shared" si="18"/>
        <v>2.6375814381655193E-8</v>
      </c>
      <c r="AY67" s="23">
        <f t="shared" si="18"/>
        <v>1.3151394007961188E-8</v>
      </c>
      <c r="AZ67" s="23">
        <f t="shared" si="18"/>
        <v>6.5555947366896796E-9</v>
      </c>
      <c r="BA67" s="23">
        <f t="shared" si="18"/>
        <v>3.2668635495137071E-9</v>
      </c>
      <c r="BB67" s="23">
        <f t="shared" si="18"/>
        <v>1.6275491722616564E-9</v>
      </c>
      <c r="BC67" s="23">
        <f t="shared" si="18"/>
        <v>8.1064173455248865E-10</v>
      </c>
      <c r="BD67" s="23">
        <f t="shared" si="18"/>
        <v>4.0366894433129997E-10</v>
      </c>
      <c r="BE67" s="23">
        <f t="shared" si="18"/>
        <v>2.0097219210817781E-10</v>
      </c>
      <c r="BF67" s="23">
        <f t="shared" si="18"/>
        <v>1.0004078649585308E-10</v>
      </c>
      <c r="BG67" s="23">
        <f t="shared" si="18"/>
        <v>4.9793109797523003E-11</v>
      </c>
      <c r="BH67" s="23">
        <f t="shared" si="18"/>
        <v>2.4782099663121013E-11</v>
      </c>
      <c r="BI67" s="23">
        <f t="shared" si="18"/>
        <v>1.2334326402433022E-11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5.4213327503382276</v>
      </c>
      <c r="C68" s="23">
        <f>+C65-C67</f>
        <v>11.867033668418447</v>
      </c>
      <c r="D68" s="23">
        <f>+D65-D67</f>
        <v>16.541923437736738</v>
      </c>
      <c r="E68" s="23">
        <f>+E65-E67</f>
        <v>21.415157601443759</v>
      </c>
      <c r="F68" s="23">
        <f>+F65-F67</f>
        <v>26.387178347818246</v>
      </c>
      <c r="G68" s="23">
        <f t="shared" ref="G68:BI68" si="19">+G65-G67</f>
        <v>31.227485819649331</v>
      </c>
      <c r="H68" s="23">
        <f t="shared" si="19"/>
        <v>35.808588548327158</v>
      </c>
      <c r="I68" s="23">
        <f t="shared" si="19"/>
        <v>40.146049410230034</v>
      </c>
      <c r="J68" s="23">
        <f t="shared" si="19"/>
        <v>44.230066417536179</v>
      </c>
      <c r="K68" s="23">
        <f t="shared" si="19"/>
        <v>48.251811659152587</v>
      </c>
      <c r="L68" s="23">
        <f t="shared" si="19"/>
        <v>53.514000249822651</v>
      </c>
      <c r="M68" s="23">
        <f t="shared" si="19"/>
        <v>60.272643819353199</v>
      </c>
      <c r="N68" s="23">
        <f t="shared" si="19"/>
        <v>66.816372177763029</v>
      </c>
      <c r="O68" s="23">
        <f t="shared" si="19"/>
        <v>73.522485435150813</v>
      </c>
      <c r="P68" s="23">
        <f t="shared" si="19"/>
        <v>80.268424891698032</v>
      </c>
      <c r="Q68" s="23">
        <f t="shared" si="19"/>
        <v>86.959144354239044</v>
      </c>
      <c r="R68" s="23">
        <f t="shared" si="19"/>
        <v>93.516997305572573</v>
      </c>
      <c r="S68" s="23">
        <f t="shared" si="19"/>
        <v>99.877474143161592</v>
      </c>
      <c r="T68" s="23">
        <f t="shared" si="19"/>
        <v>105.98664494550351</v>
      </c>
      <c r="U68" s="23">
        <f t="shared" si="19"/>
        <v>111.79964330667711</v>
      </c>
      <c r="V68" s="23">
        <f t="shared" si="19"/>
        <v>117.27981890331988</v>
      </c>
      <c r="W68" s="23">
        <f t="shared" si="19"/>
        <v>122.39835807015055</v>
      </c>
      <c r="X68" s="23">
        <f t="shared" si="19"/>
        <v>127.13425228096249</v>
      </c>
      <c r="Y68" s="23">
        <f t="shared" si="19"/>
        <v>131.47449031714987</v>
      </c>
      <c r="Z68" s="23">
        <f t="shared" si="19"/>
        <v>135.41427635498553</v>
      </c>
      <c r="AA68" s="23">
        <f t="shared" si="19"/>
        <v>138.97007334522718</v>
      </c>
      <c r="AB68" s="23">
        <f t="shared" si="19"/>
        <v>142.22377434263308</v>
      </c>
      <c r="AC68" s="23">
        <f t="shared" si="19"/>
        <v>145.53266158810706</v>
      </c>
      <c r="AD68" s="23">
        <f t="shared" si="19"/>
        <v>148.7559506515363</v>
      </c>
      <c r="AE68" s="23">
        <f t="shared" si="19"/>
        <v>151.86453545138849</v>
      </c>
      <c r="AF68" s="23">
        <f t="shared" si="19"/>
        <v>154.83296249792014</v>
      </c>
      <c r="AG68" s="23">
        <f t="shared" si="19"/>
        <v>157.63995940371183</v>
      </c>
      <c r="AH68" s="23">
        <f t="shared" si="19"/>
        <v>160.26931922064915</v>
      </c>
      <c r="AI68" s="23">
        <f t="shared" si="19"/>
        <v>162.70956487579653</v>
      </c>
      <c r="AJ68" s="23">
        <f t="shared" si="19"/>
        <v>164.95309903352259</v>
      </c>
      <c r="AK68" s="23">
        <f t="shared" si="19"/>
        <v>166.9952602558368</v>
      </c>
      <c r="AL68" s="23">
        <f t="shared" si="19"/>
        <v>168.8334821569297</v>
      </c>
      <c r="AM68" s="23">
        <f t="shared" si="19"/>
        <v>170.46662533106604</v>
      </c>
      <c r="AN68" s="23">
        <f t="shared" si="19"/>
        <v>171.89448826639094</v>
      </c>
      <c r="AO68" s="23">
        <f t="shared" si="19"/>
        <v>173.11747658117548</v>
      </c>
      <c r="AP68" s="23">
        <f t="shared" si="19"/>
        <v>174.13640237941891</v>
      </c>
      <c r="AQ68" s="23">
        <f t="shared" si="19"/>
        <v>174.95238702935231</v>
      </c>
      <c r="AR68" s="23">
        <f t="shared" si="19"/>
        <v>175.56684560134534</v>
      </c>
      <c r="AS68" s="23">
        <f t="shared" si="19"/>
        <v>175.98153676441638</v>
      </c>
      <c r="AT68" s="23">
        <f t="shared" si="19"/>
        <v>176.19866691794775</v>
      </c>
      <c r="AU68" s="23">
        <f t="shared" si="19"/>
        <v>176.2210413307277</v>
      </c>
      <c r="AV68" s="23">
        <f t="shared" si="19"/>
        <v>176.05225806002215</v>
      </c>
      <c r="AW68" s="23">
        <f t="shared" si="19"/>
        <v>175.69694257036738</v>
      </c>
      <c r="AX68" s="23">
        <f t="shared" si="19"/>
        <v>175.16102245264881</v>
      </c>
      <c r="AY68" s="23">
        <f t="shared" si="19"/>
        <v>174.45204265179296</v>
      </c>
      <c r="AZ68" s="23">
        <f t="shared" si="19"/>
        <v>173.57952233990287</v>
      </c>
      <c r="BA68" s="23">
        <f t="shared" si="19"/>
        <v>172.55535523020947</v>
      </c>
      <c r="BB68" s="23">
        <f t="shared" si="19"/>
        <v>171.39425596533408</v>
      </c>
      <c r="BC68" s="23">
        <f t="shared" si="19"/>
        <v>170.11425655227185</v>
      </c>
      <c r="BD68" s="23">
        <f t="shared" si="19"/>
        <v>168.73725908557483</v>
      </c>
      <c r="BE68" s="23">
        <f t="shared" si="19"/>
        <v>167.28965477864821</v>
      </c>
      <c r="BF68" s="23">
        <f t="shared" si="19"/>
        <v>165.80302538824697</v>
      </c>
      <c r="BG68" s="23">
        <f t="shared" si="19"/>
        <v>164.31495250289242</v>
      </c>
      <c r="BH68" s="23">
        <f t="shared" si="19"/>
        <v>162.86997423677582</v>
      </c>
      <c r="BI68" s="23">
        <f t="shared" si="19"/>
        <v>161.52074942580504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1.6288436507213155</v>
      </c>
      <c r="C70" s="45">
        <f t="shared" si="20"/>
        <v>2.8383074835026871</v>
      </c>
      <c r="D70" s="45">
        <f t="shared" si="20"/>
        <v>3.1621699260498741</v>
      </c>
      <c r="E70" s="45">
        <f t="shared" si="20"/>
        <v>3.3406332854997203</v>
      </c>
      <c r="F70" s="45">
        <f t="shared" si="20"/>
        <v>3.4226166903649622</v>
      </c>
      <c r="G70" s="45">
        <f t="shared" si="20"/>
        <v>3.4254861193519788</v>
      </c>
      <c r="H70" s="45">
        <f t="shared" si="20"/>
        <v>3.373091660084484</v>
      </c>
      <c r="I70" s="45">
        <f t="shared" si="20"/>
        <v>3.2924273791637471</v>
      </c>
      <c r="J70" s="45">
        <f t="shared" si="20"/>
        <v>3.1974774652886579</v>
      </c>
      <c r="K70" s="45">
        <f t="shared" si="20"/>
        <v>3.1128464627312749</v>
      </c>
      <c r="L70" s="45">
        <f t="shared" si="20"/>
        <v>3.1134664764259887</v>
      </c>
      <c r="M70" s="45">
        <f t="shared" si="20"/>
        <v>3.1932971927891898</v>
      </c>
      <c r="N70" s="45">
        <f t="shared" si="20"/>
        <v>3.2516306294522233</v>
      </c>
      <c r="O70" s="45">
        <f t="shared" si="20"/>
        <v>3.3122207447052832</v>
      </c>
      <c r="P70" s="45">
        <f t="shared" si="20"/>
        <v>3.3711090561002162</v>
      </c>
      <c r="Q70" s="45">
        <f t="shared" si="20"/>
        <v>3.4256395149714747</v>
      </c>
      <c r="R70" s="45">
        <f t="shared" si="20"/>
        <v>3.4736755893202429</v>
      </c>
      <c r="S70" s="45">
        <f t="shared" si="20"/>
        <v>3.5128770821963644</v>
      </c>
      <c r="T70" s="45">
        <f t="shared" si="20"/>
        <v>3.540070090968467</v>
      </c>
      <c r="U70" s="45">
        <f t="shared" si="20"/>
        <v>3.5506781390146434</v>
      </c>
      <c r="V70" s="45">
        <f t="shared" si="20"/>
        <v>3.5381714385715215</v>
      </c>
      <c r="W70" s="45">
        <f t="shared" si="20"/>
        <v>3.4935970173806745</v>
      </c>
      <c r="X70" s="45">
        <f t="shared" si="20"/>
        <v>3.4053952185667242</v>
      </c>
      <c r="Y70" s="45">
        <f t="shared" si="20"/>
        <v>3.2598844245936505</v>
      </c>
      <c r="Z70" s="45">
        <f t="shared" si="20"/>
        <v>3.0429553242607668</v>
      </c>
      <c r="AA70" s="45">
        <f t="shared" si="20"/>
        <v>2.2823257262419907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1.6288436507213155</v>
      </c>
      <c r="C71" s="46">
        <f t="shared" si="22"/>
        <v>2.8383074835026871</v>
      </c>
      <c r="D71" s="46">
        <f t="shared" si="22"/>
        <v>3.1621699260498741</v>
      </c>
      <c r="E71" s="46">
        <f t="shared" si="22"/>
        <v>3.3406332854997203</v>
      </c>
      <c r="F71" s="46">
        <f t="shared" si="22"/>
        <v>3.4226166903649622</v>
      </c>
      <c r="G71" s="46">
        <f t="shared" si="22"/>
        <v>3.4254861193519788</v>
      </c>
      <c r="H71" s="46">
        <f t="shared" si="22"/>
        <v>3.373091660084484</v>
      </c>
      <c r="I71" s="46">
        <f t="shared" si="22"/>
        <v>3.2924273791637471</v>
      </c>
      <c r="J71" s="46">
        <f t="shared" si="22"/>
        <v>3.1974774652886579</v>
      </c>
      <c r="K71" s="46">
        <f t="shared" si="22"/>
        <v>3.1128464627312749</v>
      </c>
      <c r="L71" s="46">
        <f t="shared" si="22"/>
        <v>3.1134664764259887</v>
      </c>
      <c r="M71" s="46">
        <f t="shared" si="22"/>
        <v>3.1932971927891898</v>
      </c>
      <c r="N71" s="46">
        <f t="shared" si="22"/>
        <v>3.2516306294522233</v>
      </c>
      <c r="O71" s="46">
        <f t="shared" si="22"/>
        <v>3.3122207447052832</v>
      </c>
      <c r="P71" s="46">
        <f t="shared" si="22"/>
        <v>3.3711090561002162</v>
      </c>
      <c r="Q71" s="46">
        <f t="shared" si="22"/>
        <v>3.4256395149714747</v>
      </c>
      <c r="R71" s="46">
        <f t="shared" si="22"/>
        <v>3.4736755893202429</v>
      </c>
      <c r="S71" s="46">
        <f t="shared" si="22"/>
        <v>3.5128770821963644</v>
      </c>
      <c r="T71" s="46">
        <f t="shared" si="22"/>
        <v>3.540070090968467</v>
      </c>
      <c r="U71" s="46">
        <f t="shared" si="22"/>
        <v>3.5506781390146434</v>
      </c>
      <c r="V71" s="46">
        <f t="shared" si="22"/>
        <v>3.5381714385715215</v>
      </c>
      <c r="W71" s="46">
        <f t="shared" si="22"/>
        <v>3.4935970173806745</v>
      </c>
      <c r="X71" s="46">
        <f t="shared" si="22"/>
        <v>3.4053952185667242</v>
      </c>
      <c r="Y71" s="46">
        <f t="shared" si="22"/>
        <v>3.2598844245936505</v>
      </c>
      <c r="Z71" s="46">
        <f t="shared" si="22"/>
        <v>3.0429553242607668</v>
      </c>
      <c r="AA71" s="46">
        <f t="shared" si="22"/>
        <v>2.2823257262419907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1.935857315309411</v>
      </c>
      <c r="C73" s="45">
        <f>(C97)*C68</f>
        <v>2.690980510878751</v>
      </c>
      <c r="D73" s="45">
        <f>(D97)*D68</f>
        <v>3.5592390659871826</v>
      </c>
      <c r="E73" s="45">
        <f>(E97)*E68</f>
        <v>4.4446888646996694</v>
      </c>
      <c r="F73" s="45">
        <f>(F97)*F68</f>
        <v>5.3639775060613051</v>
      </c>
      <c r="G73" s="45">
        <f t="shared" ref="G73:BI73" si="24">(G97)*G68</f>
        <v>6.3628667325524217</v>
      </c>
      <c r="H73" s="45">
        <f t="shared" si="24"/>
        <v>7.2843171736787689</v>
      </c>
      <c r="I73" s="45">
        <f t="shared" si="24"/>
        <v>8.1633967864484287</v>
      </c>
      <c r="J73" s="45">
        <f t="shared" si="24"/>
        <v>8.9861032689712559</v>
      </c>
      <c r="K73" s="45">
        <f t="shared" si="24"/>
        <v>10.095257300748171</v>
      </c>
      <c r="L73" s="45">
        <f t="shared" si="24"/>
        <v>11.693885530065852</v>
      </c>
      <c r="M73" s="45">
        <f t="shared" si="24"/>
        <v>12.852800379399563</v>
      </c>
      <c r="N73" s="45">
        <f t="shared" si="24"/>
        <v>14.248213439091026</v>
      </c>
      <c r="O73" s="45">
        <f t="shared" si="24"/>
        <v>15.678254160005517</v>
      </c>
      <c r="P73" s="45">
        <f t="shared" si="24"/>
        <v>17.116787592625183</v>
      </c>
      <c r="Q73" s="45">
        <f t="shared" si="24"/>
        <v>18.543545673859224</v>
      </c>
      <c r="R73" s="45">
        <f t="shared" si="24"/>
        <v>19.941970723099921</v>
      </c>
      <c r="S73" s="45">
        <f t="shared" si="24"/>
        <v>21.298306432486488</v>
      </c>
      <c r="T73" s="45">
        <f t="shared" si="24"/>
        <v>22.601052551297766</v>
      </c>
      <c r="U73" s="45">
        <f t="shared" si="24"/>
        <v>23.840641572245129</v>
      </c>
      <c r="V73" s="45">
        <f t="shared" si="24"/>
        <v>25.009258021173654</v>
      </c>
      <c r="W73" s="45">
        <f t="shared" si="24"/>
        <v>26.100757546938421</v>
      </c>
      <c r="X73" s="45">
        <f t="shared" si="24"/>
        <v>27.110660200154623</v>
      </c>
      <c r="Y73" s="45">
        <f t="shared" si="24"/>
        <v>28.036191412048826</v>
      </c>
      <c r="Z73" s="45">
        <f t="shared" si="24"/>
        <v>28.876328500337426</v>
      </c>
      <c r="AA73" s="45">
        <f t="shared" si="24"/>
        <v>29.634582096151501</v>
      </c>
      <c r="AB73" s="45">
        <f t="shared" si="24"/>
        <v>30.328415430213472</v>
      </c>
      <c r="AC73" s="45">
        <f t="shared" si="24"/>
        <v>31.034016919530632</v>
      </c>
      <c r="AD73" s="45">
        <f t="shared" si="24"/>
        <v>31.721365080688535</v>
      </c>
      <c r="AE73" s="45">
        <f t="shared" si="24"/>
        <v>32.384253206430699</v>
      </c>
      <c r="AF73" s="45">
        <f t="shared" si="24"/>
        <v>33.017253484039749</v>
      </c>
      <c r="AG73" s="45">
        <f t="shared" si="24"/>
        <v>33.615829697219702</v>
      </c>
      <c r="AH73" s="45">
        <f t="shared" si="24"/>
        <v>34.176525805955173</v>
      </c>
      <c r="AI73" s="45">
        <f t="shared" si="24"/>
        <v>34.696894389359429</v>
      </c>
      <c r="AJ73" s="45">
        <f t="shared" si="24"/>
        <v>35.175315358581265</v>
      </c>
      <c r="AK73" s="45">
        <f t="shared" si="24"/>
        <v>35.610794688335289</v>
      </c>
      <c r="AL73" s="45">
        <f t="shared" si="24"/>
        <v>36.002785111363679</v>
      </c>
      <c r="AM73" s="45">
        <f t="shared" si="24"/>
        <v>36.351043655838097</v>
      </c>
      <c r="AN73" s="45">
        <f t="shared" si="24"/>
        <v>36.655527350495305</v>
      </c>
      <c r="AO73" s="45">
        <f t="shared" si="24"/>
        <v>36.916322691137339</v>
      </c>
      <c r="AP73" s="45">
        <f t="shared" si="24"/>
        <v>37.133602854348595</v>
      </c>
      <c r="AQ73" s="45">
        <f t="shared" si="24"/>
        <v>37.307606965561661</v>
      </c>
      <c r="AR73" s="45">
        <f t="shared" si="24"/>
        <v>37.438636780528917</v>
      </c>
      <c r="AS73" s="45">
        <f t="shared" si="24"/>
        <v>37.52706732547113</v>
      </c>
      <c r="AT73" s="45">
        <f t="shared" si="24"/>
        <v>37.573369102576699</v>
      </c>
      <c r="AU73" s="45">
        <f t="shared" si="24"/>
        <v>37.578140319547515</v>
      </c>
      <c r="AV73" s="45">
        <f t="shared" si="24"/>
        <v>37.542148241744151</v>
      </c>
      <c r="AW73" s="45">
        <f t="shared" si="24"/>
        <v>37.466379223316345</v>
      </c>
      <c r="AX73" s="45">
        <f t="shared" si="24"/>
        <v>37.352097289492669</v>
      </c>
      <c r="AY73" s="45">
        <f t="shared" si="24"/>
        <v>37.200911357102882</v>
      </c>
      <c r="AZ73" s="45">
        <f t="shared" si="24"/>
        <v>37.014851335755452</v>
      </c>
      <c r="BA73" s="45">
        <f t="shared" si="24"/>
        <v>36.796453492523476</v>
      </c>
      <c r="BB73" s="45">
        <f t="shared" si="24"/>
        <v>36.548855641716756</v>
      </c>
      <c r="BC73" s="45">
        <f t="shared" si="24"/>
        <v>36.275903006834078</v>
      </c>
      <c r="BD73" s="45">
        <f t="shared" si="24"/>
        <v>35.982266085655702</v>
      </c>
      <c r="BE73" s="45">
        <f t="shared" si="24"/>
        <v>35.673572655165884</v>
      </c>
      <c r="BF73" s="45">
        <f t="shared" si="24"/>
        <v>35.356557346359402</v>
      </c>
      <c r="BG73" s="45">
        <f t="shared" si="24"/>
        <v>35.039234220418841</v>
      </c>
      <c r="BH73" s="45">
        <f t="shared" si="24"/>
        <v>34.731100778278311</v>
      </c>
      <c r="BI73" s="45">
        <f t="shared" si="24"/>
        <v>34.443386218845419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5">+B74*(1-$B$8)^10+10*B73</f>
        <v>22.587661534980043</v>
      </c>
      <c r="D74" s="45">
        <f t="shared" si="25"/>
        <v>34.785635698311125</v>
      </c>
      <c r="E74" s="45">
        <f t="shared" si="25"/>
        <v>47.72139185304583</v>
      </c>
      <c r="F74" s="45">
        <f t="shared" si="25"/>
        <v>61.086309117717576</v>
      </c>
      <c r="G74" s="45">
        <f t="shared" si="25"/>
        <v>74.939254035245227</v>
      </c>
      <c r="H74" s="45">
        <f t="shared" si="25"/>
        <v>89.758369524791163</v>
      </c>
      <c r="I74" s="45">
        <f t="shared" si="25"/>
        <v>104.13998000861127</v>
      </c>
      <c r="J74" s="45">
        <f t="shared" si="25"/>
        <v>117.94533364593207</v>
      </c>
      <c r="K74" s="45">
        <f t="shared" si="25"/>
        <v>130.98602764245021</v>
      </c>
      <c r="L74" s="45">
        <f t="shared" si="25"/>
        <v>146.62457680074675</v>
      </c>
      <c r="M74" s="45">
        <f t="shared" si="25"/>
        <v>168.06368401986558</v>
      </c>
      <c r="N74" s="45">
        <f t="shared" si="25"/>
        <v>187.12818697550168</v>
      </c>
      <c r="O74" s="45">
        <f t="shared" si="25"/>
        <v>207.72969872426935</v>
      </c>
      <c r="P74" s="45">
        <f t="shared" si="25"/>
        <v>229.2134089136764</v>
      </c>
      <c r="Q74" s="45">
        <f t="shared" si="25"/>
        <v>251.08964979627598</v>
      </c>
      <c r="R74" s="45">
        <f t="shared" si="25"/>
        <v>272.98500415481305</v>
      </c>
      <c r="S74" s="45">
        <f t="shared" si="25"/>
        <v>294.60369265039151</v>
      </c>
      <c r="T74" s="45">
        <f t="shared" si="25"/>
        <v>315.70502032590326</v>
      </c>
      <c r="U74" s="45">
        <f t="shared" si="25"/>
        <v>336.09005953195248</v>
      </c>
      <c r="V74" s="45">
        <f t="shared" si="25"/>
        <v>355.59377341316866</v>
      </c>
      <c r="W74" s="45">
        <f t="shared" si="25"/>
        <v>374.08046243471307</v>
      </c>
      <c r="X74" s="45">
        <f t="shared" si="25"/>
        <v>391.44136758300669</v>
      </c>
      <c r="Y74" s="45">
        <f t="shared" si="25"/>
        <v>407.59376744099973</v>
      </c>
      <c r="Z74" s="45">
        <f t="shared" si="25"/>
        <v>422.48107314629829</v>
      </c>
      <c r="AA74" s="45">
        <f t="shared" si="25"/>
        <v>436.07332655979963</v>
      </c>
      <c r="AB74" s="45">
        <f t="shared" si="25"/>
        <v>448.39518823560388</v>
      </c>
      <c r="AC74" s="45">
        <f t="shared" si="25"/>
        <v>459.62988908447102</v>
      </c>
      <c r="AD74" s="45">
        <f t="shared" si="25"/>
        <v>470.60320194461576</v>
      </c>
      <c r="AE74" s="45">
        <f t="shared" si="25"/>
        <v>481.30284116699931</v>
      </c>
      <c r="AF74" s="45">
        <f t="shared" si="25"/>
        <v>491.66245593811442</v>
      </c>
      <c r="AG74" s="45">
        <f t="shared" si="25"/>
        <v>501.6046330326343</v>
      </c>
      <c r="AH74" s="45">
        <f t="shared" si="25"/>
        <v>511.05701796494895</v>
      </c>
      <c r="AI74" s="45">
        <f t="shared" si="25"/>
        <v>519.95982188572793</v>
      </c>
      <c r="AJ74" s="45">
        <f t="shared" si="25"/>
        <v>528.26772350338388</v>
      </c>
      <c r="AK74" s="45">
        <f t="shared" si="25"/>
        <v>535.94871937215066</v>
      </c>
      <c r="AL74" s="45">
        <f t="shared" si="25"/>
        <v>542.98171032762707</v>
      </c>
      <c r="AM74" s="45">
        <f t="shared" si="25"/>
        <v>549.35386687350388</v>
      </c>
      <c r="AN74" s="45">
        <f t="shared" si="25"/>
        <v>555.05828592273747</v>
      </c>
      <c r="AO74" s="45">
        <f t="shared" si="25"/>
        <v>560.092130805073</v>
      </c>
      <c r="AP74" s="45">
        <f t="shared" si="25"/>
        <v>564.45527739277145</v>
      </c>
      <c r="AQ74" s="45">
        <f t="shared" si="25"/>
        <v>568.14941417101045</v>
      </c>
      <c r="AR74" s="45">
        <f t="shared" si="25"/>
        <v>571.17752113249344</v>
      </c>
      <c r="AS74" s="45">
        <f t="shared" si="25"/>
        <v>573.54365489395184</v>
      </c>
      <c r="AT74" s="45">
        <f t="shared" si="25"/>
        <v>575.2529801723872</v>
      </c>
      <c r="AU74" s="45">
        <f t="shared" si="25"/>
        <v>576.31200281515123</v>
      </c>
      <c r="AV74" s="45">
        <f t="shared" si="25"/>
        <v>576.72897334796903</v>
      </c>
      <c r="AW74" s="45">
        <f t="shared" si="25"/>
        <v>576.51444120488588</v>
      </c>
      <c r="AX74" s="45">
        <f t="shared" si="25"/>
        <v>575.68194828760636</v>
      </c>
      <c r="AY74" s="45">
        <f t="shared" si="25"/>
        <v>574.24885661757821</v>
      </c>
      <c r="AZ74" s="45">
        <f t="shared" si="25"/>
        <v>572.23730912565463</v>
      </c>
      <c r="BA74" s="45">
        <f t="shared" si="25"/>
        <v>569.67532567050932</v>
      </c>
      <c r="BB74" s="45">
        <f t="shared" si="25"/>
        <v>566.59803884348753</v>
      </c>
      <c r="BC74" s="45">
        <f t="shared" si="25"/>
        <v>563.04907676483413</v>
      </c>
      <c r="BD74" s="45">
        <f t="shared" si="25"/>
        <v>559.08210385444841</v>
      </c>
      <c r="BE74" s="45">
        <f t="shared" si="25"/>
        <v>554.76253671635243</v>
      </c>
      <c r="BF74" s="45">
        <f t="shared" si="25"/>
        <v>550.1694624798356</v>
      </c>
      <c r="BG74" s="45">
        <f t="shared" si="25"/>
        <v>545.39780343171867</v>
      </c>
      <c r="BH74" s="45">
        <f t="shared" si="25"/>
        <v>540.56079753872655</v>
      </c>
      <c r="BI74" s="45">
        <f t="shared" si="25"/>
        <v>535.79290344779827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0.17588607154065303</v>
      </c>
      <c r="C77" s="23">
        <f t="shared" si="27"/>
        <v>0.15837805988834017</v>
      </c>
      <c r="D77" s="23">
        <f t="shared" si="27"/>
        <v>0.14366744446258528</v>
      </c>
      <c r="E77" s="23">
        <f t="shared" si="27"/>
        <v>0.13596116103914105</v>
      </c>
      <c r="F77" s="23">
        <f t="shared" si="27"/>
        <v>0.13133286667408653</v>
      </c>
      <c r="G77" s="23">
        <f t="shared" si="27"/>
        <v>0.12721907429603072</v>
      </c>
      <c r="H77" s="23">
        <f t="shared" si="27"/>
        <v>0.12237743134113339</v>
      </c>
      <c r="I77" s="23">
        <f t="shared" si="27"/>
        <v>0.11888339860610823</v>
      </c>
      <c r="J77" s="23">
        <f t="shared" si="27"/>
        <v>0.11632220759291216</v>
      </c>
      <c r="K77" s="23">
        <f t="shared" si="27"/>
        <v>0.1151164262754632</v>
      </c>
      <c r="L77" s="23">
        <f t="shared" si="27"/>
        <v>0.11500875289786124</v>
      </c>
      <c r="M77" s="23">
        <f t="shared" si="27"/>
        <v>0.11407443584993343</v>
      </c>
      <c r="N77" s="23">
        <f t="shared" si="27"/>
        <v>0.11474653761230416</v>
      </c>
      <c r="O77" s="23">
        <f t="shared" si="27"/>
        <v>0.11501229402724159</v>
      </c>
      <c r="P77" s="23">
        <f t="shared" si="27"/>
        <v>0.1151758274776955</v>
      </c>
      <c r="Q77" s="23">
        <f t="shared" si="27"/>
        <v>0.11539371123315251</v>
      </c>
      <c r="R77" s="23">
        <f t="shared" si="27"/>
        <v>0.11574195171108019</v>
      </c>
      <c r="S77" s="23">
        <f t="shared" si="27"/>
        <v>0.11625622696457937</v>
      </c>
      <c r="T77" s="23">
        <f t="shared" si="27"/>
        <v>0.11695253709610982</v>
      </c>
      <c r="U77" s="23">
        <f t="shared" si="27"/>
        <v>0.11783762656371084</v>
      </c>
      <c r="V77" s="23">
        <f t="shared" si="27"/>
        <v>0.11891416123542763</v>
      </c>
      <c r="W77" s="23">
        <f t="shared" si="27"/>
        <v>0.12018320895730319</v>
      </c>
      <c r="X77" s="23">
        <f t="shared" si="27"/>
        <v>0.121645305167594</v>
      </c>
      <c r="Y77" s="23">
        <f t="shared" si="27"/>
        <v>0.1233007470785622</v>
      </c>
      <c r="Z77" s="23">
        <f t="shared" si="27"/>
        <v>0.12514945771339503</v>
      </c>
      <c r="AA77" s="23">
        <f t="shared" si="27"/>
        <v>0.12719064156260398</v>
      </c>
      <c r="AB77" s="23">
        <f t="shared" si="27"/>
        <v>0.12941678638326853</v>
      </c>
      <c r="AC77" s="23">
        <f t="shared" si="27"/>
        <v>0.13179251557297078</v>
      </c>
      <c r="AD77" s="23">
        <f t="shared" si="27"/>
        <v>0.13415756035416995</v>
      </c>
      <c r="AE77" s="23">
        <f t="shared" si="27"/>
        <v>0.13652207362604837</v>
      </c>
      <c r="AF77" s="23">
        <f t="shared" si="27"/>
        <v>0.13890650837854684</v>
      </c>
      <c r="AG77" s="23">
        <f t="shared" si="27"/>
        <v>0.1413330042550727</v>
      </c>
      <c r="AH77" s="23">
        <f t="shared" si="27"/>
        <v>0.14382235648343078</v>
      </c>
      <c r="AI77" s="23">
        <f t="shared" si="27"/>
        <v>0.14639275573157698</v>
      </c>
      <c r="AJ77" s="23">
        <f t="shared" si="27"/>
        <v>0.14905962030779715</v>
      </c>
      <c r="AK77" s="23">
        <f t="shared" si="27"/>
        <v>0.15183598106875873</v>
      </c>
      <c r="AL77" s="23">
        <f t="shared" si="27"/>
        <v>0.15473306395965883</v>
      </c>
      <c r="AM77" s="23">
        <f t="shared" si="27"/>
        <v>0.15776087756839466</v>
      </c>
      <c r="AN77" s="23">
        <f t="shared" si="27"/>
        <v>0.16092872076234541</v>
      </c>
      <c r="AO77" s="23">
        <f t="shared" si="27"/>
        <v>0.16424558577827797</v>
      </c>
      <c r="AP77" s="23">
        <f t="shared" si="27"/>
        <v>0.1677204608721107</v>
      </c>
      <c r="AQ77" s="23">
        <f t="shared" si="27"/>
        <v>0.1713625471661035</v>
      </c>
      <c r="AR77" s="23">
        <f t="shared" si="27"/>
        <v>0.17518140553692185</v>
      </c>
      <c r="AS77" s="23">
        <f t="shared" si="27"/>
        <v>0.17918704643423145</v>
      </c>
      <c r="AT77" s="23">
        <f t="shared" si="27"/>
        <v>0.18338997109546645</v>
      </c>
      <c r="AU77" s="23">
        <f t="shared" si="27"/>
        <v>0.18780116795245527</v>
      </c>
      <c r="AV77" s="23">
        <f t="shared" si="27"/>
        <v>0.19243206354155168</v>
      </c>
      <c r="AW77" s="23">
        <f t="shared" si="27"/>
        <v>0.19729442297158711</v>
      </c>
      <c r="AX77" s="23">
        <f t="shared" si="27"/>
        <v>0.20240019084447777</v>
      </c>
      <c r="AY77" s="23">
        <f t="shared" si="27"/>
        <v>0.2077612592782585</v>
      </c>
      <c r="AZ77" s="23">
        <f t="shared" si="27"/>
        <v>0.21338914517092997</v>
      </c>
      <c r="BA77" s="23">
        <f t="shared" si="27"/>
        <v>0.21929455391819414</v>
      </c>
      <c r="BB77" s="23">
        <f t="shared" si="27"/>
        <v>0.22548680136573188</v>
      </c>
      <c r="BC77" s="23">
        <f t="shared" si="27"/>
        <v>0.23197305982206901</v>
      </c>
      <c r="BD77" s="23">
        <f t="shared" si="27"/>
        <v>0.2387573875778104</v>
      </c>
      <c r="BE77" s="23">
        <f t="shared" si="27"/>
        <v>0.24583949482933437</v>
      </c>
      <c r="BF77" s="23">
        <f t="shared" si="27"/>
        <v>0.25321319268381759</v>
      </c>
      <c r="BG77" s="23">
        <f t="shared" si="27"/>
        <v>0.26086446686491915</v>
      </c>
      <c r="BH77" s="23">
        <f t="shared" si="27"/>
        <v>0.26876911518039526</v>
      </c>
      <c r="BI77" s="23">
        <f t="shared" si="27"/>
        <v>0.27688988981255958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0.1145583904805411</v>
      </c>
      <c r="C78" s="23">
        <f t="shared" si="28"/>
        <v>0.10315504502040931</v>
      </c>
      <c r="D78" s="23">
        <f t="shared" si="28"/>
        <v>9.3573704034217636E-2</v>
      </c>
      <c r="E78" s="23">
        <f t="shared" si="28"/>
        <v>8.8554435493828437E-2</v>
      </c>
      <c r="F78" s="23">
        <f t="shared" si="28"/>
        <v>8.5539927588304726E-2</v>
      </c>
      <c r="G78" s="23">
        <f t="shared" si="28"/>
        <v>8.2860525919524697E-2</v>
      </c>
      <c r="H78" s="23">
        <f t="shared" si="28"/>
        <v>7.9707059477662129E-2</v>
      </c>
      <c r="I78" s="23">
        <f t="shared" si="28"/>
        <v>7.7431320626343864E-2</v>
      </c>
      <c r="J78" s="23">
        <f t="shared" si="28"/>
        <v>7.5763161700427156E-2</v>
      </c>
      <c r="K78" s="23">
        <f t="shared" si="28"/>
        <v>7.4977810331848027E-2</v>
      </c>
      <c r="L78" s="23">
        <f t="shared" si="28"/>
        <v>7.4907680339588611E-2</v>
      </c>
      <c r="M78" s="23">
        <f t="shared" si="28"/>
        <v>7.4299139502491091E-2</v>
      </c>
      <c r="N78" s="23">
        <f t="shared" si="28"/>
        <v>7.4736893870769955E-2</v>
      </c>
      <c r="O78" s="23">
        <f t="shared" si="28"/>
        <v>7.4909986753500427E-2</v>
      </c>
      <c r="P78" s="23">
        <f t="shared" si="28"/>
        <v>7.5016499615545906E-2</v>
      </c>
      <c r="Q78" s="23">
        <f t="shared" si="28"/>
        <v>7.5158412003027031E-2</v>
      </c>
      <c r="R78" s="23">
        <f t="shared" si="28"/>
        <v>7.5385228534331189E-2</v>
      </c>
      <c r="S78" s="23">
        <f t="shared" si="28"/>
        <v>7.5720187094658248E-2</v>
      </c>
      <c r="T78" s="23">
        <f t="shared" si="28"/>
        <v>7.6173708895700853E-2</v>
      </c>
      <c r="U78" s="23">
        <f t="shared" si="28"/>
        <v>7.6750186748389806E-2</v>
      </c>
      <c r="V78" s="23">
        <f t="shared" si="28"/>
        <v>7.7451356990058812E-2</v>
      </c>
      <c r="W78" s="23">
        <f t="shared" si="28"/>
        <v>7.8277915131858347E-2</v>
      </c>
      <c r="X78" s="23">
        <f t="shared" si="28"/>
        <v>7.9230209916268834E-2</v>
      </c>
      <c r="Y78" s="23">
        <f t="shared" si="28"/>
        <v>8.0308434924044464E-2</v>
      </c>
      <c r="Z78" s="23">
        <f t="shared" si="28"/>
        <v>8.1512540018527507E-2</v>
      </c>
      <c r="AA78" s="23">
        <f t="shared" si="28"/>
        <v>8.2842007067236961E-2</v>
      </c>
      <c r="AB78" s="23">
        <f t="shared" si="28"/>
        <v>8.4291943184395507E-2</v>
      </c>
      <c r="AC78" s="23">
        <f t="shared" si="28"/>
        <v>8.5839306826132347E-2</v>
      </c>
      <c r="AD78" s="23">
        <f t="shared" si="28"/>
        <v>8.7379711482256345E-2</v>
      </c>
      <c r="AE78" s="23">
        <f t="shared" si="28"/>
        <v>8.8919769954900446E-2</v>
      </c>
      <c r="AF78" s="23">
        <f t="shared" si="28"/>
        <v>9.0472803717377509E-2</v>
      </c>
      <c r="AG78" s="23">
        <f t="shared" si="28"/>
        <v>9.2053232796767262E-2</v>
      </c>
      <c r="AH78" s="23">
        <f t="shared" si="28"/>
        <v>9.3674601573281974E-2</v>
      </c>
      <c r="AI78" s="23">
        <f t="shared" si="28"/>
        <v>9.5348758021150365E-2</v>
      </c>
      <c r="AJ78" s="23">
        <f t="shared" si="28"/>
        <v>9.7085744416976122E-2</v>
      </c>
      <c r="AK78" s="23">
        <f t="shared" si="28"/>
        <v>9.8894048038650775E-2</v>
      </c>
      <c r="AL78" s="23">
        <f t="shared" si="28"/>
        <v>0.10078098058631142</v>
      </c>
      <c r="AM78" s="23">
        <f t="shared" si="28"/>
        <v>0.10275306086903971</v>
      </c>
      <c r="AN78" s="23">
        <f t="shared" si="28"/>
        <v>0.10481634543964229</v>
      </c>
      <c r="AO78" s="23">
        <f t="shared" si="28"/>
        <v>0.10697669113579722</v>
      </c>
      <c r="AP78" s="23">
        <f t="shared" si="28"/>
        <v>0.10923995220237004</v>
      </c>
      <c r="AQ78" s="23">
        <f t="shared" si="28"/>
        <v>0.11161212152866382</v>
      </c>
      <c r="AR78" s="23">
        <f t="shared" si="28"/>
        <v>0.1140994263197824</v>
      </c>
      <c r="AS78" s="23">
        <f t="shared" si="28"/>
        <v>0.11670838659741734</v>
      </c>
      <c r="AT78" s="23">
        <f t="shared" si="28"/>
        <v>0.11944584204391509</v>
      </c>
      <c r="AU78" s="23">
        <f t="shared" si="28"/>
        <v>0.12231894966183503</v>
      </c>
      <c r="AV78" s="23">
        <f t="shared" si="28"/>
        <v>0.12533515180065929</v>
      </c>
      <c r="AW78" s="23">
        <f t="shared" si="28"/>
        <v>0.12850211132942449</v>
      </c>
      <c r="AX78" s="23">
        <f t="shared" si="28"/>
        <v>0.13182760802488294</v>
      </c>
      <c r="AY78" s="23">
        <f t="shared" si="28"/>
        <v>0.13531938747990363</v>
      </c>
      <c r="AZ78" s="23">
        <f t="shared" si="28"/>
        <v>0.13898495089845764</v>
      </c>
      <c r="BA78" s="23">
        <f t="shared" si="28"/>
        <v>0.14283127093557282</v>
      </c>
      <c r="BB78" s="23">
        <f t="shared" si="28"/>
        <v>0.14686441520238991</v>
      </c>
      <c r="BC78" s="23">
        <f t="shared" si="28"/>
        <v>0.15108905517808596</v>
      </c>
      <c r="BD78" s="23">
        <f t="shared" si="28"/>
        <v>0.15550783411482832</v>
      </c>
      <c r="BE78" s="23">
        <f t="shared" si="28"/>
        <v>0.16012056325727</v>
      </c>
      <c r="BF78" s="23">
        <f t="shared" si="28"/>
        <v>0.16492321164608331</v>
      </c>
      <c r="BG78" s="23">
        <f t="shared" si="28"/>
        <v>0.16990665148094097</v>
      </c>
      <c r="BH78" s="23">
        <f t="shared" si="28"/>
        <v>0.17505511935223778</v>
      </c>
      <c r="BI78" s="23">
        <f t="shared" si="28"/>
        <v>0.18034435495325535</v>
      </c>
    </row>
    <row r="79" spans="1:237" s="37" customFormat="1" ht="18" customHeight="1">
      <c r="A79" s="35" t="s">
        <v>70</v>
      </c>
      <c r="B79" s="29">
        <f>+C134</f>
        <v>0.16872576957531749</v>
      </c>
      <c r="C79" s="23">
        <f t="shared" ref="C79:BI79" si="29">+D134</f>
        <v>6.4779846690364185E-2</v>
      </c>
      <c r="D79" s="23">
        <f t="shared" si="29"/>
        <v>5.7348156111647564E-2</v>
      </c>
      <c r="E79" s="23">
        <f t="shared" si="29"/>
        <v>5.1944086975562742E-2</v>
      </c>
      <c r="F79" s="23">
        <f t="shared" si="29"/>
        <v>4.7807353243111805E-2</v>
      </c>
      <c r="G79" s="23">
        <f t="shared" si="29"/>
        <v>4.5729580278781379E-2</v>
      </c>
      <c r="H79" s="23">
        <f t="shared" si="29"/>
        <v>4.258156221883258E-2</v>
      </c>
      <c r="I79" s="23">
        <f t="shared" si="29"/>
        <v>3.992371971159514E-2</v>
      </c>
      <c r="J79" s="23">
        <f t="shared" si="29"/>
        <v>3.5794306337420867E-2</v>
      </c>
      <c r="K79" s="23">
        <f t="shared" si="29"/>
        <v>3.2659161783448631E-2</v>
      </c>
      <c r="L79" s="23">
        <f t="shared" si="29"/>
        <v>3.4313698749099508E-2</v>
      </c>
      <c r="M79" s="23">
        <f t="shared" si="29"/>
        <v>3.0814311961746554E-2</v>
      </c>
      <c r="N79" s="23">
        <f t="shared" si="29"/>
        <v>2.9666623765123079E-2</v>
      </c>
      <c r="O79" s="23">
        <f t="shared" si="29"/>
        <v>2.8453656035235975E-2</v>
      </c>
      <c r="P79" s="23">
        <f t="shared" si="29"/>
        <v>2.7262938088355337E-2</v>
      </c>
      <c r="Q79" s="23">
        <f t="shared" si="29"/>
        <v>2.6129886104151456E-2</v>
      </c>
      <c r="R79" s="23">
        <f t="shared" si="29"/>
        <v>2.5067800825580466E-2</v>
      </c>
      <c r="S79" s="23">
        <f t="shared" si="29"/>
        <v>2.4079284952447821E-2</v>
      </c>
      <c r="T79" s="23">
        <f t="shared" si="29"/>
        <v>2.3162073222223301E-2</v>
      </c>
      <c r="U79" s="23">
        <f t="shared" si="29"/>
        <v>2.2312032821965477E-2</v>
      </c>
      <c r="V79" s="23">
        <f t="shared" si="29"/>
        <v>2.1524737401021232E-2</v>
      </c>
      <c r="W79" s="23">
        <f t="shared" si="29"/>
        <v>2.0796305180033947E-2</v>
      </c>
      <c r="X79" s="23">
        <f t="shared" si="29"/>
        <v>2.0123801563062926E-2</v>
      </c>
      <c r="Y79" s="23">
        <f t="shared" si="29"/>
        <v>1.9505295329550254E-2</v>
      </c>
      <c r="Z79" s="23">
        <f t="shared" si="29"/>
        <v>1.8953973626103959E-2</v>
      </c>
      <c r="AA79" s="23">
        <f t="shared" si="29"/>
        <v>1.8529657315774717E-2</v>
      </c>
      <c r="AB79" s="23">
        <f t="shared" si="29"/>
        <v>1.850762129359329E-2</v>
      </c>
      <c r="AC79" s="23">
        <f t="shared" si="29"/>
        <v>1.8340751700584246E-2</v>
      </c>
      <c r="AD79" s="23">
        <f t="shared" si="29"/>
        <v>1.815370269247607E-2</v>
      </c>
      <c r="AE79" s="23">
        <f t="shared" si="29"/>
        <v>1.7951533300426314E-2</v>
      </c>
      <c r="AF79" s="23">
        <f t="shared" si="29"/>
        <v>1.7739137749473111E-2</v>
      </c>
      <c r="AG79" s="23">
        <f t="shared" si="29"/>
        <v>1.7521639130867239E-2</v>
      </c>
      <c r="AH79" s="23">
        <f t="shared" si="29"/>
        <v>1.7303282852319191E-2</v>
      </c>
      <c r="AI79" s="23">
        <f t="shared" si="29"/>
        <v>1.7087112904717427E-2</v>
      </c>
      <c r="AJ79" s="23">
        <f t="shared" si="29"/>
        <v>1.6875051115808226E-2</v>
      </c>
      <c r="AK79" s="23">
        <f t="shared" si="29"/>
        <v>1.6668124029956211E-2</v>
      </c>
      <c r="AL79" s="23">
        <f t="shared" si="29"/>
        <v>1.6466710869152079E-2</v>
      </c>
      <c r="AM79" s="23">
        <f t="shared" si="29"/>
        <v>1.6270760267460771E-2</v>
      </c>
      <c r="AN79" s="23">
        <f t="shared" si="29"/>
        <v>1.6079961341467275E-2</v>
      </c>
      <c r="AO79" s="23">
        <f t="shared" si="29"/>
        <v>1.5893871641140311E-2</v>
      </c>
      <c r="AP79" s="23">
        <f t="shared" si="29"/>
        <v>1.5712010595586579E-2</v>
      </c>
      <c r="AQ79" s="23">
        <f t="shared" si="29"/>
        <v>1.5533928003480302E-2</v>
      </c>
      <c r="AR79" s="23">
        <f t="shared" si="29"/>
        <v>1.5359255993754761E-2</v>
      </c>
      <c r="AS79" s="23">
        <f t="shared" si="29"/>
        <v>1.5187751197299759E-2</v>
      </c>
      <c r="AT79" s="23">
        <f t="shared" si="29"/>
        <v>1.5019332271785979E-2</v>
      </c>
      <c r="AU79" s="23">
        <f t="shared" si="29"/>
        <v>1.4854116629157366E-2</v>
      </c>
      <c r="AV79" s="23">
        <f t="shared" si="29"/>
        <v>1.4692459254282308E-2</v>
      </c>
      <c r="AW79" s="23">
        <f t="shared" si="29"/>
        <v>1.4534995823455077E-2</v>
      </c>
      <c r="AX79" s="23">
        <f t="shared" si="29"/>
        <v>1.4382691863552788E-2</v>
      </c>
      <c r="AY79" s="23">
        <f t="shared" si="29"/>
        <v>1.423689937219752E-2</v>
      </c>
      <c r="AZ79" s="23">
        <f t="shared" si="29"/>
        <v>1.4099422095284142E-2</v>
      </c>
      <c r="BA79" s="23">
        <f t="shared" si="29"/>
        <v>1.3972590495405335E-2</v>
      </c>
      <c r="BB79" s="23">
        <f t="shared" si="29"/>
        <v>1.3859347322669135E-2</v>
      </c>
      <c r="BC79" s="23">
        <f t="shared" si="29"/>
        <v>1.3763344611595896E-2</v>
      </c>
      <c r="BD79" s="23">
        <f t="shared" si="29"/>
        <v>1.3689052878739005E-2</v>
      </c>
      <c r="BE79" s="23">
        <f t="shared" si="29"/>
        <v>1.3641883295516966E-2</v>
      </c>
      <c r="BF79" s="23">
        <f t="shared" si="29"/>
        <v>1.362832366383504E-2</v>
      </c>
      <c r="BG79" s="23">
        <f t="shared" si="29"/>
        <v>1.3656089103594615E-2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3.4854754350288166</v>
      </c>
      <c r="C84" s="397">
        <f t="shared" ref="C84:BH84" si="30">C68-C73</f>
        <v>9.1760531575396964</v>
      </c>
      <c r="D84" s="397">
        <f>D68-D73</f>
        <v>12.982684371749556</v>
      </c>
      <c r="E84" s="397">
        <f>E68-E73</f>
        <v>16.970468736744088</v>
      </c>
      <c r="F84" s="397">
        <f t="shared" si="30"/>
        <v>21.023200841756939</v>
      </c>
      <c r="G84" s="397">
        <f t="shared" si="30"/>
        <v>24.864619087096909</v>
      </c>
      <c r="H84" s="397">
        <f t="shared" si="30"/>
        <v>28.524271374648389</v>
      </c>
      <c r="I84" s="397">
        <f t="shared" si="30"/>
        <v>31.982652623781604</v>
      </c>
      <c r="J84" s="397">
        <f>J68-J73</f>
        <v>35.243963148564923</v>
      </c>
      <c r="K84" s="397">
        <f t="shared" si="30"/>
        <v>38.156554358404414</v>
      </c>
      <c r="L84" s="397">
        <f>L68-L73</f>
        <v>41.820114719756802</v>
      </c>
      <c r="M84" s="397">
        <f t="shared" si="30"/>
        <v>47.419843439953638</v>
      </c>
      <c r="N84" s="397">
        <f t="shared" si="30"/>
        <v>52.568158738672004</v>
      </c>
      <c r="O84" s="397">
        <f t="shared" si="30"/>
        <v>57.844231275145297</v>
      </c>
      <c r="P84" s="397">
        <f t="shared" si="30"/>
        <v>63.151637299072846</v>
      </c>
      <c r="Q84" s="397">
        <f t="shared" si="30"/>
        <v>68.415598680379816</v>
      </c>
      <c r="R84" s="397">
        <f t="shared" si="30"/>
        <v>73.575026582472645</v>
      </c>
      <c r="S84" s="397">
        <f t="shared" si="30"/>
        <v>78.579167710675108</v>
      </c>
      <c r="T84" s="397">
        <f t="shared" si="30"/>
        <v>83.385592394205744</v>
      </c>
      <c r="U84" s="397">
        <f t="shared" si="30"/>
        <v>87.959001734431979</v>
      </c>
      <c r="V84" s="397">
        <f t="shared" si="30"/>
        <v>92.270560882146228</v>
      </c>
      <c r="W84" s="397">
        <f t="shared" si="30"/>
        <v>96.297600523212125</v>
      </c>
      <c r="X84" s="397">
        <f t="shared" si="30"/>
        <v>100.02359208080786</v>
      </c>
      <c r="Y84" s="397">
        <f t="shared" si="30"/>
        <v>103.43829890510105</v>
      </c>
      <c r="Z84" s="397">
        <f t="shared" si="30"/>
        <v>106.53794785464811</v>
      </c>
      <c r="AA84" s="397">
        <f t="shared" si="30"/>
        <v>109.33549124907567</v>
      </c>
      <c r="AB84" s="397">
        <f t="shared" si="30"/>
        <v>111.89535891241961</v>
      </c>
      <c r="AC84" s="397">
        <f t="shared" si="30"/>
        <v>114.49864466857643</v>
      </c>
      <c r="AD84" s="397">
        <f t="shared" si="30"/>
        <v>117.03458557084775</v>
      </c>
      <c r="AE84" s="397">
        <f t="shared" si="30"/>
        <v>119.48028224495779</v>
      </c>
      <c r="AF84" s="397">
        <f t="shared" si="30"/>
        <v>121.81570901388039</v>
      </c>
      <c r="AG84" s="397">
        <f t="shared" si="30"/>
        <v>124.02412970649212</v>
      </c>
      <c r="AH84" s="397">
        <f t="shared" si="30"/>
        <v>126.09279341469397</v>
      </c>
      <c r="AI84" s="397">
        <f t="shared" si="30"/>
        <v>128.01267048643712</v>
      </c>
      <c r="AJ84" s="397">
        <f t="shared" si="30"/>
        <v>129.77778367494133</v>
      </c>
      <c r="AK84" s="397">
        <f t="shared" si="30"/>
        <v>131.38446556750151</v>
      </c>
      <c r="AL84" s="397">
        <f t="shared" si="30"/>
        <v>132.83069704556601</v>
      </c>
      <c r="AM84" s="397">
        <f t="shared" si="30"/>
        <v>134.11558167522793</v>
      </c>
      <c r="AN84" s="397">
        <f t="shared" si="30"/>
        <v>135.23896091589563</v>
      </c>
      <c r="AO84" s="397">
        <f t="shared" si="30"/>
        <v>136.20115389003814</v>
      </c>
      <c r="AP84" s="397">
        <f t="shared" si="30"/>
        <v>137.00279952507032</v>
      </c>
      <c r="AQ84" s="397">
        <f t="shared" si="30"/>
        <v>137.64478006379065</v>
      </c>
      <c r="AR84" s="397">
        <f t="shared" si="30"/>
        <v>138.12820882081641</v>
      </c>
      <c r="AS84" s="397">
        <f t="shared" si="30"/>
        <v>138.45446943894524</v>
      </c>
      <c r="AT84" s="397">
        <f t="shared" si="30"/>
        <v>138.62529781537106</v>
      </c>
      <c r="AU84" s="397">
        <f t="shared" si="30"/>
        <v>138.64290101118019</v>
      </c>
      <c r="AV84" s="397">
        <f t="shared" si="30"/>
        <v>138.51010981827801</v>
      </c>
      <c r="AW84" s="397">
        <f t="shared" si="30"/>
        <v>138.23056334705103</v>
      </c>
      <c r="AX84" s="397">
        <f t="shared" si="30"/>
        <v>137.80892516315615</v>
      </c>
      <c r="AY84" s="397">
        <f t="shared" si="30"/>
        <v>137.25113129469008</v>
      </c>
      <c r="AZ84" s="397">
        <f t="shared" si="30"/>
        <v>136.56467100414741</v>
      </c>
      <c r="BA84" s="397">
        <f t="shared" si="30"/>
        <v>135.75890173768599</v>
      </c>
      <c r="BB84" s="397">
        <f t="shared" si="30"/>
        <v>134.84540032361733</v>
      </c>
      <c r="BC84" s="397">
        <f t="shared" si="30"/>
        <v>133.83835354543777</v>
      </c>
      <c r="BD84" s="397">
        <f t="shared" si="30"/>
        <v>132.75499299991912</v>
      </c>
      <c r="BE84" s="397">
        <f t="shared" si="30"/>
        <v>131.61608212348233</v>
      </c>
      <c r="BF84" s="397">
        <f t="shared" si="30"/>
        <v>130.44646804188756</v>
      </c>
      <c r="BG84" s="397">
        <f t="shared" si="30"/>
        <v>129.27571828247358</v>
      </c>
      <c r="BH84" s="397">
        <f t="shared" si="30"/>
        <v>128.1388734584975</v>
      </c>
      <c r="BI84" s="397">
        <f>+BH84</f>
        <v>128.1388734584975</v>
      </c>
    </row>
    <row r="85" spans="1:103" s="397" customFormat="1" ht="18" customHeight="1">
      <c r="A85" s="427" t="s">
        <v>970</v>
      </c>
      <c r="B85" s="399">
        <f>+C85/C84*B84</f>
        <v>0.50620868305143274</v>
      </c>
      <c r="C85" s="399">
        <f>+(C74-B74)/10</f>
        <v>1.33267264999379</v>
      </c>
      <c r="D85" s="399">
        <f t="shared" ref="D85:BI85" si="31">+(D74-C74)/10</f>
        <v>1.2197974163331082</v>
      </c>
      <c r="E85" s="399">
        <f t="shared" si="31"/>
        <v>1.2935756154734706</v>
      </c>
      <c r="F85" s="399">
        <f t="shared" si="31"/>
        <v>1.3364917264671745</v>
      </c>
      <c r="G85" s="399">
        <f t="shared" si="31"/>
        <v>1.3852944917527652</v>
      </c>
      <c r="H85" s="399">
        <f t="shared" si="31"/>
        <v>1.4819115489545935</v>
      </c>
      <c r="I85" s="399">
        <f t="shared" si="31"/>
        <v>1.4381610483820111</v>
      </c>
      <c r="J85" s="399">
        <f t="shared" si="31"/>
        <v>1.3805353637320792</v>
      </c>
      <c r="K85" s="399">
        <f t="shared" si="31"/>
        <v>1.3040693996518145</v>
      </c>
      <c r="L85" s="399">
        <f t="shared" si="31"/>
        <v>1.5638549158296542</v>
      </c>
      <c r="M85" s="399">
        <f t="shared" si="31"/>
        <v>2.1439107219118823</v>
      </c>
      <c r="N85" s="399">
        <f t="shared" si="31"/>
        <v>1.90645029556361</v>
      </c>
      <c r="O85" s="399">
        <f t="shared" si="31"/>
        <v>2.0601511748767676</v>
      </c>
      <c r="P85" s="399">
        <f t="shared" si="31"/>
        <v>2.148371018940705</v>
      </c>
      <c r="Q85" s="399">
        <f t="shared" si="31"/>
        <v>2.1876240882599576</v>
      </c>
      <c r="R85" s="399">
        <f t="shared" si="31"/>
        <v>2.1895354358537076</v>
      </c>
      <c r="S85" s="399">
        <f t="shared" si="31"/>
        <v>2.1618688495578455</v>
      </c>
      <c r="T85" s="399">
        <f t="shared" si="31"/>
        <v>2.1101327675511756</v>
      </c>
      <c r="U85" s="399">
        <f t="shared" si="31"/>
        <v>2.0385039206049216</v>
      </c>
      <c r="V85" s="399">
        <f t="shared" si="31"/>
        <v>1.9503713881216185</v>
      </c>
      <c r="W85" s="399">
        <f t="shared" si="31"/>
        <v>1.8486689021544407</v>
      </c>
      <c r="X85" s="399">
        <f t="shared" si="31"/>
        <v>1.7360905148293626</v>
      </c>
      <c r="Y85" s="399">
        <f t="shared" si="31"/>
        <v>1.6152399857993032</v>
      </c>
      <c r="Z85" s="399">
        <f t="shared" si="31"/>
        <v>1.4887305705298559</v>
      </c>
      <c r="AA85" s="399">
        <f t="shared" si="31"/>
        <v>1.3592253413501338</v>
      </c>
      <c r="AB85" s="399">
        <f t="shared" si="31"/>
        <v>1.2321861675804258</v>
      </c>
      <c r="AC85" s="399">
        <f t="shared" si="31"/>
        <v>1.1234700848867134</v>
      </c>
      <c r="AD85" s="399">
        <f t="shared" si="31"/>
        <v>1.0973312860144744</v>
      </c>
      <c r="AE85" s="399">
        <f t="shared" si="31"/>
        <v>1.0699639222383552</v>
      </c>
      <c r="AF85" s="399">
        <f t="shared" si="31"/>
        <v>1.0359614771115104</v>
      </c>
      <c r="AG85" s="399">
        <f t="shared" si="31"/>
        <v>0.99421770945198773</v>
      </c>
      <c r="AH85" s="399">
        <f t="shared" si="31"/>
        <v>0.9452384932314658</v>
      </c>
      <c r="AI85" s="399">
        <f t="shared" si="31"/>
        <v>0.89028039207789789</v>
      </c>
      <c r="AJ85" s="399">
        <f t="shared" si="31"/>
        <v>0.83079016176559439</v>
      </c>
      <c r="AK85" s="399">
        <f t="shared" si="31"/>
        <v>0.76809958687667856</v>
      </c>
      <c r="AL85" s="399">
        <f t="shared" si="31"/>
        <v>0.7032990955476407</v>
      </c>
      <c r="AM85" s="399">
        <f t="shared" si="31"/>
        <v>0.63721565458768059</v>
      </c>
      <c r="AN85" s="399">
        <f t="shared" si="31"/>
        <v>0.57044190492335933</v>
      </c>
      <c r="AO85" s="399">
        <f t="shared" si="31"/>
        <v>0.50338448823355297</v>
      </c>
      <c r="AP85" s="399">
        <f t="shared" si="31"/>
        <v>0.43631465876984521</v>
      </c>
      <c r="AQ85" s="399">
        <f t="shared" si="31"/>
        <v>0.36941367782389989</v>
      </c>
      <c r="AR85" s="399">
        <f t="shared" si="31"/>
        <v>0.30281069614829903</v>
      </c>
      <c r="AS85" s="399">
        <f t="shared" si="31"/>
        <v>0.23661337614583999</v>
      </c>
      <c r="AT85" s="399">
        <f t="shared" si="31"/>
        <v>0.1709325278435358</v>
      </c>
      <c r="AU85" s="399">
        <f t="shared" si="31"/>
        <v>0.10590226427640345</v>
      </c>
      <c r="AV85" s="399">
        <f t="shared" si="31"/>
        <v>4.1697053281779972E-2</v>
      </c>
      <c r="AW85" s="399">
        <f t="shared" si="31"/>
        <v>-2.1453214308314726E-2</v>
      </c>
      <c r="AX85" s="399">
        <f t="shared" si="31"/>
        <v>-8.3249291727952368E-2</v>
      </c>
      <c r="AY85" s="399">
        <f t="shared" si="31"/>
        <v>-0.14330916700281476</v>
      </c>
      <c r="AZ85" s="399">
        <f t="shared" si="31"/>
        <v>-0.20115474919235793</v>
      </c>
      <c r="BA85" s="399">
        <f t="shared" si="31"/>
        <v>-0.25619834551453097</v>
      </c>
      <c r="BB85" s="399">
        <f t="shared" si="31"/>
        <v>-0.3077286827021794</v>
      </c>
      <c r="BC85" s="399">
        <f t="shared" si="31"/>
        <v>-0.35489620786534032</v>
      </c>
      <c r="BD85" s="399">
        <f t="shared" si="31"/>
        <v>-0.3966972910385721</v>
      </c>
      <c r="BE85" s="399">
        <f t="shared" si="31"/>
        <v>-0.43195671380959766</v>
      </c>
      <c r="BF85" s="399">
        <f t="shared" si="31"/>
        <v>-0.4593074236516827</v>
      </c>
      <c r="BG85" s="399">
        <f t="shared" si="31"/>
        <v>-0.47716590481169308</v>
      </c>
      <c r="BH85" s="399">
        <f t="shared" si="31"/>
        <v>-0.48370058929921245</v>
      </c>
      <c r="BI85" s="399">
        <f t="shared" si="31"/>
        <v>-0.47678940909282802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3.9916841180802494</v>
      </c>
      <c r="C87" s="399">
        <f>+SUM(C84:C86)</f>
        <v>10.508725807533487</v>
      </c>
      <c r="D87" s="399">
        <f t="shared" ref="D87:BI87" si="34">+SUM(D84:D86)</f>
        <v>14.202481788082665</v>
      </c>
      <c r="E87" s="399">
        <f t="shared" si="34"/>
        <v>18.26404435221756</v>
      </c>
      <c r="F87" s="399">
        <f t="shared" si="34"/>
        <v>22.359692568224112</v>
      </c>
      <c r="G87" s="399">
        <f t="shared" si="34"/>
        <v>26.249913578849675</v>
      </c>
      <c r="H87" s="399">
        <f t="shared" si="34"/>
        <v>30.006182923602982</v>
      </c>
      <c r="I87" s="399">
        <f t="shared" si="34"/>
        <v>33.420813672163618</v>
      </c>
      <c r="J87" s="399">
        <f t="shared" si="34"/>
        <v>36.624498512297002</v>
      </c>
      <c r="K87" s="399">
        <f t="shared" si="34"/>
        <v>39.460623758056229</v>
      </c>
      <c r="L87" s="399">
        <f t="shared" si="34"/>
        <v>43.383969635586453</v>
      </c>
      <c r="M87" s="399">
        <f t="shared" si="34"/>
        <v>49.563754161865518</v>
      </c>
      <c r="N87" s="399">
        <f t="shared" si="34"/>
        <v>54.474609034235613</v>
      </c>
      <c r="O87" s="399">
        <f t="shared" si="34"/>
        <v>59.904382450022062</v>
      </c>
      <c r="P87" s="399">
        <f t="shared" si="34"/>
        <v>65.300008318013553</v>
      </c>
      <c r="Q87" s="399">
        <f t="shared" si="34"/>
        <v>70.603222768639768</v>
      </c>
      <c r="R87" s="399">
        <f t="shared" si="34"/>
        <v>75.764562018326359</v>
      </c>
      <c r="S87" s="399">
        <f t="shared" si="34"/>
        <v>80.741036560232956</v>
      </c>
      <c r="T87" s="399">
        <f t="shared" si="34"/>
        <v>85.495725161756923</v>
      </c>
      <c r="U87" s="399">
        <f t="shared" si="34"/>
        <v>89.997505655036903</v>
      </c>
      <c r="V87" s="399">
        <f t="shared" si="34"/>
        <v>94.220932270267852</v>
      </c>
      <c r="W87" s="399">
        <f t="shared" si="34"/>
        <v>98.146269425366569</v>
      </c>
      <c r="X87" s="399">
        <f t="shared" si="34"/>
        <v>101.75968259563722</v>
      </c>
      <c r="Y87" s="399">
        <f t="shared" si="34"/>
        <v>105.05353889090036</v>
      </c>
      <c r="Z87" s="399">
        <f t="shared" si="34"/>
        <v>108.02667842517796</v>
      </c>
      <c r="AA87" s="399">
        <f t="shared" si="34"/>
        <v>110.69471659042581</v>
      </c>
      <c r="AB87" s="399">
        <f t="shared" si="34"/>
        <v>113.12754508000003</v>
      </c>
      <c r="AC87" s="399">
        <f t="shared" si="34"/>
        <v>115.62211475346315</v>
      </c>
      <c r="AD87" s="399">
        <f t="shared" si="34"/>
        <v>118.13191685686223</v>
      </c>
      <c r="AE87" s="399">
        <f t="shared" si="34"/>
        <v>120.55024616719615</v>
      </c>
      <c r="AF87" s="399">
        <f t="shared" si="34"/>
        <v>122.85167049099191</v>
      </c>
      <c r="AG87" s="399">
        <f t="shared" si="34"/>
        <v>125.01834741594411</v>
      </c>
      <c r="AH87" s="399">
        <f t="shared" si="34"/>
        <v>127.03803190792544</v>
      </c>
      <c r="AI87" s="399">
        <f t="shared" si="34"/>
        <v>128.90295087851501</v>
      </c>
      <c r="AJ87" s="399">
        <f t="shared" si="34"/>
        <v>130.60857383670694</v>
      </c>
      <c r="AK87" s="399">
        <f t="shared" si="34"/>
        <v>132.15256515437818</v>
      </c>
      <c r="AL87" s="399">
        <f t="shared" si="34"/>
        <v>133.53399614111365</v>
      </c>
      <c r="AM87" s="399">
        <f t="shared" si="34"/>
        <v>134.75279732981562</v>
      </c>
      <c r="AN87" s="399">
        <f t="shared" si="34"/>
        <v>135.809402820819</v>
      </c>
      <c r="AO87" s="399">
        <f t="shared" si="34"/>
        <v>136.70453837827171</v>
      </c>
      <c r="AP87" s="399">
        <f t="shared" si="34"/>
        <v>137.43911418384016</v>
      </c>
      <c r="AQ87" s="399">
        <f t="shared" si="34"/>
        <v>138.01419374161455</v>
      </c>
      <c r="AR87" s="399">
        <f t="shared" si="34"/>
        <v>138.43101951696471</v>
      </c>
      <c r="AS87" s="399">
        <f t="shared" si="34"/>
        <v>138.69108281509108</v>
      </c>
      <c r="AT87" s="399">
        <f t="shared" si="34"/>
        <v>138.7962303432146</v>
      </c>
      <c r="AU87" s="399">
        <f t="shared" si="34"/>
        <v>138.74880327545659</v>
      </c>
      <c r="AV87" s="399">
        <f t="shared" si="34"/>
        <v>138.55180687155979</v>
      </c>
      <c r="AW87" s="399">
        <f t="shared" si="34"/>
        <v>138.20911013274272</v>
      </c>
      <c r="AX87" s="399">
        <f t="shared" si="34"/>
        <v>137.72567587142819</v>
      </c>
      <c r="AY87" s="399">
        <f t="shared" si="34"/>
        <v>137.10782212768726</v>
      </c>
      <c r="AZ87" s="399">
        <f t="shared" si="34"/>
        <v>136.36351625495504</v>
      </c>
      <c r="BA87" s="399">
        <f t="shared" si="34"/>
        <v>135.50270339217147</v>
      </c>
      <c r="BB87" s="399">
        <f t="shared" si="34"/>
        <v>134.53767164091514</v>
      </c>
      <c r="BC87" s="399">
        <f t="shared" si="34"/>
        <v>133.48345733757242</v>
      </c>
      <c r="BD87" s="399">
        <f t="shared" si="34"/>
        <v>132.35829570888055</v>
      </c>
      <c r="BE87" s="399">
        <f t="shared" si="34"/>
        <v>131.18412540967273</v>
      </c>
      <c r="BF87" s="399">
        <f t="shared" si="34"/>
        <v>129.98716061823586</v>
      </c>
      <c r="BG87" s="399">
        <f t="shared" si="34"/>
        <v>128.79855237766188</v>
      </c>
      <c r="BH87" s="399">
        <f t="shared" si="34"/>
        <v>127.65517286919828</v>
      </c>
      <c r="BI87" s="399">
        <f t="shared" si="34"/>
        <v>127.66208404940467</v>
      </c>
    </row>
    <row r="88" spans="1:103" ht="18" customHeight="1">
      <c r="A88" s="21" t="s">
        <v>153</v>
      </c>
      <c r="B88" s="29">
        <f t="shared" ref="B88:AG88" si="35">(B84/B56)*1000</f>
        <v>2.6044229951220319</v>
      </c>
      <c r="C88" s="23">
        <f t="shared" si="35"/>
        <v>6.6684060942879535</v>
      </c>
      <c r="D88" s="23">
        <f t="shared" si="35"/>
        <v>9.1758697844060038</v>
      </c>
      <c r="E88" s="23">
        <f t="shared" si="35"/>
        <v>12.050184837873374</v>
      </c>
      <c r="F88" s="23">
        <f t="shared" si="35"/>
        <v>15.293414945589067</v>
      </c>
      <c r="G88" s="23">
        <f t="shared" si="35"/>
        <v>18.906325749596455</v>
      </c>
      <c r="H88" s="23">
        <f t="shared" si="35"/>
        <v>23.065496515970565</v>
      </c>
      <c r="I88" s="23">
        <f t="shared" si="35"/>
        <v>27.579695143607733</v>
      </c>
      <c r="J88" s="23">
        <f t="shared" si="35"/>
        <v>32.42095033235006</v>
      </c>
      <c r="K88" s="23">
        <f t="shared" si="35"/>
        <v>37.114383869690101</v>
      </c>
      <c r="L88" s="23">
        <f t="shared" si="35"/>
        <v>41.63724539528431</v>
      </c>
      <c r="M88" s="23">
        <f t="shared" si="35"/>
        <v>47.212487845772088</v>
      </c>
      <c r="N88" s="23">
        <f t="shared" si="35"/>
        <v>52.338290797330309</v>
      </c>
      <c r="O88" s="23">
        <f t="shared" si="35"/>
        <v>57.591292334905624</v>
      </c>
      <c r="P88" s="23">
        <f t="shared" si="35"/>
        <v>62.87549034611488</v>
      </c>
      <c r="Q88" s="23">
        <f t="shared" si="35"/>
        <v>68.116433687698631</v>
      </c>
      <c r="R88" s="23">
        <f t="shared" si="35"/>
        <v>73.253300649883897</v>
      </c>
      <c r="S88" s="23">
        <f t="shared" si="35"/>
        <v>78.2355598699708</v>
      </c>
      <c r="T88" s="23">
        <f t="shared" si="35"/>
        <v>83.020967211944736</v>
      </c>
      <c r="U88" s="23">
        <f t="shared" si="35"/>
        <v>87.574378130784808</v>
      </c>
      <c r="V88" s="23">
        <f t="shared" si="35"/>
        <v>91.867083865158392</v>
      </c>
      <c r="W88" s="23">
        <f t="shared" si="35"/>
        <v>95.876514228399003</v>
      </c>
      <c r="X88" s="23">
        <f t="shared" si="35"/>
        <v>99.586212919184263</v>
      </c>
      <c r="Y88" s="23">
        <f t="shared" si="35"/>
        <v>102.98598805009462</v>
      </c>
      <c r="Z88" s="23">
        <f t="shared" si="35"/>
        <v>106.07208297872845</v>
      </c>
      <c r="AA88" s="23">
        <f t="shared" si="35"/>
        <v>108.85739338732731</v>
      </c>
      <c r="AB88" s="23">
        <f t="shared" si="35"/>
        <v>111.4060673637703</v>
      </c>
      <c r="AC88" s="23">
        <f t="shared" si="35"/>
        <v>113.99796957612702</v>
      </c>
      <c r="AD88" s="23">
        <f t="shared" si="35"/>
        <v>116.52282141748094</v>
      </c>
      <c r="AE88" s="23">
        <f t="shared" si="35"/>
        <v>118.9578236470239</v>
      </c>
      <c r="AF88" s="23">
        <f t="shared" si="35"/>
        <v>121.28303815520907</v>
      </c>
      <c r="AG88" s="23">
        <f t="shared" si="35"/>
        <v>123.48180195417247</v>
      </c>
      <c r="AH88" s="23">
        <f t="shared" ref="AH88:BI88" si="36">(AH84/AH56)*1000</f>
        <v>125.54141989247591</v>
      </c>
      <c r="AI88" s="23">
        <f t="shared" si="36"/>
        <v>127.45290180257179</v>
      </c>
      <c r="AJ88" s="23">
        <f t="shared" si="36"/>
        <v>129.21029657474546</v>
      </c>
      <c r="AK88" s="23">
        <f t="shared" si="36"/>
        <v>130.80995283300732</v>
      </c>
      <c r="AL88" s="23">
        <f t="shared" si="36"/>
        <v>132.24986028792657</v>
      </c>
      <c r="AM88" s="23">
        <f t="shared" si="36"/>
        <v>133.52912642548662</v>
      </c>
      <c r="AN88" s="23">
        <f t="shared" si="36"/>
        <v>134.64759339835584</v>
      </c>
      <c r="AO88" s="23">
        <f t="shared" si="36"/>
        <v>135.60557893355724</v>
      </c>
      <c r="AP88" s="23">
        <f t="shared" si="36"/>
        <v>136.40371916462945</v>
      </c>
      <c r="AQ88" s="23">
        <f t="shared" si="36"/>
        <v>137.04289247653494</v>
      </c>
      <c r="AR88" s="23">
        <f t="shared" si="36"/>
        <v>137.52420731563342</v>
      </c>
      <c r="AS88" s="23">
        <f t="shared" si="36"/>
        <v>137.8490412743846</v>
      </c>
      <c r="AT88" s="23">
        <f t="shared" si="36"/>
        <v>138.01912265932063</v>
      </c>
      <c r="AU88" s="23">
        <f t="shared" si="36"/>
        <v>138.03664888057941</v>
      </c>
      <c r="AV88" s="23">
        <f t="shared" si="36"/>
        <v>137.90443835169273</v>
      </c>
      <c r="AW88" s="23">
        <f t="shared" si="36"/>
        <v>137.6261142700908</v>
      </c>
      <c r="AX88" s="23">
        <f t="shared" si="36"/>
        <v>137.20631980877721</v>
      </c>
      <c r="AY88" s="23">
        <f t="shared" si="36"/>
        <v>136.65096503902248</v>
      </c>
      <c r="AZ88" s="23">
        <f t="shared" si="36"/>
        <v>135.96750647457381</v>
      </c>
      <c r="BA88" s="23">
        <f t="shared" si="36"/>
        <v>135.16526064372289</v>
      </c>
      <c r="BB88" s="23">
        <f t="shared" si="36"/>
        <v>134.25575375208953</v>
      </c>
      <c r="BC88" s="23">
        <f t="shared" si="36"/>
        <v>133.25311054777083</v>
      </c>
      <c r="BD88" s="23">
        <f t="shared" si="36"/>
        <v>132.17448727790165</v>
      </c>
      <c r="BE88" s="23">
        <f t="shared" si="36"/>
        <v>131.04055658537882</v>
      </c>
      <c r="BF88" s="23">
        <f t="shared" si="36"/>
        <v>129.87605694544516</v>
      </c>
      <c r="BG88" s="23">
        <f t="shared" si="36"/>
        <v>128.71042659373882</v>
      </c>
      <c r="BH88" s="23">
        <f t="shared" si="36"/>
        <v>127.57855291932518</v>
      </c>
      <c r="BI88" s="23">
        <f t="shared" si="36"/>
        <v>127.57855291932518</v>
      </c>
    </row>
    <row r="89" spans="1:103" ht="18" customHeight="1">
      <c r="A89" s="21" t="s">
        <v>166</v>
      </c>
      <c r="C89" s="23">
        <f>+LN(C88/B88)/10</f>
        <v>9.4016971331955537E-2</v>
      </c>
      <c r="D89" s="23">
        <f>+LN(D88/C88)/10</f>
        <v>3.1919632384085711E-2</v>
      </c>
      <c r="E89" s="23">
        <f>+LN(E88/D88)/10</f>
        <v>2.7250281022386681E-2</v>
      </c>
      <c r="F89" s="23">
        <f>+LN(F88/E88)/10</f>
        <v>2.3834234097681518E-2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-0.23929368037007226</v>
      </c>
      <c r="C90" s="33">
        <f t="shared" si="37"/>
        <v>0.22550436260160645</v>
      </c>
      <c r="D90" s="33">
        <f t="shared" si="37"/>
        <v>0.33975309395992881</v>
      </c>
      <c r="E90" s="33">
        <f t="shared" si="37"/>
        <v>0.42385321689501809</v>
      </c>
      <c r="F90" s="33">
        <f t="shared" si="37"/>
        <v>0.4885799390896628</v>
      </c>
      <c r="G90" s="33">
        <f t="shared" si="37"/>
        <v>0.54003326178734057</v>
      </c>
      <c r="H90" s="33">
        <f t="shared" si="37"/>
        <v>0.58356368791827296</v>
      </c>
      <c r="I90" s="33">
        <f t="shared" si="37"/>
        <v>0.61916639396879203</v>
      </c>
      <c r="J90" s="33">
        <f t="shared" si="37"/>
        <v>0.64874935918602628</v>
      </c>
      <c r="K90" s="33">
        <f t="shared" si="37"/>
        <v>0.67170908225915016</v>
      </c>
      <c r="L90" s="33">
        <f t="shared" si="37"/>
        <v>0.69005188416781083</v>
      </c>
      <c r="M90" s="33">
        <f t="shared" si="37"/>
        <v>0.70892724757989389</v>
      </c>
      <c r="N90" s="33">
        <f t="shared" si="37"/>
        <v>0.72354768711132644</v>
      </c>
      <c r="O90" s="33">
        <f t="shared" si="37"/>
        <v>0.73645694037278808</v>
      </c>
      <c r="P90" s="33">
        <f t="shared" si="37"/>
        <v>0.7477743190722399</v>
      </c>
      <c r="Q90" s="33">
        <f t="shared" si="37"/>
        <v>0.7576717507290871</v>
      </c>
      <c r="R90" s="33">
        <f t="shared" si="37"/>
        <v>0.76632276956169132</v>
      </c>
      <c r="S90" s="33">
        <f t="shared" si="37"/>
        <v>0.77388576808007992</v>
      </c>
      <c r="T90" s="33">
        <f t="shared" si="37"/>
        <v>0.78049920308755638</v>
      </c>
      <c r="U90" s="33">
        <f t="shared" si="37"/>
        <v>0.78628182122465251</v>
      </c>
      <c r="V90" s="33">
        <f t="shared" si="37"/>
        <v>0.7913347979166222</v>
      </c>
      <c r="W90" s="33">
        <f t="shared" si="37"/>
        <v>0.79574444450174342</v>
      </c>
      <c r="X90" s="33">
        <f t="shared" si="37"/>
        <v>0.79958492432694772</v>
      </c>
      <c r="Y90" s="33">
        <f t="shared" si="37"/>
        <v>0.80292073874258407</v>
      </c>
      <c r="Z90" s="33">
        <f t="shared" si="37"/>
        <v>0.80580884402871933</v>
      </c>
      <c r="AA90" s="33">
        <f t="shared" si="37"/>
        <v>0.8083093057649462</v>
      </c>
      <c r="AB90" s="33">
        <f t="shared" si="37"/>
        <v>0.81051467816182643</v>
      </c>
      <c r="AC90" s="33">
        <f t="shared" si="37"/>
        <v>0.81268116953314029</v>
      </c>
      <c r="AD90" s="33">
        <f t="shared" si="37"/>
        <v>0.81472172453208547</v>
      </c>
      <c r="AE90" s="33">
        <f t="shared" si="37"/>
        <v>0.81662780203997476</v>
      </c>
      <c r="AF90" s="33">
        <f t="shared" si="37"/>
        <v>0.81839409659494633</v>
      </c>
      <c r="AG90" s="33">
        <f t="shared" si="37"/>
        <v>0.82001823085451719</v>
      </c>
      <c r="AH90" s="33">
        <f t="shared" si="37"/>
        <v>0.82150071636012179</v>
      </c>
      <c r="AI90" s="33">
        <f t="shared" si="37"/>
        <v>0.8228442994220172</v>
      </c>
      <c r="AJ90" s="33">
        <f t="shared" si="37"/>
        <v>0.824053175118867</v>
      </c>
      <c r="AK90" s="33">
        <f t="shared" si="37"/>
        <v>0.825132298693945</v>
      </c>
      <c r="AL90" s="33">
        <f t="shared" si="37"/>
        <v>0.82608686465871017</v>
      </c>
      <c r="AM90" s="33">
        <f t="shared" si="37"/>
        <v>0.82692195069965313</v>
      </c>
      <c r="AN90" s="33">
        <f t="shared" si="37"/>
        <v>0.82764229689651614</v>
      </c>
      <c r="AO90" s="33">
        <f t="shared" si="37"/>
        <v>0.8282521863943757</v>
      </c>
      <c r="AP90" s="33">
        <f t="shared" si="37"/>
        <v>0.82875539830067324</v>
      </c>
      <c r="AQ90" s="33">
        <f t="shared" si="37"/>
        <v>0.82915521072905163</v>
      </c>
      <c r="AR90" s="33">
        <f t="shared" si="37"/>
        <v>0.82945443880110836</v>
      </c>
      <c r="AS90" s="33">
        <f t="shared" si="37"/>
        <v>0.82965549810476547</v>
      </c>
      <c r="AT90" s="33">
        <f t="shared" si="37"/>
        <v>0.82976048848380513</v>
      </c>
      <c r="AU90" s="33">
        <f t="shared" si="37"/>
        <v>0.82977129630217483</v>
      </c>
      <c r="AV90" s="33">
        <f t="shared" si="37"/>
        <v>0.82968971576856143</v>
      </c>
      <c r="AW90" s="33">
        <f t="shared" si="37"/>
        <v>0.82951759177643503</v>
      </c>
      <c r="AX90" s="33">
        <f t="shared" si="37"/>
        <v>0.82925698821009641</v>
      </c>
      <c r="AY90" s="33">
        <f t="shared" si="37"/>
        <v>0.82891038692476993</v>
      </c>
      <c r="AZ90" s="33">
        <f t="shared" si="37"/>
        <v>0.8284809237089571</v>
      </c>
      <c r="BA90" s="33">
        <f t="shared" si="37"/>
        <v>0.82797266851075912</v>
      </c>
      <c r="BB90" s="33">
        <f t="shared" si="37"/>
        <v>0.82739095804085283</v>
      </c>
      <c r="BC90" s="33">
        <f t="shared" si="37"/>
        <v>0.82674278949052182</v>
      </c>
      <c r="BD90" s="33">
        <f t="shared" si="37"/>
        <v>0.82603728440868074</v>
      </c>
      <c r="BE90" s="33">
        <f t="shared" si="37"/>
        <v>0.82528623158963799</v>
      </c>
      <c r="BF90" s="33">
        <f t="shared" si="37"/>
        <v>0.82450471687544502</v>
      </c>
      <c r="BG90" s="33">
        <f t="shared" si="37"/>
        <v>0.82371184570662637</v>
      </c>
      <c r="BH90" s="33">
        <f t="shared" si="37"/>
        <v>0.82293156054344618</v>
      </c>
      <c r="BI90" s="33">
        <f t="shared" si="37"/>
        <v>0.82293156054344618</v>
      </c>
    </row>
    <row r="91" spans="1:103" ht="18" customHeight="1">
      <c r="A91" s="28" t="s">
        <v>115</v>
      </c>
      <c r="B91" s="29">
        <f t="shared" ref="B91:BH91" si="38">B$17*B$56*B90</f>
        <v>-320.24454024928622</v>
      </c>
      <c r="C91" s="29">
        <f t="shared" si="38"/>
        <v>267.3796846337612</v>
      </c>
      <c r="D91" s="29">
        <f t="shared" si="38"/>
        <v>356.91091722200622</v>
      </c>
      <c r="E91" s="29">
        <f t="shared" si="38"/>
        <v>381.88653481754289</v>
      </c>
      <c r="F91" s="29">
        <f t="shared" si="38"/>
        <v>370.2442378329398</v>
      </c>
      <c r="G91" s="29">
        <f t="shared" si="38"/>
        <v>337.35959868826956</v>
      </c>
      <c r="H91" s="29">
        <f t="shared" si="38"/>
        <v>295.3775453092772</v>
      </c>
      <c r="I91" s="29">
        <f t="shared" si="38"/>
        <v>253.22666695751346</v>
      </c>
      <c r="J91" s="29">
        <f t="shared" si="38"/>
        <v>214.31499554550206</v>
      </c>
      <c r="K91" s="29">
        <f t="shared" si="38"/>
        <v>180.82743109383279</v>
      </c>
      <c r="L91" s="29">
        <f t="shared" si="38"/>
        <v>156.37983511417914</v>
      </c>
      <c r="M91" s="36">
        <f t="shared" si="38"/>
        <v>138.43319777007326</v>
      </c>
      <c r="N91" s="29">
        <f t="shared" si="38"/>
        <v>121.74337002252688</v>
      </c>
      <c r="O91" s="29">
        <f t="shared" si="38"/>
        <v>106.7738977179048</v>
      </c>
      <c r="P91" s="29">
        <f t="shared" si="38"/>
        <v>93.417418303836612</v>
      </c>
      <c r="Q91" s="29">
        <f t="shared" si="38"/>
        <v>81.560144689092027</v>
      </c>
      <c r="R91" s="29">
        <f t="shared" si="38"/>
        <v>71.080127756176793</v>
      </c>
      <c r="S91" s="29">
        <f t="shared" si="38"/>
        <v>61.851880387970205</v>
      </c>
      <c r="T91" s="29">
        <f t="shared" si="38"/>
        <v>53.751190656978999</v>
      </c>
      <c r="U91" s="29">
        <f t="shared" si="38"/>
        <v>46.65878626805835</v>
      </c>
      <c r="V91" s="29">
        <f t="shared" si="38"/>
        <v>40.462717192963403</v>
      </c>
      <c r="W91" s="29">
        <f t="shared" si="38"/>
        <v>35.059682005969947</v>
      </c>
      <c r="X91" s="29">
        <f t="shared" si="38"/>
        <v>30.355579776659702</v>
      </c>
      <c r="Y91" s="29">
        <f t="shared" si="38"/>
        <v>26.265531166462139</v>
      </c>
      <c r="Z91" s="29">
        <f t="shared" si="38"/>
        <v>22.713555347357453</v>
      </c>
      <c r="AA91" s="29">
        <f t="shared" si="38"/>
        <v>19.632257701081311</v>
      </c>
      <c r="AB91" s="29">
        <f t="shared" si="38"/>
        <v>16.962627659449044</v>
      </c>
      <c r="AC91" s="29">
        <f t="shared" si="38"/>
        <v>14.65520910237136</v>
      </c>
      <c r="AD91" s="29">
        <f t="shared" si="38"/>
        <v>12.659620789894035</v>
      </c>
      <c r="AE91" s="29">
        <f t="shared" si="38"/>
        <v>10.933901039081629</v>
      </c>
      <c r="AF91" s="29">
        <f t="shared" si="38"/>
        <v>9.4417618708651592</v>
      </c>
      <c r="AG91" s="29">
        <f t="shared" si="38"/>
        <v>8.1518023347050441</v>
      </c>
      <c r="AH91" s="29">
        <f t="shared" si="38"/>
        <v>7.0368396776831768</v>
      </c>
      <c r="AI91" s="29">
        <f t="shared" si="38"/>
        <v>6.0733310165912773</v>
      </c>
      <c r="AJ91" s="29">
        <f t="shared" si="38"/>
        <v>5.2408786277685948</v>
      </c>
      <c r="AK91" s="29">
        <f t="shared" si="38"/>
        <v>4.5218070835272677</v>
      </c>
      <c r="AL91" s="29">
        <f t="shared" si="38"/>
        <v>3.9008004736750403</v>
      </c>
      <c r="AM91" s="29">
        <f t="shared" si="38"/>
        <v>3.3645897535520617</v>
      </c>
      <c r="AN91" s="29">
        <f t="shared" si="38"/>
        <v>2.9016822450452118</v>
      </c>
      <c r="AO91" s="29">
        <f t="shared" si="38"/>
        <v>2.5021269667445512</v>
      </c>
      <c r="AP91" s="29">
        <f t="shared" si="38"/>
        <v>2.1573107141260652</v>
      </c>
      <c r="AQ91" s="29">
        <f t="shared" si="38"/>
        <v>1.8597807233319847</v>
      </c>
      <c r="AR91" s="29">
        <f t="shared" si="38"/>
        <v>1.6030904269614161</v>
      </c>
      <c r="AS91" s="29">
        <f t="shared" si="38"/>
        <v>1.3816653241578007</v>
      </c>
      <c r="AT91" s="29">
        <f t="shared" si="38"/>
        <v>1.1906863937086238</v>
      </c>
      <c r="AU91" s="29">
        <f t="shared" si="38"/>
        <v>1.0259888122788663</v>
      </c>
      <c r="AV91" s="29">
        <f t="shared" si="38"/>
        <v>0.88397402153173288</v>
      </c>
      <c r="AW91" s="29">
        <f t="shared" si="38"/>
        <v>0.76153343069444324</v>
      </c>
      <c r="AX91" s="29">
        <f t="shared" si="38"/>
        <v>0.6559822531066648</v>
      </c>
      <c r="AY91" s="29">
        <f t="shared" si="38"/>
        <v>0.56500216161494199</v>
      </c>
      <c r="AZ91" s="29">
        <f t="shared" si="38"/>
        <v>0.48659161193138456</v>
      </c>
      <c r="BA91" s="29">
        <f t="shared" si="38"/>
        <v>0.41902282795599444</v>
      </c>
      <c r="BB91" s="29">
        <f t="shared" si="38"/>
        <v>0.36080457075878675</v>
      </c>
      <c r="BC91" s="29">
        <f t="shared" si="38"/>
        <v>0.31064992530907254</v>
      </c>
      <c r="BD91" s="29">
        <f t="shared" si="38"/>
        <v>0.26744843779155697</v>
      </c>
      <c r="BE91" s="29">
        <f t="shared" si="38"/>
        <v>0.23024202296485979</v>
      </c>
      <c r="BF91" s="29">
        <f t="shared" si="38"/>
        <v>0.19820413685962932</v>
      </c>
      <c r="BG91" s="29">
        <f t="shared" si="38"/>
        <v>0.17062177641415593</v>
      </c>
      <c r="BH91" s="29">
        <f t="shared" si="38"/>
        <v>0.14687992551847076</v>
      </c>
      <c r="BI91" s="29">
        <f>BI$17*BI$56*BI90/(1-(BJ17/BI17))</f>
        <v>0.91490700571310801</v>
      </c>
    </row>
    <row r="92" spans="1:103" ht="18" customHeight="1">
      <c r="A92" s="57" t="s">
        <v>62</v>
      </c>
      <c r="B92" s="200">
        <f>SUM(B91:AO91)*10*B52+B53</f>
        <v>101.62295588209744</v>
      </c>
      <c r="C92" s="180">
        <v>92.230505587145672</v>
      </c>
      <c r="D92" s="201">
        <f>+B92-C92</f>
        <v>9.3924502949517716</v>
      </c>
      <c r="I92" s="33"/>
    </row>
    <row r="93" spans="1:103" s="33" customFormat="1" ht="18" customHeight="1">
      <c r="A93" s="32" t="s">
        <v>270</v>
      </c>
      <c r="B93" s="33">
        <f>+B90*Data!B364</f>
        <v>-0.23929368037007226</v>
      </c>
      <c r="C93" s="33">
        <f>+C90*Data!C364</f>
        <v>0.54258513010802056</v>
      </c>
      <c r="D93" s="33">
        <f>+D90*Data!D364</f>
        <v>0.86151282511269556</v>
      </c>
      <c r="E93" s="33">
        <f>+E90*Data!E364</f>
        <v>1.109042270975044</v>
      </c>
      <c r="F93" s="33">
        <f>+F90*Data!F364</f>
        <v>1.2962003765686876</v>
      </c>
      <c r="G93" s="33">
        <f>+G90*Data!G364</f>
        <v>1.4356592997691373</v>
      </c>
      <c r="H93" s="33">
        <f>+H90*Data!H364</f>
        <v>1.5530534183001894</v>
      </c>
      <c r="I93" s="33">
        <f>+I90*Data!I364</f>
        <v>1.6405720786776605</v>
      </c>
      <c r="J93" s="33">
        <f>+J90*Data!J364</f>
        <v>1.705668225587645</v>
      </c>
      <c r="K93" s="33">
        <f>+K90*Data!K364</f>
        <v>1.7249794209317366</v>
      </c>
      <c r="L93" s="33">
        <f>+L90*Data!L364</f>
        <v>1.7204005032303868</v>
      </c>
      <c r="M93" s="33">
        <f>+M90*Data!M364</f>
        <v>1.7778574241053895</v>
      </c>
      <c r="N93" s="33">
        <f>+N90*Data!N364</f>
        <v>1.7897975747096044</v>
      </c>
      <c r="O93" s="33">
        <f>+O90*Data!O364</f>
        <v>1.7936879460092268</v>
      </c>
      <c r="P93" s="33">
        <f>+P90*Data!P364</f>
        <v>1.7911371244292915</v>
      </c>
      <c r="Q93" s="33">
        <f>+Q90*Data!Q364</f>
        <v>1.783488613371538</v>
      </c>
      <c r="R93" s="33">
        <f>+R90*Data!R364</f>
        <v>1.7717558331047365</v>
      </c>
      <c r="S93" s="33">
        <f>+S90*Data!S364</f>
        <v>1.7566954541545357</v>
      </c>
      <c r="T93" s="33">
        <f>+T90*Data!T364</f>
        <v>1.7388680905683795</v>
      </c>
      <c r="U93" s="33">
        <f>+U90*Data!U364</f>
        <v>1.7186881713352062</v>
      </c>
      <c r="V93" s="33">
        <f>+V90*Data!V364</f>
        <v>1.6975786348888329</v>
      </c>
      <c r="W93" s="33">
        <f>+W90*Data!W364</f>
        <v>1.6729262192265046</v>
      </c>
      <c r="X93" s="33">
        <f>+X90*Data!X364</f>
        <v>1.643226849212408</v>
      </c>
      <c r="Y93" s="33">
        <f>+Y90*Data!Y364</f>
        <v>1.6087721442601919</v>
      </c>
      <c r="Z93" s="33">
        <f>+Z90*Data!Z364</f>
        <v>1.5713743183060771</v>
      </c>
      <c r="AA93" s="33">
        <f>+AA90*Data!AA364</f>
        <v>1.5320072569919545</v>
      </c>
      <c r="AB93" s="33">
        <f>+AB90*Data!AB364</f>
        <v>1.4911996628308926</v>
      </c>
      <c r="AC93" s="33">
        <f>+AC90*Data!AC364</f>
        <v>1.4494926015337075</v>
      </c>
      <c r="AD93" s="33">
        <f>+AD90*Data!AD364</f>
        <v>1.4073925134273466</v>
      </c>
      <c r="AE93" s="33">
        <f>+AE90*Data!AE364</f>
        <v>1.3654148150270478</v>
      </c>
      <c r="AF93" s="33">
        <f>+AF90*Data!AF364</f>
        <v>1.3243717582432126</v>
      </c>
      <c r="AG93" s="33">
        <f>+AG90*Data!AG364</f>
        <v>1.2846135465894453</v>
      </c>
      <c r="AH93" s="33">
        <f>+AH90*Data!AH364</f>
        <v>1.2458880937356698</v>
      </c>
      <c r="AI93" s="33">
        <f>+AI90*Data!AI364</f>
        <v>1.2081075625826017</v>
      </c>
      <c r="AJ93" s="33">
        <f>+AJ90*Data!AJ364</f>
        <v>1.1712393097354912</v>
      </c>
      <c r="AK93" s="33">
        <f>+AK90*Data!AK364</f>
        <v>1.1352107404967313</v>
      </c>
      <c r="AL93" s="33">
        <f>+AL90*Data!AL364</f>
        <v>1.099930186480707</v>
      </c>
      <c r="AM93" s="33">
        <f>+AM90*Data!AM364</f>
        <v>1.0653019513041193</v>
      </c>
      <c r="AN93" s="33">
        <f>+AN90*Data!AN364</f>
        <v>1.0312349675315093</v>
      </c>
      <c r="AO93" s="33">
        <f>+AO90*Data!AO364</f>
        <v>0.99764765214456563</v>
      </c>
      <c r="AP93" s="33">
        <f>+AP90*Data!AP364</f>
        <v>0.96447055279079197</v>
      </c>
      <c r="AQ93" s="33">
        <f>+AQ90*Data!AQ364</f>
        <v>0.93164771187361184</v>
      </c>
      <c r="AR93" s="33">
        <f>+AR90*Data!AR364</f>
        <v>0.89913729272477838</v>
      </c>
      <c r="AS93" s="33">
        <f>+AS90*Data!AS364</f>
        <v>0.86691178796593693</v>
      </c>
      <c r="AT93" s="33">
        <f>+AT90*Data!AT364</f>
        <v>0.83495799518663827</v>
      </c>
      <c r="AU93" s="33">
        <f>+AU90*Data!AU364</f>
        <v>0.80327686158251244</v>
      </c>
      <c r="AV93" s="33">
        <f>+AV90*Data!AV364</f>
        <v>0.77188324632208727</v>
      </c>
      <c r="AW93" s="33">
        <f>+AW90*Data!AW364</f>
        <v>0.7408056151320801</v>
      </c>
      <c r="AX93" s="33">
        <f>+AX90*Data!AX364</f>
        <v>0.71008565871291096</v>
      </c>
      <c r="AY93" s="33">
        <f>+AY90*Data!AY364</f>
        <v>0.67977781071750709</v>
      </c>
      <c r="AZ93" s="33">
        <f>+AZ90*Data!AZ364</f>
        <v>0.64994862970287826</v>
      </c>
      <c r="BA93" s="33">
        <f>+BA90*Data!BA364</f>
        <v>0.62067600217911856</v>
      </c>
      <c r="BB93" s="33">
        <f>+BB90*Data!BB364</f>
        <v>0.59204812268499341</v>
      </c>
      <c r="BC93" s="33">
        <f>+BC90*Data!BC364</f>
        <v>0.56416221749912054</v>
      </c>
      <c r="BD93" s="33">
        <f>+BD90*Data!BD364</f>
        <v>0.53712301196097179</v>
      </c>
      <c r="BE93" s="33">
        <f>+BE90*Data!BE364</f>
        <v>0.51104101353100717</v>
      </c>
      <c r="BF93" s="33">
        <f>+BF90*Data!BF364</f>
        <v>0.48603081183957336</v>
      </c>
      <c r="BG93" s="33">
        <f>+BG90*Data!BG364</f>
        <v>0.46220979228688996</v>
      </c>
      <c r="BH93" s="33">
        <f>+BH90*Data!BH364</f>
        <v>0.43969789704829015</v>
      </c>
      <c r="BI93" s="33">
        <f>+BI90*Data!BI364</f>
        <v>0.43948400182898456</v>
      </c>
    </row>
    <row r="94" spans="1:103" ht="18" customHeight="1">
      <c r="A94" s="21" t="s">
        <v>271</v>
      </c>
      <c r="B94" s="29">
        <f>B$17*B$56*B93</f>
        <v>-320.24454024928622</v>
      </c>
      <c r="C94" s="29">
        <f t="shared" ref="C94:BH94" si="39">C$17*C$56*C93</f>
        <v>643.3411722129465</v>
      </c>
      <c r="D94" s="29">
        <f t="shared" si="39"/>
        <v>905.01996324942741</v>
      </c>
      <c r="E94" s="29">
        <f t="shared" si="39"/>
        <v>999.23344437831508</v>
      </c>
      <c r="F94" s="29">
        <f t="shared" si="39"/>
        <v>982.25629442671709</v>
      </c>
      <c r="G94" s="29">
        <f t="shared" si="39"/>
        <v>896.85854463891098</v>
      </c>
      <c r="H94" s="29">
        <f t="shared" si="39"/>
        <v>786.0960438921918</v>
      </c>
      <c r="I94" s="29">
        <f t="shared" si="39"/>
        <v>670.96115589251906</v>
      </c>
      <c r="J94" s="29">
        <f t="shared" si="39"/>
        <v>563.4691934456315</v>
      </c>
      <c r="K94" s="29">
        <f t="shared" si="39"/>
        <v>464.37305317910057</v>
      </c>
      <c r="L94" s="29">
        <f t="shared" si="39"/>
        <v>389.87785295300057</v>
      </c>
      <c r="M94" s="29">
        <f t="shared" si="39"/>
        <v>347.16466215447315</v>
      </c>
      <c r="N94" s="29">
        <f t="shared" si="39"/>
        <v>301.1494505264954</v>
      </c>
      <c r="O94" s="29">
        <f t="shared" si="39"/>
        <v>260.0546519231425</v>
      </c>
      <c r="P94" s="29">
        <f t="shared" si="39"/>
        <v>223.76190479493806</v>
      </c>
      <c r="Q94" s="29">
        <f t="shared" si="39"/>
        <v>191.98497135198321</v>
      </c>
      <c r="R94" s="29">
        <f t="shared" si="39"/>
        <v>164.33888691819411</v>
      </c>
      <c r="S94" s="29">
        <f t="shared" si="39"/>
        <v>140.40175125331157</v>
      </c>
      <c r="T94" s="29">
        <f t="shared" si="39"/>
        <v>119.75185867421438</v>
      </c>
      <c r="U94" s="29">
        <f t="shared" si="39"/>
        <v>101.98875502789654</v>
      </c>
      <c r="V94" s="29">
        <f t="shared" si="39"/>
        <v>86.800990424233802</v>
      </c>
      <c r="W94" s="29">
        <f t="shared" si="39"/>
        <v>73.707409044188836</v>
      </c>
      <c r="X94" s="29">
        <f t="shared" si="39"/>
        <v>62.383747110294678</v>
      </c>
      <c r="Y94" s="29">
        <f t="shared" si="39"/>
        <v>52.626931720528404</v>
      </c>
      <c r="Z94" s="29">
        <f t="shared" si="39"/>
        <v>44.29275977143422</v>
      </c>
      <c r="AA94" s="29">
        <f t="shared" si="39"/>
        <v>37.209470501801924</v>
      </c>
      <c r="AB94" s="29">
        <f t="shared" si="39"/>
        <v>31.208151225419368</v>
      </c>
      <c r="AC94" s="29">
        <f t="shared" si="39"/>
        <v>26.138931187515944</v>
      </c>
      <c r="AD94" s="29">
        <f t="shared" si="39"/>
        <v>21.868884781191795</v>
      </c>
      <c r="AE94" s="29">
        <f t="shared" si="39"/>
        <v>18.281658336279474</v>
      </c>
      <c r="AF94" s="29">
        <f t="shared" si="39"/>
        <v>15.27919473253521</v>
      </c>
      <c r="AG94" s="29">
        <f t="shared" si="39"/>
        <v>12.770344992658382</v>
      </c>
      <c r="AH94" s="29">
        <f t="shared" si="39"/>
        <v>10.672071974321897</v>
      </c>
      <c r="AI94" s="29">
        <f t="shared" si="39"/>
        <v>8.9169204141843466</v>
      </c>
      <c r="AJ94" s="29">
        <f t="shared" si="39"/>
        <v>7.4489404952656653</v>
      </c>
      <c r="AK94" s="29">
        <f t="shared" si="39"/>
        <v>6.2210677921581921</v>
      </c>
      <c r="AL94" s="29">
        <f t="shared" si="39"/>
        <v>5.1938947052572262</v>
      </c>
      <c r="AM94" s="29">
        <f t="shared" si="39"/>
        <v>4.3345131021908436</v>
      </c>
      <c r="AN94" s="29">
        <f t="shared" si="39"/>
        <v>3.6154703631949578</v>
      </c>
      <c r="AO94" s="29">
        <f t="shared" si="39"/>
        <v>3.0138659876132334</v>
      </c>
      <c r="AP94" s="29">
        <f t="shared" si="39"/>
        <v>2.5105871542568194</v>
      </c>
      <c r="AQ94" s="29">
        <f t="shared" si="39"/>
        <v>2.089669621632622</v>
      </c>
      <c r="AR94" s="29">
        <f t="shared" si="39"/>
        <v>1.7377668007594136</v>
      </c>
      <c r="AS94" s="29">
        <f t="shared" si="39"/>
        <v>1.4437100209331992</v>
      </c>
      <c r="AT94" s="29">
        <f t="shared" si="39"/>
        <v>1.1981446911307883</v>
      </c>
      <c r="AU94" s="29">
        <f t="shared" si="39"/>
        <v>0.99322919076488303</v>
      </c>
      <c r="AV94" s="29">
        <f t="shared" si="39"/>
        <v>0.82238543450216317</v>
      </c>
      <c r="AW94" s="29">
        <f t="shared" si="39"/>
        <v>0.68009195605014372</v>
      </c>
      <c r="AX94" s="29">
        <f t="shared" si="39"/>
        <v>0.56171198666246502</v>
      </c>
      <c r="AY94" s="29">
        <f t="shared" si="39"/>
        <v>0.46335036758095577</v>
      </c>
      <c r="AZ94" s="29">
        <f t="shared" si="39"/>
        <v>0.38173425886969387</v>
      </c>
      <c r="BA94" s="29">
        <f t="shared" si="39"/>
        <v>0.31411352520283781</v>
      </c>
      <c r="BB94" s="29">
        <f t="shared" si="39"/>
        <v>0.25817742712551772</v>
      </c>
      <c r="BC94" s="29">
        <f t="shared" si="39"/>
        <v>0.21198485545462598</v>
      </c>
      <c r="BD94" s="29">
        <f t="shared" si="39"/>
        <v>0.17390584318925936</v>
      </c>
      <c r="BE94" s="29">
        <f t="shared" si="39"/>
        <v>0.14257249457167451</v>
      </c>
      <c r="BF94" s="29">
        <f t="shared" si="39"/>
        <v>0.11683780041054669</v>
      </c>
      <c r="BG94" s="29">
        <f t="shared" si="39"/>
        <v>9.5741072860684701E-2</v>
      </c>
      <c r="BH94" s="29">
        <f t="shared" si="39"/>
        <v>7.8478937332810528E-2</v>
      </c>
      <c r="BI94" s="29">
        <f>BI$17*BI$56*BI93/(1-(BJ17/BI17))</f>
        <v>0.48860319794593948</v>
      </c>
    </row>
    <row r="95" spans="1:103" ht="39" customHeight="1">
      <c r="A95" s="57" t="s">
        <v>62</v>
      </c>
      <c r="B95" s="197">
        <f>SUM(B94:BI94)*10*B52+B53-C53</f>
        <v>76.939674924575058</v>
      </c>
      <c r="C95" s="85">
        <v>119.77210729036307</v>
      </c>
      <c r="D95" s="189">
        <f>+B95-C95</f>
        <v>-42.832432365788009</v>
      </c>
      <c r="I95" s="33"/>
    </row>
    <row r="96" spans="1:103" ht="21.75" customHeight="1">
      <c r="A96" s="58" t="s">
        <v>61</v>
      </c>
      <c r="B96" s="29">
        <f>+B153</f>
        <v>114.39447116971468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0">+B$36*1000*B103^($B$38-1)</f>
        <v>1.0000000000000026E-3</v>
      </c>
      <c r="C101" s="479">
        <f t="shared" si="40"/>
        <v>9.9999999999999959E-4</v>
      </c>
      <c r="D101" s="479">
        <f t="shared" si="40"/>
        <v>1.0000000000000638E-3</v>
      </c>
      <c r="E101" s="479">
        <f t="shared" si="40"/>
        <v>1.0000000000250577E-3</v>
      </c>
      <c r="F101" s="479">
        <f t="shared" si="40"/>
        <v>1.0000000020683462E-3</v>
      </c>
      <c r="G101" s="479">
        <f t="shared" si="40"/>
        <v>1.0000000690716616E-3</v>
      </c>
      <c r="H101" s="479">
        <f t="shared" si="40"/>
        <v>1.0000012753976389E-3</v>
      </c>
      <c r="I101" s="479">
        <f t="shared" si="40"/>
        <v>1.0000154944071755E-3</v>
      </c>
      <c r="J101" s="479">
        <f t="shared" si="40"/>
        <v>1.0001382816321603E-3</v>
      </c>
      <c r="K101" s="479">
        <f t="shared" si="40"/>
        <v>1.0009718906366231E-3</v>
      </c>
      <c r="L101" s="479">
        <f t="shared" si="40"/>
        <v>1.0056428878457767E-3</v>
      </c>
      <c r="M101" s="479">
        <f t="shared" si="40"/>
        <v>1.0280495158972263E-3</v>
      </c>
      <c r="N101" s="479">
        <f t="shared" si="40"/>
        <v>1.1227565420541125E-3</v>
      </c>
      <c r="O101" s="479">
        <f t="shared" si="40"/>
        <v>1.4835304407365944E-3</v>
      </c>
      <c r="P101" s="479">
        <f t="shared" si="40"/>
        <v>2.7342584752025625E-3</v>
      </c>
      <c r="Q101" s="479">
        <f t="shared" si="40"/>
        <v>6.7233412241040971E-3</v>
      </c>
      <c r="R101" s="479">
        <f t="shared" si="40"/>
        <v>1.8533764551566023E-2</v>
      </c>
      <c r="S101" s="479">
        <f t="shared" si="40"/>
        <v>5.1229475125919084E-2</v>
      </c>
      <c r="T101" s="479">
        <f t="shared" si="40"/>
        <v>0.13634418472310178</v>
      </c>
      <c r="U101" s="479">
        <f t="shared" si="40"/>
        <v>0.34555532904845088</v>
      </c>
      <c r="V101" s="479">
        <f t="shared" si="40"/>
        <v>0.83230829766076209</v>
      </c>
      <c r="W101" s="479">
        <f t="shared" si="40"/>
        <v>1.9050334301075327</v>
      </c>
      <c r="X101" s="479">
        <f t="shared" si="40"/>
        <v>4.1415495227479191</v>
      </c>
      <c r="Y101" s="479">
        <f t="shared" si="40"/>
        <v>8.5372060943088126</v>
      </c>
      <c r="Z101" s="479">
        <f t="shared" si="40"/>
        <v>16.632319403133174</v>
      </c>
      <c r="AA101" s="479">
        <f t="shared" si="40"/>
        <v>30.481939669251933</v>
      </c>
      <c r="AB101" s="479">
        <f t="shared" si="40"/>
        <v>79.995221880029277</v>
      </c>
      <c r="AC101" s="479">
        <f t="shared" si="40"/>
        <v>39.997610940014638</v>
      </c>
      <c r="AD101" s="479">
        <f t="shared" si="40"/>
        <v>19.998805470007319</v>
      </c>
      <c r="AE101" s="479">
        <f t="shared" si="40"/>
        <v>9.9994027350036596</v>
      </c>
      <c r="AF101" s="479">
        <f t="shared" si="40"/>
        <v>4.9997013675018298</v>
      </c>
      <c r="AG101" s="479">
        <f t="shared" si="40"/>
        <v>2.4998506837509149</v>
      </c>
      <c r="AH101" s="479">
        <f t="shared" ref="AH101:BI101" si="41">+AH$36*1000*AH103^($B$38-1)</f>
        <v>1.2499253418754575</v>
      </c>
      <c r="AI101" s="479">
        <f t="shared" si="41"/>
        <v>0.62496267093772873</v>
      </c>
      <c r="AJ101" s="479">
        <f t="shared" si="41"/>
        <v>0.31248133546886436</v>
      </c>
      <c r="AK101" s="479">
        <f t="shared" si="41"/>
        <v>0.15624066773443218</v>
      </c>
      <c r="AL101" s="479">
        <f t="shared" si="41"/>
        <v>7.8120333867216091E-2</v>
      </c>
      <c r="AM101" s="479">
        <f t="shared" si="41"/>
        <v>3.9060166933608045E-2</v>
      </c>
      <c r="AN101" s="479">
        <f t="shared" si="41"/>
        <v>1.9530083466804023E-2</v>
      </c>
      <c r="AO101" s="479">
        <f t="shared" si="41"/>
        <v>9.7650417334020113E-3</v>
      </c>
      <c r="AP101" s="479">
        <f t="shared" si="41"/>
        <v>4.8825208667010057E-3</v>
      </c>
      <c r="AQ101" s="479">
        <f t="shared" si="41"/>
        <v>2.4412604333505028E-3</v>
      </c>
      <c r="AR101" s="479">
        <f t="shared" si="41"/>
        <v>1.2206302166752514E-3</v>
      </c>
      <c r="AS101" s="479">
        <f t="shared" si="41"/>
        <v>6.1031510833762571E-4</v>
      </c>
      <c r="AT101" s="479">
        <f t="shared" si="41"/>
        <v>3.0515755416881285E-4</v>
      </c>
      <c r="AU101" s="479">
        <f t="shared" si="41"/>
        <v>1.5257877708440643E-4</v>
      </c>
      <c r="AV101" s="479">
        <f t="shared" si="41"/>
        <v>7.6289388542203214E-5</v>
      </c>
      <c r="AW101" s="479">
        <f t="shared" si="41"/>
        <v>3.8144694271101607E-5</v>
      </c>
      <c r="AX101" s="479">
        <f t="shared" si="41"/>
        <v>1.9072347135550803E-5</v>
      </c>
      <c r="AY101" s="479">
        <f t="shared" si="41"/>
        <v>9.5361735677754017E-6</v>
      </c>
      <c r="AZ101" s="479">
        <f t="shared" si="41"/>
        <v>4.7680867838877009E-6</v>
      </c>
      <c r="BA101" s="479">
        <f t="shared" si="41"/>
        <v>2.3840433919438504E-6</v>
      </c>
      <c r="BB101" s="479">
        <f t="shared" si="41"/>
        <v>1.1920216959719252E-6</v>
      </c>
      <c r="BC101" s="479">
        <f t="shared" si="41"/>
        <v>5.9601084798596261E-7</v>
      </c>
      <c r="BD101" s="479">
        <f t="shared" si="41"/>
        <v>2.980054239929813E-7</v>
      </c>
      <c r="BE101" s="479">
        <f t="shared" si="41"/>
        <v>1.4900271199649065E-7</v>
      </c>
      <c r="BF101" s="479">
        <f t="shared" si="41"/>
        <v>7.4501355998245326E-8</v>
      </c>
      <c r="BG101" s="479">
        <f t="shared" si="41"/>
        <v>3.7250677999122663E-8</v>
      </c>
      <c r="BH101" s="479">
        <f t="shared" si="41"/>
        <v>1.8625338999561331E-8</v>
      </c>
      <c r="BI101" s="479">
        <f t="shared" si="41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1.6288436507213155</v>
      </c>
      <c r="C102" s="481">
        <f>+C119*(1-MIN(C103,1))</f>
        <v>2.8383074835026871</v>
      </c>
      <c r="D102" s="481">
        <f t="shared" ref="D102:BI102" si="42">+D119*(1-MIN(D103,1))</f>
        <v>3.1621699260498741</v>
      </c>
      <c r="E102" s="481">
        <f t="shared" si="42"/>
        <v>3.3406332854997203</v>
      </c>
      <c r="F102" s="481">
        <f t="shared" si="42"/>
        <v>3.4226166903649622</v>
      </c>
      <c r="G102" s="481">
        <f t="shared" si="42"/>
        <v>3.4254861193519788</v>
      </c>
      <c r="H102" s="481">
        <f t="shared" si="42"/>
        <v>3.373091660084484</v>
      </c>
      <c r="I102" s="481">
        <f t="shared" si="42"/>
        <v>3.2924273791637471</v>
      </c>
      <c r="J102" s="481">
        <f t="shared" si="42"/>
        <v>3.1974774652886579</v>
      </c>
      <c r="K102" s="481">
        <f t="shared" si="42"/>
        <v>3.1128464627312749</v>
      </c>
      <c r="L102" s="481">
        <f t="shared" si="42"/>
        <v>3.1134664764259887</v>
      </c>
      <c r="M102" s="481">
        <f t="shared" si="42"/>
        <v>3.1932971927891898</v>
      </c>
      <c r="N102" s="481">
        <f t="shared" si="42"/>
        <v>3.2516306294522233</v>
      </c>
      <c r="O102" s="481">
        <f t="shared" si="42"/>
        <v>3.3122207447052832</v>
      </c>
      <c r="P102" s="481">
        <f t="shared" si="42"/>
        <v>3.3711090561002162</v>
      </c>
      <c r="Q102" s="481">
        <f t="shared" si="42"/>
        <v>3.4256395149714747</v>
      </c>
      <c r="R102" s="481">
        <f t="shared" si="42"/>
        <v>3.4736755893202429</v>
      </c>
      <c r="S102" s="481">
        <f t="shared" si="42"/>
        <v>3.5128770821963644</v>
      </c>
      <c r="T102" s="481">
        <f t="shared" si="42"/>
        <v>3.540070090968467</v>
      </c>
      <c r="U102" s="481">
        <f t="shared" si="42"/>
        <v>3.5506781390146434</v>
      </c>
      <c r="V102" s="481">
        <f t="shared" si="42"/>
        <v>3.5381714385715215</v>
      </c>
      <c r="W102" s="481">
        <f t="shared" si="42"/>
        <v>3.4935970173806745</v>
      </c>
      <c r="X102" s="481">
        <f t="shared" si="42"/>
        <v>3.4053952185667242</v>
      </c>
      <c r="Y102" s="481">
        <f t="shared" si="42"/>
        <v>3.2598844245936505</v>
      </c>
      <c r="Z102" s="481">
        <f t="shared" si="42"/>
        <v>3.0429553242607668</v>
      </c>
      <c r="AA102" s="481">
        <f t="shared" si="42"/>
        <v>2.2823257262419907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3">+IF($B$98&gt;0,D109,IF($B$99&gt;0,D114,D122))</f>
        <v>5.2374616639302009E-4</v>
      </c>
      <c r="E103" s="484">
        <f t="shared" si="43"/>
        <v>5.3716612330156248E-4</v>
      </c>
      <c r="F103" s="484">
        <f t="shared" si="43"/>
        <v>5.5084815224846204E-4</v>
      </c>
      <c r="G103" s="484">
        <f t="shared" si="43"/>
        <v>5.6479147765236344E-4</v>
      </c>
      <c r="H103" s="484">
        <f t="shared" si="43"/>
        <v>5.7899517314147805E-4</v>
      </c>
      <c r="I103" s="484">
        <f t="shared" si="43"/>
        <v>5.9346140266893627E-4</v>
      </c>
      <c r="J103" s="484">
        <f t="shared" si="43"/>
        <v>6.0822046135695809E-4</v>
      </c>
      <c r="K103" s="484">
        <f t="shared" si="43"/>
        <v>6.2348062524919979E-4</v>
      </c>
      <c r="L103" s="484">
        <f t="shared" si="43"/>
        <v>6.4036306806666073E-4</v>
      </c>
      <c r="M103" s="484">
        <f t="shared" si="43"/>
        <v>6.639560009915205E-4</v>
      </c>
      <c r="N103" s="484">
        <f t="shared" si="43"/>
        <v>7.1402054902955316E-4</v>
      </c>
      <c r="O103" s="484">
        <f t="shared" si="43"/>
        <v>8.5341171009595913E-4</v>
      </c>
      <c r="P103" s="484">
        <f t="shared" si="43"/>
        <v>1.2269004231192948E-3</v>
      </c>
      <c r="Q103" s="484">
        <f t="shared" si="43"/>
        <v>2.0697649670318968E-3</v>
      </c>
      <c r="R103" s="484">
        <f t="shared" si="43"/>
        <v>3.7196967912508463E-3</v>
      </c>
      <c r="S103" s="484">
        <f t="shared" si="43"/>
        <v>6.6933911577577729E-3</v>
      </c>
      <c r="T103" s="484">
        <f t="shared" si="43"/>
        <v>1.1790887443897462E-2</v>
      </c>
      <c r="U103" s="484">
        <f t="shared" si="43"/>
        <v>2.020880924883817E-2</v>
      </c>
      <c r="V103" s="484">
        <f t="shared" si="43"/>
        <v>3.3661825035698451E-2</v>
      </c>
      <c r="W103" s="484">
        <f t="shared" si="43"/>
        <v>5.4489817007022059E-2</v>
      </c>
      <c r="X103" s="484">
        <f t="shared" si="43"/>
        <v>8.5694731453942005E-2</v>
      </c>
      <c r="Y103" s="484">
        <f t="shared" si="43"/>
        <v>0.13080811542737028</v>
      </c>
      <c r="Z103" s="484">
        <f t="shared" si="43"/>
        <v>0.19345125131361621</v>
      </c>
      <c r="AA103" s="484">
        <f t="shared" si="43"/>
        <v>0.39808097292071815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1.0000000000000616E-3</v>
      </c>
      <c r="E106" s="389">
        <f t="shared" si="44"/>
        <v>1.0000000000250553E-3</v>
      </c>
      <c r="F106" s="389">
        <f t="shared" si="44"/>
        <v>1.0000000020683457E-3</v>
      </c>
      <c r="G106" s="389">
        <f t="shared" si="44"/>
        <v>1.0000000690716607E-3</v>
      </c>
      <c r="H106" s="389">
        <f t="shared" si="44"/>
        <v>1.0000012753976373E-3</v>
      </c>
      <c r="I106" s="389">
        <f t="shared" si="44"/>
        <v>1.0000154944071751E-3</v>
      </c>
      <c r="J106" s="389">
        <f t="shared" si="44"/>
        <v>1.0001382816321597E-3</v>
      </c>
      <c r="K106" s="389">
        <f t="shared" si="44"/>
        <v>1.0009718906366216E-3</v>
      </c>
      <c r="L106" s="389">
        <f t="shared" si="44"/>
        <v>1.0056428878457773E-3</v>
      </c>
      <c r="M106" s="466">
        <f t="shared" si="44"/>
        <v>1.0280495158972263E-3</v>
      </c>
      <c r="N106" s="389">
        <f t="shared" si="44"/>
        <v>1.1227565420541109E-3</v>
      </c>
      <c r="O106" s="389">
        <f t="shared" si="44"/>
        <v>1.4835304407365905E-3</v>
      </c>
      <c r="P106" s="389">
        <f t="shared" si="44"/>
        <v>2.7342584752025594E-3</v>
      </c>
      <c r="Q106" s="389">
        <f t="shared" si="44"/>
        <v>6.7233412241040832E-3</v>
      </c>
      <c r="R106" s="389">
        <f t="shared" si="44"/>
        <v>1.8533764551566006E-2</v>
      </c>
      <c r="S106" s="389">
        <f t="shared" si="44"/>
        <v>5.1229475125919105E-2</v>
      </c>
      <c r="T106" s="389">
        <f t="shared" si="44"/>
        <v>0.13634418472310178</v>
      </c>
      <c r="U106" s="389">
        <f t="shared" si="44"/>
        <v>0.34555532904845049</v>
      </c>
      <c r="V106" s="389">
        <f t="shared" si="44"/>
        <v>0.8323082976607622</v>
      </c>
      <c r="W106" s="389">
        <f t="shared" si="44"/>
        <v>1.9050334301075322</v>
      </c>
      <c r="X106" s="389">
        <f t="shared" si="44"/>
        <v>4.1415495227479173</v>
      </c>
      <c r="Y106" s="389">
        <f t="shared" si="44"/>
        <v>8.5372060943088126</v>
      </c>
      <c r="Z106" s="389">
        <f t="shared" si="44"/>
        <v>16.632319403133177</v>
      </c>
      <c r="AA106" s="389">
        <f t="shared" si="44"/>
        <v>30.481939669251929</v>
      </c>
      <c r="AB106" s="389">
        <f t="shared" si="44"/>
        <v>79.995221880029277</v>
      </c>
      <c r="AC106" s="389">
        <f t="shared" si="44"/>
        <v>39.997610940014638</v>
      </c>
      <c r="AD106" s="389">
        <f t="shared" si="44"/>
        <v>19.998805470007319</v>
      </c>
      <c r="AE106" s="389">
        <f t="shared" si="44"/>
        <v>9.9994027350036596</v>
      </c>
      <c r="AF106" s="389">
        <f t="shared" si="44"/>
        <v>4.9997013675018298</v>
      </c>
      <c r="AG106" s="389">
        <f t="shared" si="44"/>
        <v>2.4998506837509149</v>
      </c>
      <c r="AH106" s="389">
        <f t="shared" si="44"/>
        <v>1.2499253418754575</v>
      </c>
      <c r="AI106" s="389">
        <f t="shared" si="44"/>
        <v>0.62496267093772873</v>
      </c>
      <c r="AJ106" s="389">
        <f t="shared" si="44"/>
        <v>0.31248133546886436</v>
      </c>
      <c r="AK106" s="389">
        <f t="shared" si="44"/>
        <v>0.15624066773443218</v>
      </c>
      <c r="AL106" s="389">
        <f t="shared" si="44"/>
        <v>7.8120333867216091E-2</v>
      </c>
      <c r="AM106" s="389">
        <f t="shared" si="44"/>
        <v>3.9060166933608045E-2</v>
      </c>
      <c r="AN106" s="389">
        <f t="shared" si="44"/>
        <v>1.9530083466804023E-2</v>
      </c>
      <c r="AO106" s="389">
        <f t="shared" si="44"/>
        <v>9.7650417334020113E-3</v>
      </c>
      <c r="AP106" s="389">
        <f t="shared" si="44"/>
        <v>4.8825208667010057E-3</v>
      </c>
      <c r="AQ106" s="389">
        <f t="shared" si="44"/>
        <v>2.4412604333505028E-3</v>
      </c>
      <c r="AR106" s="389">
        <f t="shared" si="44"/>
        <v>1.2206302166752514E-3</v>
      </c>
      <c r="AS106" s="389">
        <f t="shared" si="44"/>
        <v>6.1031510833762571E-4</v>
      </c>
      <c r="AT106" s="389">
        <f t="shared" si="44"/>
        <v>3.0515755416881285E-4</v>
      </c>
      <c r="AU106" s="389">
        <f t="shared" si="44"/>
        <v>1.5257877708440643E-4</v>
      </c>
      <c r="AV106" s="389">
        <f t="shared" si="44"/>
        <v>7.6289388542203214E-5</v>
      </c>
      <c r="AW106" s="389">
        <f t="shared" si="44"/>
        <v>3.8144694271101607E-5</v>
      </c>
      <c r="AX106" s="389">
        <f t="shared" si="44"/>
        <v>1.9072347135550803E-5</v>
      </c>
      <c r="AY106" s="389">
        <f t="shared" si="44"/>
        <v>9.5361735677754017E-6</v>
      </c>
      <c r="AZ106" s="389">
        <f t="shared" si="44"/>
        <v>4.7680867838877009E-6</v>
      </c>
      <c r="BA106" s="389">
        <f t="shared" si="44"/>
        <v>2.3840433919438504E-6</v>
      </c>
      <c r="BB106" s="389">
        <f t="shared" si="44"/>
        <v>1.1920216959719252E-6</v>
      </c>
      <c r="BC106" s="389">
        <f t="shared" si="44"/>
        <v>5.9601084798596261E-7</v>
      </c>
      <c r="BD106" s="389">
        <f t="shared" si="44"/>
        <v>2.980054239929813E-7</v>
      </c>
      <c r="BE106" s="389">
        <f t="shared" si="44"/>
        <v>1.4900271199649065E-7</v>
      </c>
      <c r="BF106" s="389">
        <f t="shared" si="44"/>
        <v>7.4501355998245326E-8</v>
      </c>
      <c r="BG106" s="389">
        <f t="shared" si="44"/>
        <v>3.7250677999122663E-8</v>
      </c>
      <c r="BH106" s="389">
        <f t="shared" si="44"/>
        <v>1.8625338999561331E-8</v>
      </c>
      <c r="BI106" s="389">
        <f t="shared" si="44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5">+(C106/(1000*C$36))^(1/($B$38-1))</f>
        <v>5.1058862486499045E-4</v>
      </c>
      <c r="D109" s="391">
        <f t="shared" si="45"/>
        <v>5.2374616639302009E-4</v>
      </c>
      <c r="E109" s="391">
        <f t="shared" si="45"/>
        <v>5.3716612330156248E-4</v>
      </c>
      <c r="F109" s="391">
        <f t="shared" si="45"/>
        <v>5.5084815224846204E-4</v>
      </c>
      <c r="G109" s="391">
        <f t="shared" si="45"/>
        <v>5.6479147765236344E-4</v>
      </c>
      <c r="H109" s="391">
        <f t="shared" si="45"/>
        <v>5.7899517314147805E-4</v>
      </c>
      <c r="I109" s="391">
        <f t="shared" si="45"/>
        <v>5.9346140266893627E-4</v>
      </c>
      <c r="J109" s="391">
        <f t="shared" si="45"/>
        <v>6.0822046135695809E-4</v>
      </c>
      <c r="K109" s="391">
        <f t="shared" si="45"/>
        <v>6.2348062524919979E-4</v>
      </c>
      <c r="L109" s="391">
        <f t="shared" si="45"/>
        <v>6.4036306806666073E-4</v>
      </c>
      <c r="M109" s="391">
        <f t="shared" si="45"/>
        <v>6.639560009915205E-4</v>
      </c>
      <c r="N109" s="391">
        <f t="shared" si="45"/>
        <v>7.1402054902955316E-4</v>
      </c>
      <c r="O109" s="391">
        <f t="shared" si="45"/>
        <v>8.5341171009595913E-4</v>
      </c>
      <c r="P109" s="391">
        <f t="shared" si="45"/>
        <v>1.2269004231192948E-3</v>
      </c>
      <c r="Q109" s="391">
        <f t="shared" si="45"/>
        <v>2.0697649670318968E-3</v>
      </c>
      <c r="R109" s="391">
        <f t="shared" si="45"/>
        <v>3.7196967912508463E-3</v>
      </c>
      <c r="S109" s="391">
        <f t="shared" si="45"/>
        <v>6.6933911577577729E-3</v>
      </c>
      <c r="T109" s="391">
        <f t="shared" si="45"/>
        <v>1.1790887443897462E-2</v>
      </c>
      <c r="U109" s="391">
        <f t="shared" si="45"/>
        <v>2.020880924883817E-2</v>
      </c>
      <c r="V109" s="391">
        <f t="shared" si="45"/>
        <v>3.3661825035698451E-2</v>
      </c>
      <c r="W109" s="391">
        <f t="shared" si="45"/>
        <v>5.4489817007022059E-2</v>
      </c>
      <c r="X109" s="391">
        <f t="shared" si="45"/>
        <v>8.5694731453942005E-2</v>
      </c>
      <c r="Y109" s="391">
        <f t="shared" si="45"/>
        <v>0.13080811542737028</v>
      </c>
      <c r="Z109" s="391">
        <f t="shared" si="45"/>
        <v>0.19345125131361621</v>
      </c>
      <c r="AA109" s="391">
        <f t="shared" si="45"/>
        <v>0.39808097292071815</v>
      </c>
      <c r="AB109" s="391">
        <f t="shared" si="45"/>
        <v>1</v>
      </c>
      <c r="AC109" s="391">
        <f t="shared" si="45"/>
        <v>1</v>
      </c>
      <c r="AD109" s="391">
        <f t="shared" si="45"/>
        <v>1</v>
      </c>
      <c r="AE109" s="391">
        <f t="shared" si="45"/>
        <v>1</v>
      </c>
      <c r="AF109" s="391">
        <f t="shared" si="45"/>
        <v>1</v>
      </c>
      <c r="AG109" s="391">
        <f t="shared" si="45"/>
        <v>1</v>
      </c>
      <c r="AH109" s="391">
        <f t="shared" si="45"/>
        <v>1</v>
      </c>
      <c r="AI109" s="391">
        <f t="shared" si="45"/>
        <v>1</v>
      </c>
      <c r="AJ109" s="391">
        <f t="shared" si="45"/>
        <v>1</v>
      </c>
      <c r="AK109" s="391">
        <f t="shared" si="45"/>
        <v>1</v>
      </c>
      <c r="AL109" s="391">
        <f t="shared" si="45"/>
        <v>1</v>
      </c>
      <c r="AM109" s="391">
        <f t="shared" si="45"/>
        <v>1</v>
      </c>
      <c r="AN109" s="391">
        <f t="shared" si="45"/>
        <v>1</v>
      </c>
      <c r="AO109" s="391">
        <f t="shared" si="45"/>
        <v>1</v>
      </c>
      <c r="AP109" s="391">
        <f t="shared" si="45"/>
        <v>1</v>
      </c>
      <c r="AQ109" s="391">
        <f t="shared" si="45"/>
        <v>1</v>
      </c>
      <c r="AR109" s="391">
        <f t="shared" si="45"/>
        <v>1</v>
      </c>
      <c r="AS109" s="391">
        <f t="shared" si="45"/>
        <v>1</v>
      </c>
      <c r="AT109" s="391">
        <f t="shared" si="45"/>
        <v>1</v>
      </c>
      <c r="AU109" s="391">
        <f t="shared" si="45"/>
        <v>1</v>
      </c>
      <c r="AV109" s="391">
        <f t="shared" si="45"/>
        <v>1</v>
      </c>
      <c r="AW109" s="391">
        <f t="shared" si="45"/>
        <v>1</v>
      </c>
      <c r="AX109" s="391">
        <f t="shared" si="45"/>
        <v>1</v>
      </c>
      <c r="AY109" s="391">
        <f t="shared" si="45"/>
        <v>1</v>
      </c>
      <c r="AZ109" s="391">
        <f t="shared" si="45"/>
        <v>1</v>
      </c>
      <c r="BA109" s="391">
        <f t="shared" si="45"/>
        <v>1</v>
      </c>
      <c r="BB109" s="391">
        <f t="shared" si="45"/>
        <v>1</v>
      </c>
      <c r="BC109" s="391">
        <f t="shared" si="45"/>
        <v>1</v>
      </c>
      <c r="BD109" s="391">
        <f t="shared" si="45"/>
        <v>1</v>
      </c>
      <c r="BE109" s="391">
        <f t="shared" si="45"/>
        <v>1</v>
      </c>
      <c r="BF109" s="391">
        <f t="shared" si="45"/>
        <v>1</v>
      </c>
      <c r="BG109" s="391">
        <f t="shared" si="45"/>
        <v>1</v>
      </c>
      <c r="BH109" s="391">
        <f t="shared" si="45"/>
        <v>1</v>
      </c>
      <c r="BI109" s="391">
        <f t="shared" si="45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1.6296547191484907</v>
      </c>
      <c r="C112" s="471">
        <f>+C40*C61</f>
        <v>2.8397574313445073</v>
      </c>
      <c r="D112" s="471">
        <f t="shared" ref="D112:BI112" si="46">+D40*D61</f>
        <v>3.1638269682956501</v>
      </c>
      <c r="E112" s="471">
        <f t="shared" si="46"/>
        <v>3.3424287249803299</v>
      </c>
      <c r="F112" s="471">
        <f t="shared" si="46"/>
        <v>3.4245030715542972</v>
      </c>
      <c r="G112" s="471">
        <f t="shared" si="46"/>
        <v>3.4274218980303051</v>
      </c>
      <c r="H112" s="471">
        <f t="shared" si="46"/>
        <v>3.3750457953090995</v>
      </c>
      <c r="I112" s="471">
        <f t="shared" si="46"/>
        <v>3.2943824680041365</v>
      </c>
      <c r="J112" s="471">
        <f t="shared" si="46"/>
        <v>3.1994234200772937</v>
      </c>
      <c r="K112" s="471">
        <f t="shared" si="46"/>
        <v>3.1147884729959374</v>
      </c>
      <c r="L112" s="471">
        <f t="shared" si="46"/>
        <v>3.1154615029124373</v>
      </c>
      <c r="M112" s="471">
        <f t="shared" si="46"/>
        <v>3.1954188102839591</v>
      </c>
      <c r="N112" s="471">
        <f t="shared" si="46"/>
        <v>3.2539540194877348</v>
      </c>
      <c r="O112" s="471">
        <f t="shared" si="46"/>
        <v>3.3150498470643197</v>
      </c>
      <c r="P112" s="471">
        <f t="shared" si="46"/>
        <v>3.3752501519397646</v>
      </c>
      <c r="Q112" s="471">
        <f t="shared" si="46"/>
        <v>3.432744489256109</v>
      </c>
      <c r="R112" s="471">
        <f t="shared" si="46"/>
        <v>3.4866448509846819</v>
      </c>
      <c r="S112" s="471">
        <f t="shared" si="46"/>
        <v>3.5365485852256948</v>
      </c>
      <c r="T112" s="471">
        <f t="shared" si="46"/>
        <v>3.5823086895158442</v>
      </c>
      <c r="U112" s="471">
        <f t="shared" si="46"/>
        <v>3.6239131077433937</v>
      </c>
      <c r="V112" s="471">
        <f t="shared" si="46"/>
        <v>3.661421570872152</v>
      </c>
      <c r="W112" s="471">
        <f t="shared" si="46"/>
        <v>3.6949332542583737</v>
      </c>
      <c r="X112" s="471">
        <f t="shared" si="46"/>
        <v>3.7245713611407218</v>
      </c>
      <c r="Y112" s="471">
        <f t="shared" si="46"/>
        <v>3.7504772909798771</v>
      </c>
      <c r="Z112" s="471">
        <f t="shared" si="46"/>
        <v>3.772810173243454</v>
      </c>
      <c r="AA112" s="471">
        <f t="shared" si="46"/>
        <v>3.7917487628138629</v>
      </c>
      <c r="AB112" s="471">
        <f t="shared" si="46"/>
        <v>3.8075641143784478</v>
      </c>
      <c r="AC112" s="471">
        <f t="shared" si="46"/>
        <v>3.8208735172910613</v>
      </c>
      <c r="AD112" s="471">
        <f t="shared" si="46"/>
        <v>3.8337971311516563</v>
      </c>
      <c r="AE112" s="471">
        <f t="shared" si="46"/>
        <v>3.8462770695081159</v>
      </c>
      <c r="AF112" s="471">
        <f t="shared" si="46"/>
        <v>3.8581340985407393</v>
      </c>
      <c r="AG112" s="471">
        <f t="shared" si="46"/>
        <v>3.8691774056257677</v>
      </c>
      <c r="AH112" s="471">
        <f t="shared" si="46"/>
        <v>3.8792412199384581</v>
      </c>
      <c r="AI112" s="471">
        <f t="shared" si="46"/>
        <v>3.8881985112268684</v>
      </c>
      <c r="AJ112" s="471">
        <f t="shared" si="46"/>
        <v>3.8959612943466673</v>
      </c>
      <c r="AK112" s="471">
        <f t="shared" si="46"/>
        <v>3.9024746243081019</v>
      </c>
      <c r="AL112" s="471">
        <f t="shared" si="46"/>
        <v>3.9077087214712694</v>
      </c>
      <c r="AM112" s="471">
        <f t="shared" si="46"/>
        <v>3.9116515185389216</v>
      </c>
      <c r="AN112" s="471">
        <f t="shared" si="46"/>
        <v>3.9143025572597425</v>
      </c>
      <c r="AO112" s="471">
        <f t="shared" si="46"/>
        <v>3.915668426555726</v>
      </c>
      <c r="AP112" s="471">
        <f t="shared" si="46"/>
        <v>3.9157595991061167</v>
      </c>
      <c r="AQ112" s="471">
        <f t="shared" si="46"/>
        <v>3.9145884124497137</v>
      </c>
      <c r="AR112" s="471">
        <f t="shared" si="46"/>
        <v>3.9121679390553767</v>
      </c>
      <c r="AS112" s="471">
        <f t="shared" si="46"/>
        <v>3.9085115325222972</v>
      </c>
      <c r="AT112" s="471">
        <f t="shared" si="46"/>
        <v>3.9036328909302029</v>
      </c>
      <c r="AU112" s="471">
        <f t="shared" si="46"/>
        <v>3.8975465285880002</v>
      </c>
      <c r="AV112" s="471">
        <f t="shared" si="46"/>
        <v>3.8902685889174919</v>
      </c>
      <c r="AW112" s="471">
        <f t="shared" si="46"/>
        <v>3.8818179634082517</v>
      </c>
      <c r="AX112" s="471">
        <f t="shared" si="46"/>
        <v>3.872217705757572</v>
      </c>
      <c r="AY112" s="471">
        <f t="shared" si="46"/>
        <v>3.8614967482058531</v>
      </c>
      <c r="AZ112" s="471">
        <f t="shared" si="46"/>
        <v>3.8496919403309704</v>
      </c>
      <c r="BA112" s="471">
        <f t="shared" si="46"/>
        <v>3.8368504405367037</v>
      </c>
      <c r="BB112" s="471">
        <f t="shared" si="46"/>
        <v>3.8230324982608104</v>
      </c>
      <c r="BC112" s="471">
        <f t="shared" si="46"/>
        <v>3.8083146714813267</v>
      </c>
      <c r="BD112" s="471">
        <f t="shared" si="46"/>
        <v>3.7927935303427911</v>
      </c>
      <c r="BE112" s="471">
        <f t="shared" si="46"/>
        <v>3.7765899047270439</v>
      </c>
      <c r="BF112" s="471">
        <f t="shared" si="46"/>
        <v>3.7598537427290037</v>
      </c>
      <c r="BG112" s="471">
        <f t="shared" si="46"/>
        <v>3.7427696600944573</v>
      </c>
      <c r="BH112" s="471">
        <f t="shared" si="46"/>
        <v>3.7255632801299949</v>
      </c>
      <c r="BI112" s="471">
        <f t="shared" si="46"/>
        <v>3.7085084923958549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1.7742157760260668E-2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0.24442610402355036</v>
      </c>
      <c r="F114" s="399">
        <f t="shared" ref="F114:BI114" si="47">IF(1-(F113/F112)&lt;0,0,1-(F113/F112))</f>
        <v>0.46981200116087063</v>
      </c>
      <c r="G114" s="399">
        <f t="shared" si="47"/>
        <v>0.62699941550530935</v>
      </c>
      <c r="H114" s="399">
        <f t="shared" si="47"/>
        <v>0.69228203989081938</v>
      </c>
      <c r="I114" s="399">
        <f t="shared" si="47"/>
        <v>0.73867075847421626</v>
      </c>
      <c r="J114" s="399">
        <f t="shared" si="47"/>
        <v>0.77197920353990535</v>
      </c>
      <c r="K114" s="399">
        <f t="shared" si="47"/>
        <v>0.79701030960713282</v>
      </c>
      <c r="L114" s="399">
        <f t="shared" si="47"/>
        <v>0.81924549078439601</v>
      </c>
      <c r="M114" s="399">
        <f t="shared" si="47"/>
        <v>0.84095099644001747</v>
      </c>
      <c r="N114" s="399">
        <f t="shared" si="47"/>
        <v>0.85904043890706872</v>
      </c>
      <c r="O114" s="399">
        <f t="shared" si="47"/>
        <v>0.87512856630020053</v>
      </c>
      <c r="P114" s="399">
        <f t="shared" si="47"/>
        <v>0.88931356337438638</v>
      </c>
      <c r="Q114" s="399">
        <f t="shared" si="47"/>
        <v>0.90177860370329865</v>
      </c>
      <c r="R114" s="399">
        <f t="shared" si="47"/>
        <v>0.9127255580721646</v>
      </c>
      <c r="S114" s="399">
        <f t="shared" si="47"/>
        <v>0.92234626047004431</v>
      </c>
      <c r="T114" s="399">
        <f t="shared" si="47"/>
        <v>0.93081272792403813</v>
      </c>
      <c r="U114" s="399">
        <f t="shared" si="47"/>
        <v>0.93827534818580527</v>
      </c>
      <c r="V114" s="399">
        <f t="shared" si="47"/>
        <v>0.94486417219878183</v>
      </c>
      <c r="W114" s="399">
        <f t="shared" si="47"/>
        <v>0.94809602215242117</v>
      </c>
      <c r="X114" s="399">
        <f t="shared" si="47"/>
        <v>0.95108359340639848</v>
      </c>
      <c r="Y114" s="399">
        <f t="shared" si="47"/>
        <v>0.95385040321393322</v>
      </c>
      <c r="Z114" s="399">
        <f t="shared" si="47"/>
        <v>0.95641740335534497</v>
      </c>
      <c r="AA114" s="399">
        <f t="shared" si="47"/>
        <v>0.9588033304502136</v>
      </c>
      <c r="AB114" s="399">
        <f t="shared" si="47"/>
        <v>0.96102572529318886</v>
      </c>
      <c r="AC114" s="399">
        <f t="shared" si="47"/>
        <v>0.9631034116592132</v>
      </c>
      <c r="AD114" s="399">
        <f t="shared" si="47"/>
        <v>0.96506639949256112</v>
      </c>
      <c r="AE114" s="399">
        <f t="shared" si="47"/>
        <v>0.96692076045572617</v>
      </c>
      <c r="AF114" s="399">
        <f t="shared" si="47"/>
        <v>0.96867130031721094</v>
      </c>
      <c r="AG114" s="399">
        <f t="shared" si="47"/>
        <v>0.97032268199522254</v>
      </c>
      <c r="AH114" s="399">
        <f t="shared" si="47"/>
        <v>0.97187968943287228</v>
      </c>
      <c r="AI114" s="399">
        <f t="shared" si="47"/>
        <v>0.97334724701509656</v>
      </c>
      <c r="AJ114" s="399">
        <f t="shared" si="47"/>
        <v>0.97473033551563848</v>
      </c>
      <c r="AK114" s="399">
        <f t="shared" si="47"/>
        <v>0.97603388567038507</v>
      </c>
      <c r="AL114" s="399">
        <f t="shared" si="47"/>
        <v>0.97726268724286924</v>
      </c>
      <c r="AM114" s="399">
        <f t="shared" si="47"/>
        <v>0.97842132531601511</v>
      </c>
      <c r="AN114" s="399">
        <f t="shared" si="47"/>
        <v>0.9795141429046762</v>
      </c>
      <c r="AO114" s="399">
        <f t="shared" si="47"/>
        <v>0.980545224371284</v>
      </c>
      <c r="AP114" s="399">
        <f t="shared" si="47"/>
        <v>0.98151839347904424</v>
      </c>
      <c r="AQ114" s="399">
        <f t="shared" si="47"/>
        <v>0.9824372208542751</v>
      </c>
      <c r="AR114" s="399">
        <f t="shared" si="47"/>
        <v>0.98330503696031901</v>
      </c>
      <c r="AS114" s="399">
        <f t="shared" si="47"/>
        <v>0.98412494790564553</v>
      </c>
      <c r="AT114" s="399">
        <f t="shared" si="47"/>
        <v>0.9848998523612138</v>
      </c>
      <c r="AU114" s="399">
        <f t="shared" si="47"/>
        <v>0.98563245854259973</v>
      </c>
      <c r="AV114" s="399">
        <f t="shared" si="47"/>
        <v>0.98632530067034374</v>
      </c>
      <c r="AW114" s="399">
        <f t="shared" si="47"/>
        <v>0.98698075461595647</v>
      </c>
      <c r="AX114" s="399">
        <f t="shared" si="47"/>
        <v>0.98760105262151909</v>
      </c>
      <c r="AY114" s="399">
        <f t="shared" si="47"/>
        <v>0.98818829708601552</v>
      </c>
      <c r="AZ114" s="399">
        <f t="shared" si="47"/>
        <v>0.98874447346824768</v>
      </c>
      <c r="BA114" s="399">
        <f t="shared" si="47"/>
        <v>0.98927146238229791</v>
      </c>
      <c r="BB114" s="399">
        <f t="shared" si="47"/>
        <v>0.98977105096847973</v>
      </c>
      <c r="BC114" s="399">
        <f t="shared" si="47"/>
        <v>0.99024494361765092</v>
      </c>
      <c r="BD114" s="399">
        <f t="shared" si="47"/>
        <v>0.99069477211385759</v>
      </c>
      <c r="BE114" s="399">
        <f t="shared" si="47"/>
        <v>0.99112210524189726</v>
      </c>
      <c r="BF114" s="399">
        <f t="shared" si="47"/>
        <v>0.99152845788367638</v>
      </c>
      <c r="BG114" s="399">
        <f t="shared" si="47"/>
        <v>0.99191529960052505</v>
      </c>
      <c r="BH114" s="399">
        <f t="shared" si="47"/>
        <v>0.9922840626674847</v>
      </c>
      <c r="BI114" s="399">
        <f t="shared" si="47"/>
        <v>0.99263614948869372</v>
      </c>
    </row>
    <row r="115" spans="1:61" s="40" customFormat="1" ht="18" customHeight="1">
      <c r="A115" s="398" t="s">
        <v>952</v>
      </c>
      <c r="B115" s="400">
        <f t="shared" ref="B115:BI115" si="48">+B$36*1000*B114^($B$38-1)</f>
        <v>0.62184217112233608</v>
      </c>
      <c r="C115" s="400">
        <f t="shared" si="48"/>
        <v>0</v>
      </c>
      <c r="D115" s="400">
        <f t="shared" si="48"/>
        <v>0</v>
      </c>
      <c r="E115" s="400">
        <f t="shared" si="48"/>
        <v>60.879369416313992</v>
      </c>
      <c r="F115" s="400">
        <f t="shared" si="48"/>
        <v>188.6279209361019</v>
      </c>
      <c r="G115" s="400">
        <f t="shared" si="48"/>
        <v>303.1672134796583</v>
      </c>
      <c r="H115" s="400">
        <f t="shared" si="48"/>
        <v>346.49356437120213</v>
      </c>
      <c r="I115" s="400">
        <f t="shared" si="48"/>
        <v>372.48766891081743</v>
      </c>
      <c r="J115" s="400">
        <f t="shared" si="48"/>
        <v>385.86935152060386</v>
      </c>
      <c r="K115" s="400">
        <f t="shared" si="48"/>
        <v>391.17909735760327</v>
      </c>
      <c r="L115" s="400">
        <f t="shared" si="48"/>
        <v>393.56982692837789</v>
      </c>
      <c r="M115" s="400">
        <f t="shared" si="48"/>
        <v>395.13957926739818</v>
      </c>
      <c r="N115" s="400">
        <f t="shared" si="48"/>
        <v>393.39678867044847</v>
      </c>
      <c r="O115" s="400">
        <f t="shared" si="48"/>
        <v>389.88841869721836</v>
      </c>
      <c r="P115" s="400">
        <f t="shared" si="48"/>
        <v>384.84127652560602</v>
      </c>
      <c r="Q115" s="400">
        <f t="shared" si="48"/>
        <v>378.53597857648123</v>
      </c>
      <c r="R115" s="400">
        <f t="shared" si="48"/>
        <v>371.24657065993551</v>
      </c>
      <c r="S115" s="400">
        <f t="shared" si="48"/>
        <v>363.21679381790176</v>
      </c>
      <c r="T115" s="400">
        <f t="shared" si="48"/>
        <v>354.65418962447768</v>
      </c>
      <c r="U115" s="400">
        <f t="shared" si="48"/>
        <v>345.73141326315164</v>
      </c>
      <c r="V115" s="400">
        <f t="shared" si="48"/>
        <v>336.59009069975724</v>
      </c>
      <c r="W115" s="400">
        <f t="shared" si="48"/>
        <v>325.73854808686445</v>
      </c>
      <c r="X115" s="400">
        <f t="shared" si="48"/>
        <v>315.23837557087313</v>
      </c>
      <c r="Y115" s="400">
        <f t="shared" si="48"/>
        <v>305.09690896660345</v>
      </c>
      <c r="Z115" s="400">
        <f t="shared" si="48"/>
        <v>295.31770508438711</v>
      </c>
      <c r="AA115" s="400">
        <f t="shared" si="48"/>
        <v>148.32255705473608</v>
      </c>
      <c r="AB115" s="400">
        <f t="shared" si="48"/>
        <v>74.470980384197958</v>
      </c>
      <c r="AC115" s="400">
        <f t="shared" si="48"/>
        <v>37.380517541468798</v>
      </c>
      <c r="AD115" s="400">
        <f t="shared" si="48"/>
        <v>18.758884406921958</v>
      </c>
      <c r="AE115" s="400">
        <f t="shared" si="48"/>
        <v>9.411907563464684</v>
      </c>
      <c r="AF115" s="400">
        <f t="shared" si="48"/>
        <v>4.7213005040098874</v>
      </c>
      <c r="AG115" s="400">
        <f t="shared" si="48"/>
        <v>2.3678991368388647</v>
      </c>
      <c r="AH115" s="400">
        <f t="shared" si="48"/>
        <v>1.1873714016980783</v>
      </c>
      <c r="AI115" s="400">
        <f t="shared" si="48"/>
        <v>0.59530033431635043</v>
      </c>
      <c r="AJ115" s="400">
        <f t="shared" si="48"/>
        <v>0.2984119085484232</v>
      </c>
      <c r="AK115" s="400">
        <f t="shared" si="48"/>
        <v>0.14956531793655561</v>
      </c>
      <c r="AL115" s="400">
        <f t="shared" si="48"/>
        <v>7.4952213305513229E-2</v>
      </c>
      <c r="AM115" s="400">
        <f t="shared" si="48"/>
        <v>3.7556121272071794E-2</v>
      </c>
      <c r="AN115" s="400">
        <f t="shared" si="48"/>
        <v>1.8815829939838016E-2</v>
      </c>
      <c r="AO115" s="400">
        <f t="shared" si="48"/>
        <v>9.4257482393144999E-3</v>
      </c>
      <c r="AP115" s="400">
        <f t="shared" si="48"/>
        <v>4.7212968208908282E-3</v>
      </c>
      <c r="AQ115" s="400">
        <f t="shared" si="48"/>
        <v>2.3646276664391259E-3</v>
      </c>
      <c r="AR115" s="400">
        <f t="shared" si="48"/>
        <v>1.1841943689442345E-3</v>
      </c>
      <c r="AS115" s="400">
        <f t="shared" si="48"/>
        <v>5.9298615781952719E-4</v>
      </c>
      <c r="AT115" s="400">
        <f t="shared" si="48"/>
        <v>2.9691343925411729E-4</v>
      </c>
      <c r="AU115" s="400">
        <f t="shared" si="48"/>
        <v>1.4865554878064233E-4</v>
      </c>
      <c r="AV115" s="400">
        <f t="shared" si="48"/>
        <v>7.4421847394704846E-5</v>
      </c>
      <c r="AW115" s="400">
        <f t="shared" si="48"/>
        <v>3.7255446283882979E-5</v>
      </c>
      <c r="AX115" s="400">
        <f t="shared" si="48"/>
        <v>1.8648801323450599E-5</v>
      </c>
      <c r="AY115" s="400">
        <f t="shared" si="48"/>
        <v>9.3343830417302014E-6</v>
      </c>
      <c r="AZ115" s="400">
        <f t="shared" si="48"/>
        <v>4.6719208411003935E-6</v>
      </c>
      <c r="BA115" s="400">
        <f t="shared" si="48"/>
        <v>2.3382019681813598E-6</v>
      </c>
      <c r="BB115" s="400">
        <f t="shared" si="48"/>
        <v>1.1701639253734458E-6</v>
      </c>
      <c r="BC115" s="400">
        <f t="shared" si="48"/>
        <v>5.8558629593872945E-7</v>
      </c>
      <c r="BD115" s="400">
        <f t="shared" si="48"/>
        <v>2.9303259896556592E-7</v>
      </c>
      <c r="BE115" s="400">
        <f t="shared" si="48"/>
        <v>1.4663007794533422E-7</v>
      </c>
      <c r="BF115" s="400">
        <f t="shared" si="48"/>
        <v>7.3369153356178968E-8</v>
      </c>
      <c r="BG115" s="400">
        <f t="shared" si="48"/>
        <v>3.6710342968895166E-8</v>
      </c>
      <c r="BH115" s="400">
        <f t="shared" si="48"/>
        <v>1.8367456291991154E-8</v>
      </c>
      <c r="BI115" s="400">
        <f t="shared" si="48"/>
        <v>9.189594481690777E-9</v>
      </c>
    </row>
    <row r="116" spans="1:61" s="395" customFormat="1" ht="18" customHeight="1">
      <c r="A116" s="398" t="s">
        <v>969</v>
      </c>
      <c r="B116" s="399">
        <f t="shared" ref="B116:AG116" si="49">+B112*(1-B103)</f>
        <v>1.6288436507213155</v>
      </c>
      <c r="C116" s="399">
        <f t="shared" si="49"/>
        <v>2.8383074835026871</v>
      </c>
      <c r="D116" s="399">
        <f t="shared" si="49"/>
        <v>3.1621699260498741</v>
      </c>
      <c r="E116" s="399">
        <f t="shared" si="49"/>
        <v>3.3406332854997203</v>
      </c>
      <c r="F116" s="399">
        <f t="shared" si="49"/>
        <v>3.4226166903649622</v>
      </c>
      <c r="G116" s="399">
        <f t="shared" si="49"/>
        <v>3.4254861193519788</v>
      </c>
      <c r="H116" s="399">
        <f t="shared" si="49"/>
        <v>3.373091660084484</v>
      </c>
      <c r="I116" s="399">
        <f t="shared" si="49"/>
        <v>3.2924273791637471</v>
      </c>
      <c r="J116" s="399">
        <f t="shared" si="49"/>
        <v>3.1974774652886579</v>
      </c>
      <c r="K116" s="399">
        <f t="shared" si="49"/>
        <v>3.1128464627312749</v>
      </c>
      <c r="L116" s="399">
        <f t="shared" si="49"/>
        <v>3.1134664764259887</v>
      </c>
      <c r="M116" s="399">
        <f t="shared" si="49"/>
        <v>3.1932971927891898</v>
      </c>
      <c r="N116" s="399">
        <f t="shared" si="49"/>
        <v>3.2516306294522233</v>
      </c>
      <c r="O116" s="399">
        <f t="shared" si="49"/>
        <v>3.3122207447052832</v>
      </c>
      <c r="P116" s="399">
        <f t="shared" si="49"/>
        <v>3.3711090561002162</v>
      </c>
      <c r="Q116" s="399">
        <f t="shared" si="49"/>
        <v>3.4256395149714747</v>
      </c>
      <c r="R116" s="399">
        <f t="shared" si="49"/>
        <v>3.4736755893202429</v>
      </c>
      <c r="S116" s="399">
        <f t="shared" si="49"/>
        <v>3.5128770821963644</v>
      </c>
      <c r="T116" s="399">
        <f t="shared" si="49"/>
        <v>3.540070090968467</v>
      </c>
      <c r="U116" s="399">
        <f t="shared" si="49"/>
        <v>3.5506781390146434</v>
      </c>
      <c r="V116" s="399">
        <f t="shared" si="49"/>
        <v>3.5381714385715215</v>
      </c>
      <c r="W116" s="399">
        <f t="shared" si="49"/>
        <v>3.4935970173806745</v>
      </c>
      <c r="X116" s="399">
        <f t="shared" si="49"/>
        <v>3.4053952185667242</v>
      </c>
      <c r="Y116" s="399">
        <f t="shared" si="49"/>
        <v>3.2598844245936505</v>
      </c>
      <c r="Z116" s="399">
        <f t="shared" si="49"/>
        <v>3.0429553242607668</v>
      </c>
      <c r="AA116" s="399">
        <f t="shared" si="49"/>
        <v>2.2823257262419907</v>
      </c>
      <c r="AB116" s="399">
        <f t="shared" si="49"/>
        <v>0</v>
      </c>
      <c r="AC116" s="399">
        <f t="shared" si="49"/>
        <v>0</v>
      </c>
      <c r="AD116" s="399">
        <f t="shared" si="49"/>
        <v>0</v>
      </c>
      <c r="AE116" s="399">
        <f t="shared" si="49"/>
        <v>0</v>
      </c>
      <c r="AF116" s="399">
        <f t="shared" si="49"/>
        <v>0</v>
      </c>
      <c r="AG116" s="399">
        <f t="shared" si="49"/>
        <v>0</v>
      </c>
      <c r="AH116" s="399">
        <f t="shared" ref="AH116:BI116" si="50">+AH112*(1-AH103)</f>
        <v>0</v>
      </c>
      <c r="AI116" s="399">
        <f t="shared" si="50"/>
        <v>0</v>
      </c>
      <c r="AJ116" s="399">
        <f t="shared" si="50"/>
        <v>0</v>
      </c>
      <c r="AK116" s="399">
        <f t="shared" si="50"/>
        <v>0</v>
      </c>
      <c r="AL116" s="399">
        <f t="shared" si="50"/>
        <v>0</v>
      </c>
      <c r="AM116" s="399">
        <f t="shared" si="50"/>
        <v>0</v>
      </c>
      <c r="AN116" s="399">
        <f t="shared" si="50"/>
        <v>0</v>
      </c>
      <c r="AO116" s="399">
        <f t="shared" si="50"/>
        <v>0</v>
      </c>
      <c r="AP116" s="399">
        <f t="shared" si="50"/>
        <v>0</v>
      </c>
      <c r="AQ116" s="399">
        <f t="shared" si="50"/>
        <v>0</v>
      </c>
      <c r="AR116" s="399">
        <f t="shared" si="50"/>
        <v>0</v>
      </c>
      <c r="AS116" s="399">
        <f t="shared" si="50"/>
        <v>0</v>
      </c>
      <c r="AT116" s="399">
        <f t="shared" si="50"/>
        <v>0</v>
      </c>
      <c r="AU116" s="399">
        <f t="shared" si="50"/>
        <v>0</v>
      </c>
      <c r="AV116" s="399">
        <f t="shared" si="50"/>
        <v>0</v>
      </c>
      <c r="AW116" s="399">
        <f t="shared" si="50"/>
        <v>0</v>
      </c>
      <c r="AX116" s="399">
        <f t="shared" si="50"/>
        <v>0</v>
      </c>
      <c r="AY116" s="399">
        <f t="shared" si="50"/>
        <v>0</v>
      </c>
      <c r="AZ116" s="399">
        <f t="shared" si="50"/>
        <v>0</v>
      </c>
      <c r="BA116" s="399">
        <f t="shared" si="50"/>
        <v>0</v>
      </c>
      <c r="BB116" s="399">
        <f t="shared" si="50"/>
        <v>0</v>
      </c>
      <c r="BC116" s="399">
        <f t="shared" si="50"/>
        <v>0</v>
      </c>
      <c r="BD116" s="399">
        <f t="shared" si="50"/>
        <v>0</v>
      </c>
      <c r="BE116" s="399">
        <f t="shared" si="50"/>
        <v>0</v>
      </c>
      <c r="BF116" s="399">
        <f t="shared" si="50"/>
        <v>0</v>
      </c>
      <c r="BG116" s="399">
        <f t="shared" si="50"/>
        <v>0</v>
      </c>
      <c r="BH116" s="399">
        <f t="shared" si="50"/>
        <v>0</v>
      </c>
      <c r="BI116" s="399">
        <f t="shared" si="50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1.6296547191484907</v>
      </c>
      <c r="C119" s="421">
        <f t="shared" ref="C119:BI120" si="51">+C112</f>
        <v>2.8397574313445073</v>
      </c>
      <c r="D119" s="421">
        <f t="shared" si="51"/>
        <v>3.1638269682956501</v>
      </c>
      <c r="E119" s="421">
        <f t="shared" si="51"/>
        <v>3.3424287249803299</v>
      </c>
      <c r="F119" s="421">
        <f t="shared" si="51"/>
        <v>3.4245030715542972</v>
      </c>
      <c r="G119" s="421">
        <f t="shared" si="51"/>
        <v>3.4274218980303051</v>
      </c>
      <c r="H119" s="421">
        <f t="shared" si="51"/>
        <v>3.3750457953090995</v>
      </c>
      <c r="I119" s="421">
        <f t="shared" si="51"/>
        <v>3.2943824680041365</v>
      </c>
      <c r="J119" s="421">
        <f t="shared" si="51"/>
        <v>3.1994234200772937</v>
      </c>
      <c r="K119" s="421">
        <f t="shared" si="51"/>
        <v>3.1147884729959374</v>
      </c>
      <c r="L119" s="421">
        <f t="shared" si="51"/>
        <v>3.1154615029124373</v>
      </c>
      <c r="M119" s="421">
        <f t="shared" si="51"/>
        <v>3.1954188102839591</v>
      </c>
      <c r="N119" s="421">
        <f t="shared" si="51"/>
        <v>3.2539540194877348</v>
      </c>
      <c r="O119" s="421">
        <f t="shared" si="51"/>
        <v>3.3150498470643197</v>
      </c>
      <c r="P119" s="421">
        <f t="shared" si="51"/>
        <v>3.3752501519397646</v>
      </c>
      <c r="Q119" s="421">
        <f t="shared" si="51"/>
        <v>3.432744489256109</v>
      </c>
      <c r="R119" s="421">
        <f t="shared" si="51"/>
        <v>3.4866448509846819</v>
      </c>
      <c r="S119" s="421">
        <f t="shared" si="51"/>
        <v>3.5365485852256948</v>
      </c>
      <c r="T119" s="421">
        <f t="shared" si="51"/>
        <v>3.5823086895158442</v>
      </c>
      <c r="U119" s="421">
        <f t="shared" si="51"/>
        <v>3.6239131077433937</v>
      </c>
      <c r="V119" s="421">
        <f t="shared" si="51"/>
        <v>3.661421570872152</v>
      </c>
      <c r="W119" s="421">
        <f t="shared" si="51"/>
        <v>3.6949332542583737</v>
      </c>
      <c r="X119" s="421">
        <f t="shared" si="51"/>
        <v>3.7245713611407218</v>
      </c>
      <c r="Y119" s="421">
        <f t="shared" si="51"/>
        <v>3.7504772909798771</v>
      </c>
      <c r="Z119" s="421">
        <f t="shared" si="51"/>
        <v>3.772810173243454</v>
      </c>
      <c r="AA119" s="421">
        <f t="shared" si="51"/>
        <v>3.7917487628138629</v>
      </c>
      <c r="AB119" s="421">
        <f t="shared" si="51"/>
        <v>3.8075641143784478</v>
      </c>
      <c r="AC119" s="421">
        <f t="shared" si="51"/>
        <v>3.8208735172910613</v>
      </c>
      <c r="AD119" s="421">
        <f t="shared" si="51"/>
        <v>3.8337971311516563</v>
      </c>
      <c r="AE119" s="421">
        <f t="shared" si="51"/>
        <v>3.8462770695081159</v>
      </c>
      <c r="AF119" s="421">
        <f t="shared" si="51"/>
        <v>3.8581340985407393</v>
      </c>
      <c r="AG119" s="421">
        <f t="shared" si="51"/>
        <v>3.8691774056257677</v>
      </c>
      <c r="AH119" s="421">
        <f t="shared" si="51"/>
        <v>3.8792412199384581</v>
      </c>
      <c r="AI119" s="421">
        <f t="shared" si="51"/>
        <v>3.8881985112268684</v>
      </c>
      <c r="AJ119" s="421">
        <f t="shared" si="51"/>
        <v>3.8959612943466673</v>
      </c>
      <c r="AK119" s="421">
        <f t="shared" si="51"/>
        <v>3.9024746243081019</v>
      </c>
      <c r="AL119" s="421">
        <f t="shared" si="51"/>
        <v>3.9077087214712694</v>
      </c>
      <c r="AM119" s="421">
        <f t="shared" si="51"/>
        <v>3.9116515185389216</v>
      </c>
      <c r="AN119" s="421">
        <f t="shared" si="51"/>
        <v>3.9143025572597425</v>
      </c>
      <c r="AO119" s="421">
        <f t="shared" si="51"/>
        <v>3.915668426555726</v>
      </c>
      <c r="AP119" s="421">
        <f t="shared" si="51"/>
        <v>3.9157595991061167</v>
      </c>
      <c r="AQ119" s="421">
        <f t="shared" si="51"/>
        <v>3.9145884124497137</v>
      </c>
      <c r="AR119" s="421">
        <f t="shared" si="51"/>
        <v>3.9121679390553767</v>
      </c>
      <c r="AS119" s="421">
        <f t="shared" si="51"/>
        <v>3.9085115325222972</v>
      </c>
      <c r="AT119" s="421">
        <f t="shared" si="51"/>
        <v>3.9036328909302029</v>
      </c>
      <c r="AU119" s="421">
        <f t="shared" si="51"/>
        <v>3.8975465285880002</v>
      </c>
      <c r="AV119" s="421">
        <f t="shared" si="51"/>
        <v>3.8902685889174919</v>
      </c>
      <c r="AW119" s="421">
        <f t="shared" si="51"/>
        <v>3.8818179634082517</v>
      </c>
      <c r="AX119" s="421">
        <f t="shared" si="51"/>
        <v>3.872217705757572</v>
      </c>
      <c r="AY119" s="421">
        <f t="shared" si="51"/>
        <v>3.8614967482058531</v>
      </c>
      <c r="AZ119" s="421">
        <f t="shared" si="51"/>
        <v>3.8496919403309704</v>
      </c>
      <c r="BA119" s="421">
        <f t="shared" si="51"/>
        <v>3.8368504405367037</v>
      </c>
      <c r="BB119" s="421">
        <f t="shared" si="51"/>
        <v>3.8230324982608104</v>
      </c>
      <c r="BC119" s="421">
        <f t="shared" si="51"/>
        <v>3.8083146714813267</v>
      </c>
      <c r="BD119" s="421">
        <f t="shared" si="51"/>
        <v>3.7927935303427911</v>
      </c>
      <c r="BE119" s="421">
        <f t="shared" si="51"/>
        <v>3.7765899047270439</v>
      </c>
      <c r="BF119" s="421">
        <f t="shared" si="51"/>
        <v>3.7598537427290037</v>
      </c>
      <c r="BG119" s="421">
        <f t="shared" si="51"/>
        <v>3.7427696600944573</v>
      </c>
      <c r="BH119" s="421">
        <f t="shared" si="51"/>
        <v>3.7255632801299949</v>
      </c>
      <c r="BI119" s="421">
        <f t="shared" si="51"/>
        <v>3.7085084923958549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1"/>
        <v>2.843737175726925</v>
      </c>
      <c r="D120" s="421">
        <f t="shared" si="51"/>
        <v>3.2081467193314417</v>
      </c>
      <c r="E120" s="421">
        <f t="shared" si="51"/>
        <v>2.5254518937569852</v>
      </c>
      <c r="F120" s="421">
        <f t="shared" si="51"/>
        <v>1.8156304305258246</v>
      </c>
      <c r="G120" s="421">
        <f t="shared" si="51"/>
        <v>1.2784303712752059</v>
      </c>
      <c r="H120" s="421">
        <f t="shared" si="51"/>
        <v>1.0385622074075833</v>
      </c>
      <c r="I120" s="421">
        <f t="shared" si="51"/>
        <v>0.86091847165936064</v>
      </c>
      <c r="J120" s="421">
        <f t="shared" si="51"/>
        <v>0.72953507645910443</v>
      </c>
      <c r="K120" s="421">
        <f t="shared" si="51"/>
        <v>0.63226994777271706</v>
      </c>
      <c r="L120" s="421">
        <f t="shared" si="51"/>
        <v>0.56313371493904552</v>
      </c>
      <c r="M120" s="421">
        <f t="shared" si="51"/>
        <v>0.50822817773248852</v>
      </c>
      <c r="N120" s="421">
        <f t="shared" si="51"/>
        <v>0.45867593040357085</v>
      </c>
      <c r="O120" s="421">
        <f t="shared" si="51"/>
        <v>0.41395502718922267</v>
      </c>
      <c r="P120" s="421">
        <f t="shared" si="51"/>
        <v>0.37359441203827343</v>
      </c>
      <c r="Q120" s="421">
        <f t="shared" si="51"/>
        <v>0.33716895686454174</v>
      </c>
      <c r="R120" s="421">
        <f t="shared" si="51"/>
        <v>0.30429498357024887</v>
      </c>
      <c r="S120" s="421">
        <f t="shared" si="51"/>
        <v>0.27462622267214959</v>
      </c>
      <c r="T120" s="421">
        <f t="shared" si="51"/>
        <v>0.24785016596161499</v>
      </c>
      <c r="U120" s="421">
        <f t="shared" si="51"/>
        <v>0.22368477478035753</v>
      </c>
      <c r="V120" s="421">
        <f t="shared" si="51"/>
        <v>0.20187550923927267</v>
      </c>
      <c r="W120" s="421">
        <f t="shared" si="51"/>
        <v>0.19178173377730903</v>
      </c>
      <c r="X120" s="421">
        <f t="shared" si="51"/>
        <v>0.18219264708844357</v>
      </c>
      <c r="Y120" s="421">
        <f t="shared" si="51"/>
        <v>0.17308301473402138</v>
      </c>
      <c r="Z120" s="421">
        <f t="shared" si="51"/>
        <v>0.16442886399732029</v>
      </c>
      <c r="AA120" s="421">
        <f t="shared" si="51"/>
        <v>0.15620742079745426</v>
      </c>
      <c r="AB120" s="421">
        <f t="shared" si="51"/>
        <v>0.14839704975758153</v>
      </c>
      <c r="AC120" s="421">
        <f t="shared" si="51"/>
        <v>0.14097719726970245</v>
      </c>
      <c r="AD120" s="421">
        <f t="shared" si="51"/>
        <v>0.13392833740621732</v>
      </c>
      <c r="AE120" s="421">
        <f t="shared" si="51"/>
        <v>0.12723192053590646</v>
      </c>
      <c r="AF120" s="421">
        <f t="shared" si="51"/>
        <v>0.12087032450911113</v>
      </c>
      <c r="AG120" s="421">
        <f t="shared" si="51"/>
        <v>0.11482680828365557</v>
      </c>
      <c r="AH120" s="421">
        <f t="shared" si="51"/>
        <v>0.10908546786947279</v>
      </c>
      <c r="AI120" s="421">
        <f t="shared" si="51"/>
        <v>0.10363119447599915</v>
      </c>
      <c r="AJ120" s="421">
        <f t="shared" si="51"/>
        <v>9.8449634752199186E-2</v>
      </c>
      <c r="AK120" s="421">
        <f t="shared" si="51"/>
        <v>9.352715301458922E-2</v>
      </c>
      <c r="AL120" s="421">
        <f t="shared" si="51"/>
        <v>8.8850795363859758E-2</v>
      </c>
      <c r="AM120" s="421">
        <f t="shared" si="51"/>
        <v>8.4408255595666767E-2</v>
      </c>
      <c r="AN120" s="421">
        <f t="shared" si="51"/>
        <v>8.0187842815883426E-2</v>
      </c>
      <c r="AO120" s="421">
        <f t="shared" si="51"/>
        <v>7.6178450675089257E-2</v>
      </c>
      <c r="AP120" s="421">
        <f t="shared" si="51"/>
        <v>7.2369528141334794E-2</v>
      </c>
      <c r="AQ120" s="421">
        <f t="shared" si="51"/>
        <v>6.8751051734268057E-2</v>
      </c>
      <c r="AR120" s="421">
        <f t="shared" si="51"/>
        <v>6.5313499147554646E-2</v>
      </c>
      <c r="AS120" s="421">
        <f t="shared" si="51"/>
        <v>6.204782419017691E-2</v>
      </c>
      <c r="AT120" s="421">
        <f t="shared" si="51"/>
        <v>5.894543298066806E-2</v>
      </c>
      <c r="AU120" s="421">
        <f t="shared" si="51"/>
        <v>5.5998161331634655E-2</v>
      </c>
      <c r="AV120" s="421">
        <f t="shared" si="51"/>
        <v>5.3198253265052918E-2</v>
      </c>
      <c r="AW120" s="421">
        <f t="shared" si="51"/>
        <v>5.053834060180027E-2</v>
      </c>
      <c r="AX120" s="421">
        <f t="shared" si="51"/>
        <v>4.8011423571710253E-2</v>
      </c>
      <c r="AY120" s="421">
        <f t="shared" si="51"/>
        <v>4.5610852393124741E-2</v>
      </c>
      <c r="AZ120" s="421">
        <f t="shared" si="51"/>
        <v>4.3330309773468502E-2</v>
      </c>
      <c r="BA120" s="421">
        <f t="shared" si="51"/>
        <v>4.1163794284795073E-2</v>
      </c>
      <c r="BB120" s="421">
        <f t="shared" si="51"/>
        <v>3.910560457055532E-2</v>
      </c>
      <c r="BC120" s="421">
        <f t="shared" si="51"/>
        <v>3.7150324342027551E-2</v>
      </c>
      <c r="BD120" s="421">
        <f t="shared" si="51"/>
        <v>3.5292808124926169E-2</v>
      </c>
      <c r="BE120" s="421">
        <f t="shared" si="51"/>
        <v>3.3528167718679856E-2</v>
      </c>
      <c r="BF120" s="421">
        <f t="shared" si="51"/>
        <v>3.1851759332745859E-2</v>
      </c>
      <c r="BG120" s="421">
        <f t="shared" si="51"/>
        <v>3.0259171366108565E-2</v>
      </c>
      <c r="BH120" s="421">
        <f t="shared" si="51"/>
        <v>2.8746212797803136E-2</v>
      </c>
      <c r="BI120" s="421">
        <f t="shared" si="51"/>
        <v>2.7308902157912977E-2</v>
      </c>
    </row>
    <row r="121" spans="1:61" s="418" customFormat="1" ht="18" customHeight="1">
      <c r="A121" s="420" t="s">
        <v>965</v>
      </c>
      <c r="B121" s="421">
        <f>+B119*(1-B122)</f>
        <v>1.6296547191484907</v>
      </c>
      <c r="C121" s="421">
        <f t="shared" ref="C121:BI121" si="52">+C119*(1-C122)</f>
        <v>2.8397574313445073</v>
      </c>
      <c r="D121" s="421">
        <f t="shared" si="52"/>
        <v>3.1638269682956501</v>
      </c>
      <c r="E121" s="421">
        <f t="shared" si="52"/>
        <v>2.2041625374519951</v>
      </c>
      <c r="F121" s="421">
        <f t="shared" si="52"/>
        <v>1.611181069933473</v>
      </c>
      <c r="G121" s="421">
        <f t="shared" si="52"/>
        <v>1.1379523300978354</v>
      </c>
      <c r="H121" s="421">
        <f t="shared" si="52"/>
        <v>0.85935048174999418</v>
      </c>
      <c r="I121" s="421">
        <f t="shared" si="52"/>
        <v>0.85285694412054824</v>
      </c>
      <c r="J121" s="421">
        <f t="shared" si="52"/>
        <v>0.66724530602617882</v>
      </c>
      <c r="K121" s="421">
        <f t="shared" si="52"/>
        <v>0.5327585464579867</v>
      </c>
      <c r="L121" s="421">
        <f t="shared" si="52"/>
        <v>0.44903256584668799</v>
      </c>
      <c r="M121" s="421">
        <f t="shared" si="52"/>
        <v>0.3942891675322992</v>
      </c>
      <c r="N121" s="421">
        <f t="shared" si="52"/>
        <v>0.34378243114831392</v>
      </c>
      <c r="O121" s="421">
        <f t="shared" si="52"/>
        <v>0.29781479986690884</v>
      </c>
      <c r="P121" s="421">
        <f t="shared" si="52"/>
        <v>0.25824399253298852</v>
      </c>
      <c r="Q121" s="421">
        <f t="shared" si="52"/>
        <v>0.22315643607750893</v>
      </c>
      <c r="R121" s="421">
        <f t="shared" si="52"/>
        <v>0.19273570630337283</v>
      </c>
      <c r="S121" s="421">
        <f t="shared" si="52"/>
        <v>0.16735246589229255</v>
      </c>
      <c r="T121" s="421">
        <f t="shared" si="52"/>
        <v>0.14289587707274165</v>
      </c>
      <c r="U121" s="421">
        <f t="shared" si="52"/>
        <v>0.11967466079749146</v>
      </c>
      <c r="V121" s="421">
        <f t="shared" si="52"/>
        <v>9.7997858365980406E-2</v>
      </c>
      <c r="W121" s="421">
        <f t="shared" si="52"/>
        <v>0.22921540286837691</v>
      </c>
      <c r="X121" s="421">
        <f t="shared" si="52"/>
        <v>0.35857191542561456</v>
      </c>
      <c r="Y121" s="421">
        <f t="shared" si="52"/>
        <v>0.4856919895713056</v>
      </c>
      <c r="Z121" s="421">
        <f t="shared" si="52"/>
        <v>0.61024419555448162</v>
      </c>
      <c r="AA121" s="421">
        <f t="shared" si="52"/>
        <v>0</v>
      </c>
      <c r="AB121" s="421">
        <f t="shared" si="52"/>
        <v>0</v>
      </c>
      <c r="AC121" s="421">
        <f t="shared" si="52"/>
        <v>0</v>
      </c>
      <c r="AD121" s="421">
        <f t="shared" si="52"/>
        <v>0</v>
      </c>
      <c r="AE121" s="421">
        <f t="shared" si="52"/>
        <v>0</v>
      </c>
      <c r="AF121" s="421">
        <f t="shared" si="52"/>
        <v>0</v>
      </c>
      <c r="AG121" s="421">
        <f t="shared" si="52"/>
        <v>0</v>
      </c>
      <c r="AH121" s="421">
        <f t="shared" si="52"/>
        <v>0</v>
      </c>
      <c r="AI121" s="421">
        <f t="shared" si="52"/>
        <v>0</v>
      </c>
      <c r="AJ121" s="421">
        <f t="shared" si="52"/>
        <v>0</v>
      </c>
      <c r="AK121" s="421">
        <f t="shared" si="52"/>
        <v>0</v>
      </c>
      <c r="AL121" s="421">
        <f t="shared" si="52"/>
        <v>0</v>
      </c>
      <c r="AM121" s="421">
        <f t="shared" si="52"/>
        <v>0</v>
      </c>
      <c r="AN121" s="421">
        <f t="shared" si="52"/>
        <v>0</v>
      </c>
      <c r="AO121" s="421">
        <f t="shared" si="52"/>
        <v>0</v>
      </c>
      <c r="AP121" s="421">
        <f t="shared" si="52"/>
        <v>0</v>
      </c>
      <c r="AQ121" s="421">
        <f t="shared" si="52"/>
        <v>0</v>
      </c>
      <c r="AR121" s="421">
        <f t="shared" si="52"/>
        <v>0</v>
      </c>
      <c r="AS121" s="421">
        <f t="shared" si="52"/>
        <v>0</v>
      </c>
      <c r="AT121" s="421">
        <f t="shared" si="52"/>
        <v>0</v>
      </c>
      <c r="AU121" s="421">
        <f t="shared" si="52"/>
        <v>0</v>
      </c>
      <c r="AV121" s="421">
        <f t="shared" si="52"/>
        <v>0</v>
      </c>
      <c r="AW121" s="421">
        <f t="shared" si="52"/>
        <v>0</v>
      </c>
      <c r="AX121" s="421">
        <f t="shared" si="52"/>
        <v>0</v>
      </c>
      <c r="AY121" s="421">
        <f t="shared" si="52"/>
        <v>0</v>
      </c>
      <c r="AZ121" s="421">
        <f t="shared" si="52"/>
        <v>0</v>
      </c>
      <c r="BA121" s="421">
        <f t="shared" si="52"/>
        <v>0</v>
      </c>
      <c r="BB121" s="421">
        <f t="shared" si="52"/>
        <v>0</v>
      </c>
      <c r="BC121" s="421">
        <f t="shared" si="52"/>
        <v>0</v>
      </c>
      <c r="BD121" s="421">
        <f t="shared" si="52"/>
        <v>0</v>
      </c>
      <c r="BE121" s="421">
        <f t="shared" si="52"/>
        <v>0</v>
      </c>
      <c r="BF121" s="421">
        <f t="shared" si="52"/>
        <v>0</v>
      </c>
      <c r="BG121" s="421">
        <f t="shared" si="52"/>
        <v>0</v>
      </c>
      <c r="BH121" s="421">
        <f t="shared" si="52"/>
        <v>0</v>
      </c>
      <c r="BI121" s="421">
        <f t="shared" si="52"/>
        <v>0</v>
      </c>
    </row>
    <row r="122" spans="1:61" s="417" customFormat="1" ht="18" customHeight="1">
      <c r="A122" s="419" t="s">
        <v>951</v>
      </c>
      <c r="B122" s="422">
        <f t="shared" ref="B122:L122" si="53">+(B123/(1000*B$36))^(1/($B$38-1))</f>
        <v>0</v>
      </c>
      <c r="C122" s="422">
        <f t="shared" si="53"/>
        <v>0</v>
      </c>
      <c r="D122" s="422">
        <f t="shared" si="53"/>
        <v>0</v>
      </c>
      <c r="E122" s="422">
        <f t="shared" si="53"/>
        <v>0.3405506238685862</v>
      </c>
      <c r="F122" s="422">
        <f t="shared" si="53"/>
        <v>0.52951390719524227</v>
      </c>
      <c r="G122" s="422">
        <f t="shared" si="53"/>
        <v>0.66798591945981267</v>
      </c>
      <c r="H122" s="422">
        <f t="shared" si="53"/>
        <v>0.74538108995605745</v>
      </c>
      <c r="I122" s="422">
        <f t="shared" si="53"/>
        <v>0.74111781118200226</v>
      </c>
      <c r="J122" s="422">
        <f t="shared" si="53"/>
        <v>0.79144826475951124</v>
      </c>
      <c r="K122" s="422">
        <f t="shared" si="53"/>
        <v>0.8289583542905703</v>
      </c>
      <c r="L122" s="422">
        <f t="shared" si="53"/>
        <v>0.85586964710463687</v>
      </c>
      <c r="M122" s="422">
        <f t="shared" ref="M122:BI122" si="54">+(M123/(1000*M$36))^(1/($B$38-1))</f>
        <v>0.87660798444844201</v>
      </c>
      <c r="N122" s="422">
        <f t="shared" si="54"/>
        <v>0.89434932728323091</v>
      </c>
      <c r="O122" s="422">
        <f t="shared" si="54"/>
        <v>0.9101627988699349</v>
      </c>
      <c r="P122" s="422">
        <f t="shared" si="54"/>
        <v>0.92348893240266205</v>
      </c>
      <c r="Q122" s="422">
        <f t="shared" si="54"/>
        <v>0.93499183036315414</v>
      </c>
      <c r="R122" s="422">
        <f t="shared" si="54"/>
        <v>0.94472172689198863</v>
      </c>
      <c r="S122" s="422">
        <f t="shared" si="54"/>
        <v>0.95267915543662396</v>
      </c>
      <c r="T122" s="422">
        <f t="shared" si="54"/>
        <v>0.96011067457951138</v>
      </c>
      <c r="U122" s="422">
        <f t="shared" si="54"/>
        <v>0.96697639892585263</v>
      </c>
      <c r="V122" s="422">
        <f t="shared" si="54"/>
        <v>0.97323502457472078</v>
      </c>
      <c r="W122" s="422">
        <f t="shared" si="54"/>
        <v>0.93796494088108129</v>
      </c>
      <c r="X122" s="422">
        <f t="shared" si="54"/>
        <v>0.90372800500839512</v>
      </c>
      <c r="Y122" s="422">
        <f t="shared" si="54"/>
        <v>0.87049861873862722</v>
      </c>
      <c r="Z122" s="422">
        <f t="shared" si="54"/>
        <v>0.83825208066859624</v>
      </c>
      <c r="AA122" s="422">
        <f t="shared" si="54"/>
        <v>1</v>
      </c>
      <c r="AB122" s="422">
        <f t="shared" si="54"/>
        <v>1</v>
      </c>
      <c r="AC122" s="422">
        <f t="shared" si="54"/>
        <v>1</v>
      </c>
      <c r="AD122" s="422">
        <f t="shared" si="54"/>
        <v>1</v>
      </c>
      <c r="AE122" s="422">
        <f t="shared" si="54"/>
        <v>1</v>
      </c>
      <c r="AF122" s="422">
        <f t="shared" si="54"/>
        <v>1</v>
      </c>
      <c r="AG122" s="422">
        <f t="shared" si="54"/>
        <v>1</v>
      </c>
      <c r="AH122" s="422">
        <f t="shared" si="54"/>
        <v>1</v>
      </c>
      <c r="AI122" s="422">
        <f t="shared" si="54"/>
        <v>1</v>
      </c>
      <c r="AJ122" s="422">
        <f t="shared" si="54"/>
        <v>1</v>
      </c>
      <c r="AK122" s="422">
        <f t="shared" si="54"/>
        <v>1</v>
      </c>
      <c r="AL122" s="422">
        <f t="shared" si="54"/>
        <v>1</v>
      </c>
      <c r="AM122" s="422">
        <f t="shared" si="54"/>
        <v>1</v>
      </c>
      <c r="AN122" s="422">
        <f t="shared" si="54"/>
        <v>1</v>
      </c>
      <c r="AO122" s="422">
        <f t="shared" si="54"/>
        <v>1</v>
      </c>
      <c r="AP122" s="422">
        <f t="shared" si="54"/>
        <v>1</v>
      </c>
      <c r="AQ122" s="422">
        <f t="shared" si="54"/>
        <v>1</v>
      </c>
      <c r="AR122" s="422">
        <f t="shared" si="54"/>
        <v>1</v>
      </c>
      <c r="AS122" s="422">
        <f t="shared" si="54"/>
        <v>1</v>
      </c>
      <c r="AT122" s="422">
        <f t="shared" si="54"/>
        <v>1</v>
      </c>
      <c r="AU122" s="422">
        <f t="shared" si="54"/>
        <v>1</v>
      </c>
      <c r="AV122" s="422">
        <f t="shared" si="54"/>
        <v>1</v>
      </c>
      <c r="AW122" s="422">
        <f t="shared" si="54"/>
        <v>1</v>
      </c>
      <c r="AX122" s="422">
        <f t="shared" si="54"/>
        <v>1</v>
      </c>
      <c r="AY122" s="422">
        <f t="shared" si="54"/>
        <v>1</v>
      </c>
      <c r="AZ122" s="422">
        <f t="shared" si="54"/>
        <v>1</v>
      </c>
      <c r="BA122" s="422">
        <f t="shared" si="54"/>
        <v>1</v>
      </c>
      <c r="BB122" s="422">
        <f t="shared" si="54"/>
        <v>1</v>
      </c>
      <c r="BC122" s="422">
        <f t="shared" si="54"/>
        <v>1</v>
      </c>
      <c r="BD122" s="422">
        <f t="shared" si="54"/>
        <v>1</v>
      </c>
      <c r="BE122" s="422">
        <f t="shared" si="54"/>
        <v>1</v>
      </c>
      <c r="BF122" s="422">
        <f t="shared" si="54"/>
        <v>1</v>
      </c>
      <c r="BG122" s="422">
        <f t="shared" si="54"/>
        <v>1</v>
      </c>
      <c r="BH122" s="422">
        <f t="shared" si="54"/>
        <v>1</v>
      </c>
      <c r="BI122" s="422">
        <f t="shared" si="54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1.6296547191484907</v>
      </c>
      <c r="C124" s="421">
        <f t="shared" ref="C124:BI124" si="55">+C119*(1-C122)</f>
        <v>2.8397574313445073</v>
      </c>
      <c r="D124" s="421">
        <f t="shared" si="55"/>
        <v>3.1638269682956501</v>
      </c>
      <c r="E124" s="421">
        <f t="shared" si="55"/>
        <v>2.2041625374519951</v>
      </c>
      <c r="F124" s="421">
        <f t="shared" si="55"/>
        <v>1.611181069933473</v>
      </c>
      <c r="G124" s="421">
        <f t="shared" si="55"/>
        <v>1.1379523300978354</v>
      </c>
      <c r="H124" s="421">
        <f t="shared" si="55"/>
        <v>0.85935048174999418</v>
      </c>
      <c r="I124" s="421">
        <f t="shared" si="55"/>
        <v>0.85285694412054824</v>
      </c>
      <c r="J124" s="421">
        <f t="shared" si="55"/>
        <v>0.66724530602617882</v>
      </c>
      <c r="K124" s="421">
        <f t="shared" si="55"/>
        <v>0.5327585464579867</v>
      </c>
      <c r="L124" s="421">
        <f t="shared" si="55"/>
        <v>0.44903256584668799</v>
      </c>
      <c r="M124" s="421">
        <f t="shared" si="55"/>
        <v>0.3942891675322992</v>
      </c>
      <c r="N124" s="421">
        <f t="shared" si="55"/>
        <v>0.34378243114831392</v>
      </c>
      <c r="O124" s="421">
        <f t="shared" si="55"/>
        <v>0.29781479986690884</v>
      </c>
      <c r="P124" s="421">
        <f t="shared" si="55"/>
        <v>0.25824399253298852</v>
      </c>
      <c r="Q124" s="421">
        <f t="shared" si="55"/>
        <v>0.22315643607750893</v>
      </c>
      <c r="R124" s="421">
        <f t="shared" si="55"/>
        <v>0.19273570630337283</v>
      </c>
      <c r="S124" s="421">
        <f t="shared" si="55"/>
        <v>0.16735246589229255</v>
      </c>
      <c r="T124" s="421">
        <f t="shared" si="55"/>
        <v>0.14289587707274165</v>
      </c>
      <c r="U124" s="421">
        <f t="shared" si="55"/>
        <v>0.11967466079749146</v>
      </c>
      <c r="V124" s="421">
        <f t="shared" si="55"/>
        <v>9.7997858365980406E-2</v>
      </c>
      <c r="W124" s="421">
        <f t="shared" si="55"/>
        <v>0.22921540286837691</v>
      </c>
      <c r="X124" s="421">
        <f t="shared" si="55"/>
        <v>0.35857191542561456</v>
      </c>
      <c r="Y124" s="421">
        <f t="shared" si="55"/>
        <v>0.4856919895713056</v>
      </c>
      <c r="Z124" s="421">
        <f t="shared" si="55"/>
        <v>0.61024419555448162</v>
      </c>
      <c r="AA124" s="421">
        <f t="shared" si="55"/>
        <v>0</v>
      </c>
      <c r="AB124" s="421">
        <f t="shared" si="55"/>
        <v>0</v>
      </c>
      <c r="AC124" s="421">
        <f t="shared" si="55"/>
        <v>0</v>
      </c>
      <c r="AD124" s="421">
        <f t="shared" si="55"/>
        <v>0</v>
      </c>
      <c r="AE124" s="421">
        <f t="shared" si="55"/>
        <v>0</v>
      </c>
      <c r="AF124" s="421">
        <f t="shared" si="55"/>
        <v>0</v>
      </c>
      <c r="AG124" s="421">
        <f t="shared" si="55"/>
        <v>0</v>
      </c>
      <c r="AH124" s="421">
        <f t="shared" si="55"/>
        <v>0</v>
      </c>
      <c r="AI124" s="421">
        <f t="shared" si="55"/>
        <v>0</v>
      </c>
      <c r="AJ124" s="421">
        <f t="shared" si="55"/>
        <v>0</v>
      </c>
      <c r="AK124" s="421">
        <f t="shared" si="55"/>
        <v>0</v>
      </c>
      <c r="AL124" s="421">
        <f t="shared" si="55"/>
        <v>0</v>
      </c>
      <c r="AM124" s="421">
        <f t="shared" si="55"/>
        <v>0</v>
      </c>
      <c r="AN124" s="421">
        <f t="shared" si="55"/>
        <v>0</v>
      </c>
      <c r="AO124" s="421">
        <f t="shared" si="55"/>
        <v>0</v>
      </c>
      <c r="AP124" s="421">
        <f t="shared" si="55"/>
        <v>0</v>
      </c>
      <c r="AQ124" s="421">
        <f t="shared" si="55"/>
        <v>0</v>
      </c>
      <c r="AR124" s="421">
        <f t="shared" si="55"/>
        <v>0</v>
      </c>
      <c r="AS124" s="421">
        <f t="shared" si="55"/>
        <v>0</v>
      </c>
      <c r="AT124" s="421">
        <f t="shared" si="55"/>
        <v>0</v>
      </c>
      <c r="AU124" s="421">
        <f t="shared" si="55"/>
        <v>0</v>
      </c>
      <c r="AV124" s="421">
        <f t="shared" si="55"/>
        <v>0</v>
      </c>
      <c r="AW124" s="421">
        <f t="shared" si="55"/>
        <v>0</v>
      </c>
      <c r="AX124" s="421">
        <f t="shared" si="55"/>
        <v>0</v>
      </c>
      <c r="AY124" s="421">
        <f t="shared" si="55"/>
        <v>0</v>
      </c>
      <c r="AZ124" s="421">
        <f t="shared" si="55"/>
        <v>0</v>
      </c>
      <c r="BA124" s="421">
        <f t="shared" si="55"/>
        <v>0</v>
      </c>
      <c r="BB124" s="421">
        <f t="shared" si="55"/>
        <v>0</v>
      </c>
      <c r="BC124" s="421">
        <f t="shared" si="55"/>
        <v>0</v>
      </c>
      <c r="BD124" s="421">
        <f t="shared" si="55"/>
        <v>0</v>
      </c>
      <c r="BE124" s="421">
        <f t="shared" si="55"/>
        <v>0</v>
      </c>
      <c r="BF124" s="421">
        <f t="shared" si="55"/>
        <v>0</v>
      </c>
      <c r="BG124" s="421">
        <f t="shared" si="55"/>
        <v>0</v>
      </c>
      <c r="BH124" s="421">
        <f t="shared" si="55"/>
        <v>0</v>
      </c>
      <c r="BI124" s="421">
        <f t="shared" si="55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6">+$B$7*C61/C74</f>
        <v>0.15837805988834017</v>
      </c>
      <c r="D128" s="23">
        <f t="shared" si="56"/>
        <v>0.14366744446258528</v>
      </c>
      <c r="E128" s="23">
        <f t="shared" si="56"/>
        <v>0.13596116103914105</v>
      </c>
      <c r="F128" s="23">
        <f t="shared" si="56"/>
        <v>0.13133286667408653</v>
      </c>
      <c r="G128" s="23">
        <f t="shared" si="56"/>
        <v>0.12721907429603072</v>
      </c>
      <c r="H128" s="23">
        <f t="shared" si="56"/>
        <v>0.12237743134113339</v>
      </c>
      <c r="I128" s="23">
        <f t="shared" si="56"/>
        <v>0.11888339860610823</v>
      </c>
      <c r="J128" s="23">
        <f t="shared" si="56"/>
        <v>0.11632220759291216</v>
      </c>
      <c r="K128" s="23">
        <f t="shared" si="56"/>
        <v>0.1151164262754632</v>
      </c>
      <c r="L128" s="23">
        <f t="shared" si="56"/>
        <v>0.11500875289786124</v>
      </c>
      <c r="M128" s="23">
        <f t="shared" si="56"/>
        <v>0.11407443584993343</v>
      </c>
      <c r="N128" s="23">
        <f t="shared" si="56"/>
        <v>0.11474653761230416</v>
      </c>
      <c r="O128" s="23">
        <f t="shared" si="56"/>
        <v>0.11501229402724159</v>
      </c>
      <c r="P128" s="23">
        <f t="shared" si="56"/>
        <v>0.1151758274776955</v>
      </c>
      <c r="Q128" s="23">
        <f t="shared" si="56"/>
        <v>0.11539371123315251</v>
      </c>
      <c r="R128" s="23">
        <f t="shared" si="56"/>
        <v>0.11574195171108019</v>
      </c>
      <c r="S128" s="23">
        <f t="shared" si="56"/>
        <v>0.11625622696457937</v>
      </c>
      <c r="T128" s="23">
        <f t="shared" si="56"/>
        <v>0.11695253709610982</v>
      </c>
      <c r="U128" s="23">
        <f t="shared" si="56"/>
        <v>0.11783762656371084</v>
      </c>
      <c r="V128" s="23">
        <f t="shared" si="56"/>
        <v>0.11891416123542763</v>
      </c>
      <c r="W128" s="23">
        <f t="shared" si="56"/>
        <v>0.12018320895730319</v>
      </c>
      <c r="X128" s="23">
        <f t="shared" si="56"/>
        <v>0.121645305167594</v>
      </c>
      <c r="Y128" s="23">
        <f t="shared" si="56"/>
        <v>0.1233007470785622</v>
      </c>
      <c r="Z128" s="23">
        <f t="shared" si="56"/>
        <v>0.12514945771339503</v>
      </c>
      <c r="AA128" s="23">
        <f t="shared" si="56"/>
        <v>0.12719064156260398</v>
      </c>
      <c r="AB128" s="23">
        <f t="shared" si="56"/>
        <v>0.12941678638326853</v>
      </c>
      <c r="AC128" s="23">
        <f t="shared" si="56"/>
        <v>0.13179251557297078</v>
      </c>
      <c r="AD128" s="23">
        <f t="shared" si="56"/>
        <v>0.13415756035416995</v>
      </c>
      <c r="AE128" s="23">
        <f t="shared" si="56"/>
        <v>0.13652207362604837</v>
      </c>
      <c r="AF128" s="23">
        <f t="shared" si="56"/>
        <v>0.13890650837854684</v>
      </c>
      <c r="AG128" s="23">
        <f t="shared" si="56"/>
        <v>0.1413330042550727</v>
      </c>
      <c r="AH128" s="23">
        <f t="shared" si="56"/>
        <v>0.14382235648343078</v>
      </c>
      <c r="AI128" s="23">
        <f t="shared" si="56"/>
        <v>0.14639275573157698</v>
      </c>
      <c r="AJ128" s="23">
        <f t="shared" si="56"/>
        <v>0.14905962030779715</v>
      </c>
      <c r="AK128" s="23">
        <f t="shared" si="56"/>
        <v>0.15183598106875873</v>
      </c>
      <c r="AL128" s="23">
        <f t="shared" si="56"/>
        <v>0.15473306395965883</v>
      </c>
      <c r="AM128" s="23">
        <f t="shared" si="56"/>
        <v>0.15776087756839466</v>
      </c>
      <c r="AN128" s="23">
        <f t="shared" si="56"/>
        <v>0.16092872076234541</v>
      </c>
      <c r="AO128" s="23">
        <f t="shared" si="56"/>
        <v>0.16424558577827797</v>
      </c>
      <c r="AP128" s="23">
        <f t="shared" si="56"/>
        <v>0.1677204608721107</v>
      </c>
      <c r="AQ128" s="23">
        <f t="shared" si="56"/>
        <v>0.1713625471661035</v>
      </c>
      <c r="AR128" s="23">
        <f t="shared" si="56"/>
        <v>0.17518140553692185</v>
      </c>
      <c r="AS128" s="23">
        <f t="shared" si="56"/>
        <v>0.17918704643423145</v>
      </c>
      <c r="AT128" s="23">
        <f t="shared" si="56"/>
        <v>0.18338997109546645</v>
      </c>
      <c r="AU128" s="23">
        <f t="shared" si="56"/>
        <v>0.18780116795245527</v>
      </c>
      <c r="AV128" s="23">
        <f t="shared" si="56"/>
        <v>0.19243206354155168</v>
      </c>
      <c r="AW128" s="23">
        <f t="shared" si="56"/>
        <v>0.19729442297158711</v>
      </c>
      <c r="AX128" s="23">
        <f t="shared" si="56"/>
        <v>0.20240019084447777</v>
      </c>
      <c r="AY128" s="23">
        <f t="shared" si="56"/>
        <v>0.2077612592782585</v>
      </c>
      <c r="AZ128" s="23">
        <f t="shared" si="56"/>
        <v>0.21338914517092997</v>
      </c>
      <c r="BA128" s="23">
        <f t="shared" si="56"/>
        <v>0.21929455391819414</v>
      </c>
      <c r="BB128" s="23">
        <f t="shared" si="56"/>
        <v>0.22548680136573188</v>
      </c>
      <c r="BC128" s="23">
        <f t="shared" si="56"/>
        <v>0.23197305982206901</v>
      </c>
      <c r="BD128" s="23">
        <f t="shared" si="56"/>
        <v>0.2387573875778104</v>
      </c>
      <c r="BE128" s="23">
        <f t="shared" si="56"/>
        <v>0.24583949482933437</v>
      </c>
      <c r="BF128" s="23">
        <f t="shared" si="56"/>
        <v>0.25321319268381759</v>
      </c>
      <c r="BG128" s="23">
        <f t="shared" si="56"/>
        <v>0.26086446686491915</v>
      </c>
      <c r="BH128" s="23">
        <f t="shared" si="56"/>
        <v>0.26876911518039526</v>
      </c>
      <c r="BI128" s="23">
        <f t="shared" si="56"/>
        <v>0.27688988981255958</v>
      </c>
    </row>
    <row r="129" spans="1:61" ht="18" customHeight="1">
      <c r="A129" s="23" t="s">
        <v>11</v>
      </c>
      <c r="B129" s="23"/>
      <c r="C129" s="23">
        <f>+$B$14+LN(D56/C56)/10+$B$18*LN(D88/C88)/10</f>
        <v>6.5661748719949717E-2</v>
      </c>
      <c r="D129" s="23">
        <f t="shared" ref="D129:BH129" si="57">+$B$14+LN(E56/D56)/10+$B$18*LN(E88/D88)/10</f>
        <v>5.5410960727481251E-2</v>
      </c>
      <c r="E129" s="23">
        <f t="shared" si="57"/>
        <v>4.8332309999753714E-2</v>
      </c>
      <c r="F129" s="23">
        <f t="shared" si="57"/>
        <v>4.2385635382951745E-2</v>
      </c>
      <c r="G129" s="23">
        <f t="shared" si="57"/>
        <v>3.8673012010674426E-2</v>
      </c>
      <c r="H129" s="23">
        <f t="shared" si="57"/>
        <v>3.5380928586424332E-2</v>
      </c>
      <c r="I129" s="23">
        <f t="shared" si="57"/>
        <v>3.2796311122256352E-2</v>
      </c>
      <c r="J129" s="23">
        <f t="shared" si="57"/>
        <v>2.9700317693143505E-2</v>
      </c>
      <c r="K129" s="23">
        <f t="shared" si="57"/>
        <v>2.9917513368878934E-2</v>
      </c>
      <c r="L129" s="23">
        <f t="shared" si="57"/>
        <v>3.3849501284147987E-2</v>
      </c>
      <c r="M129" s="23">
        <f t="shared" si="57"/>
        <v>3.0460471530486498E-2</v>
      </c>
      <c r="N129" s="23">
        <f t="shared" si="57"/>
        <v>2.9346471109115532E-2</v>
      </c>
      <c r="O129" s="23">
        <f t="shared" si="57"/>
        <v>2.8167756840343242E-2</v>
      </c>
      <c r="P129" s="23">
        <f t="shared" si="57"/>
        <v>2.7009311086248544E-2</v>
      </c>
      <c r="Q129" s="23">
        <f t="shared" si="57"/>
        <v>2.5905720885824095E-2</v>
      </c>
      <c r="R129" s="23">
        <f t="shared" si="57"/>
        <v>2.4870145055902581E-2</v>
      </c>
      <c r="S129" s="23">
        <f t="shared" si="57"/>
        <v>2.3905337837647245E-2</v>
      </c>
      <c r="T129" s="23">
        <f t="shared" si="57"/>
        <v>2.3009291274372089E-2</v>
      </c>
      <c r="U129" s="23">
        <f t="shared" si="57"/>
        <v>2.217814856112053E-2</v>
      </c>
      <c r="V129" s="23">
        <f t="shared" si="57"/>
        <v>2.1407739229656567E-2</v>
      </c>
      <c r="W129" s="23">
        <f t="shared" si="57"/>
        <v>2.0694401574421598E-2</v>
      </c>
      <c r="X129" s="23">
        <f t="shared" si="57"/>
        <v>2.0035381518625519E-2</v>
      </c>
      <c r="Y129" s="23">
        <f t="shared" si="57"/>
        <v>1.9428892570793339E-2</v>
      </c>
      <c r="Z129" s="23">
        <f t="shared" si="57"/>
        <v>1.8887972548219792E-2</v>
      </c>
      <c r="AA129" s="23">
        <f t="shared" si="57"/>
        <v>1.8471462388315103E-2</v>
      </c>
      <c r="AB129" s="23">
        <f t="shared" si="57"/>
        <v>1.8449827023647301E-2</v>
      </c>
      <c r="AC129" s="23">
        <f t="shared" si="57"/>
        <v>1.8285976247522043E-2</v>
      </c>
      <c r="AD129" s="23">
        <f t="shared" si="57"/>
        <v>1.8102279200637738E-2</v>
      </c>
      <c r="AE129" s="23">
        <f t="shared" si="57"/>
        <v>1.7903694776669598E-2</v>
      </c>
      <c r="AF129" s="23">
        <f t="shared" si="57"/>
        <v>1.7695023042064061E-2</v>
      </c>
      <c r="AG129" s="23">
        <f t="shared" si="57"/>
        <v>1.7481292573807181E-2</v>
      </c>
      <c r="AH129" s="23">
        <f t="shared" si="57"/>
        <v>1.7266673343398636E-2</v>
      </c>
      <c r="AI129" s="23">
        <f t="shared" si="57"/>
        <v>1.7054157644478565E-2</v>
      </c>
      <c r="AJ129" s="23">
        <f t="shared" si="57"/>
        <v>1.684563676495671E-2</v>
      </c>
      <c r="AK129" s="23">
        <f t="shared" si="57"/>
        <v>1.6642122928520547E-2</v>
      </c>
      <c r="AL129" s="23">
        <f t="shared" si="57"/>
        <v>1.6443992280217801E-2</v>
      </c>
      <c r="AM129" s="23">
        <f t="shared" si="57"/>
        <v>1.6251197484942186E-2</v>
      </c>
      <c r="AN129" s="23">
        <f t="shared" si="57"/>
        <v>1.6063435673434483E-2</v>
      </c>
      <c r="AO129" s="23">
        <f t="shared" si="57"/>
        <v>1.5880274160400738E-2</v>
      </c>
      <c r="AP129" s="23">
        <f t="shared" si="57"/>
        <v>1.5701242343620005E-2</v>
      </c>
      <c r="AQ129" s="23">
        <f t="shared" si="57"/>
        <v>1.5525899132659407E-2</v>
      </c>
      <c r="AR129" s="23">
        <f t="shared" si="57"/>
        <v>1.5353884167487595E-2</v>
      </c>
      <c r="AS129" s="23">
        <f t="shared" si="57"/>
        <v>1.5184959443011526E-2</v>
      </c>
      <c r="AT129" s="23">
        <f t="shared" si="57"/>
        <v>1.5019046391804689E-2</v>
      </c>
      <c r="AU129" s="23">
        <f t="shared" si="57"/>
        <v>1.4856262211260836E-2</v>
      </c>
      <c r="AV129" s="23">
        <f t="shared" si="57"/>
        <v>1.4696958278906899E-2</v>
      </c>
      <c r="AW129" s="23">
        <f t="shared" si="57"/>
        <v>1.4541762831743356E-2</v>
      </c>
      <c r="AX129" s="23">
        <f t="shared" si="57"/>
        <v>1.4391629624159429E-2</v>
      </c>
      <c r="AY129" s="23">
        <f t="shared" si="57"/>
        <v>1.4247893960522945E-2</v>
      </c>
      <c r="AZ129" s="23">
        <f t="shared" si="57"/>
        <v>1.4112337272345505E-2</v>
      </c>
      <c r="BA129" s="23">
        <f t="shared" si="57"/>
        <v>1.3987261240275006E-2</v>
      </c>
      <c r="BB129" s="23">
        <f t="shared" si="57"/>
        <v>1.38755723268673E-2</v>
      </c>
      <c r="BC129" s="23">
        <f t="shared" si="57"/>
        <v>1.3780877479027436E-2</v>
      </c>
      <c r="BD129" s="23">
        <f t="shared" si="57"/>
        <v>1.3707591681558357E-2</v>
      </c>
      <c r="BE129" s="23">
        <f t="shared" si="57"/>
        <v>1.3661058002829645E-2</v>
      </c>
      <c r="BF129" s="23">
        <f t="shared" si="57"/>
        <v>1.3647680771086308E-2</v>
      </c>
      <c r="BG129" s="23">
        <f t="shared" si="57"/>
        <v>1.3675072526862609E-2</v>
      </c>
      <c r="BH129" s="23">
        <f t="shared" si="57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0.15880775714175444</v>
      </c>
      <c r="D130" s="23">
        <f t="shared" ref="D130:BH130" si="58">+$B$14+LN(D56/C56)/10+$B$18*LN(D88/C88)/10</f>
        <v>6.5661748719949717E-2</v>
      </c>
      <c r="E130" s="23">
        <f t="shared" si="58"/>
        <v>5.5410960727481251E-2</v>
      </c>
      <c r="F130" s="23">
        <f t="shared" si="58"/>
        <v>4.8332309999753714E-2</v>
      </c>
      <c r="G130" s="23">
        <f t="shared" si="58"/>
        <v>4.2385635382951745E-2</v>
      </c>
      <c r="H130" s="23">
        <f t="shared" si="58"/>
        <v>3.8673012010674426E-2</v>
      </c>
      <c r="I130" s="23">
        <f t="shared" si="58"/>
        <v>3.5380928586424332E-2</v>
      </c>
      <c r="J130" s="23">
        <f t="shared" si="58"/>
        <v>3.2796311122256352E-2</v>
      </c>
      <c r="K130" s="23">
        <f t="shared" si="58"/>
        <v>2.9700317693143505E-2</v>
      </c>
      <c r="L130" s="23">
        <f t="shared" si="58"/>
        <v>2.9917513368878934E-2</v>
      </c>
      <c r="M130" s="23">
        <f t="shared" si="58"/>
        <v>3.3849501284147987E-2</v>
      </c>
      <c r="N130" s="23">
        <f t="shared" si="58"/>
        <v>3.0460471530486498E-2</v>
      </c>
      <c r="O130" s="23">
        <f t="shared" si="58"/>
        <v>2.9346471109115532E-2</v>
      </c>
      <c r="P130" s="23">
        <f t="shared" si="58"/>
        <v>2.8167756840343242E-2</v>
      </c>
      <c r="Q130" s="23">
        <f t="shared" si="58"/>
        <v>2.7009311086248544E-2</v>
      </c>
      <c r="R130" s="23">
        <f t="shared" si="58"/>
        <v>2.5905720885824095E-2</v>
      </c>
      <c r="S130" s="23">
        <f t="shared" si="58"/>
        <v>2.4870145055902581E-2</v>
      </c>
      <c r="T130" s="23">
        <f t="shared" si="58"/>
        <v>2.3905337837647245E-2</v>
      </c>
      <c r="U130" s="23">
        <f t="shared" si="58"/>
        <v>2.3009291274372089E-2</v>
      </c>
      <c r="V130" s="23">
        <f t="shared" si="58"/>
        <v>2.217814856112053E-2</v>
      </c>
      <c r="W130" s="23">
        <f t="shared" si="58"/>
        <v>2.1407739229656567E-2</v>
      </c>
      <c r="X130" s="23">
        <f t="shared" si="58"/>
        <v>2.0694401574421598E-2</v>
      </c>
      <c r="Y130" s="23">
        <f t="shared" si="58"/>
        <v>2.0035381518625519E-2</v>
      </c>
      <c r="Z130" s="23">
        <f t="shared" si="58"/>
        <v>1.9428892570793339E-2</v>
      </c>
      <c r="AA130" s="23">
        <f t="shared" si="58"/>
        <v>1.8887972548219792E-2</v>
      </c>
      <c r="AB130" s="23">
        <f t="shared" si="58"/>
        <v>1.8471462388315103E-2</v>
      </c>
      <c r="AC130" s="23">
        <f t="shared" si="58"/>
        <v>1.8449827023647301E-2</v>
      </c>
      <c r="AD130" s="23">
        <f t="shared" si="58"/>
        <v>1.8285976247522043E-2</v>
      </c>
      <c r="AE130" s="23">
        <f t="shared" si="58"/>
        <v>1.8102279200637738E-2</v>
      </c>
      <c r="AF130" s="23">
        <f t="shared" si="58"/>
        <v>1.7903694776669598E-2</v>
      </c>
      <c r="AG130" s="23">
        <f t="shared" si="58"/>
        <v>1.7695023042064061E-2</v>
      </c>
      <c r="AH130" s="23">
        <f t="shared" si="58"/>
        <v>1.7481292573807181E-2</v>
      </c>
      <c r="AI130" s="23">
        <f t="shared" si="58"/>
        <v>1.7266673343398636E-2</v>
      </c>
      <c r="AJ130" s="23">
        <f t="shared" si="58"/>
        <v>1.7054157644478565E-2</v>
      </c>
      <c r="AK130" s="23">
        <f t="shared" si="58"/>
        <v>1.684563676495671E-2</v>
      </c>
      <c r="AL130" s="23">
        <f t="shared" si="58"/>
        <v>1.6642122928520547E-2</v>
      </c>
      <c r="AM130" s="23">
        <f t="shared" si="58"/>
        <v>1.6443992280217801E-2</v>
      </c>
      <c r="AN130" s="23">
        <f t="shared" si="58"/>
        <v>1.6251197484942186E-2</v>
      </c>
      <c r="AO130" s="23">
        <f t="shared" si="58"/>
        <v>1.6063435673434483E-2</v>
      </c>
      <c r="AP130" s="23">
        <f t="shared" si="58"/>
        <v>1.5880274160400738E-2</v>
      </c>
      <c r="AQ130" s="23">
        <f t="shared" si="58"/>
        <v>1.5701242343620005E-2</v>
      </c>
      <c r="AR130" s="23">
        <f t="shared" si="58"/>
        <v>1.5525899132659407E-2</v>
      </c>
      <c r="AS130" s="23">
        <f t="shared" si="58"/>
        <v>1.5353884167487595E-2</v>
      </c>
      <c r="AT130" s="23">
        <f t="shared" si="58"/>
        <v>1.5184959443011526E-2</v>
      </c>
      <c r="AU130" s="23">
        <f t="shared" si="58"/>
        <v>1.5019046391804689E-2</v>
      </c>
      <c r="AV130" s="23">
        <f t="shared" si="58"/>
        <v>1.4856262211260836E-2</v>
      </c>
      <c r="AW130" s="23">
        <f t="shared" si="58"/>
        <v>1.4696958278906899E-2</v>
      </c>
      <c r="AX130" s="23">
        <f t="shared" si="58"/>
        <v>1.4541762831743356E-2</v>
      </c>
      <c r="AY130" s="23">
        <f t="shared" si="58"/>
        <v>1.4391629624159429E-2</v>
      </c>
      <c r="AZ130" s="23">
        <f t="shared" si="58"/>
        <v>1.4247893960522945E-2</v>
      </c>
      <c r="BA130" s="23">
        <f t="shared" si="58"/>
        <v>1.4112337272345505E-2</v>
      </c>
      <c r="BB130" s="23">
        <f t="shared" si="58"/>
        <v>1.3987261240275006E-2</v>
      </c>
      <c r="BC130" s="23">
        <f t="shared" si="58"/>
        <v>1.38755723268673E-2</v>
      </c>
      <c r="BD130" s="23">
        <f t="shared" si="58"/>
        <v>1.3780877479027436E-2</v>
      </c>
      <c r="BE130" s="23">
        <f t="shared" si="58"/>
        <v>1.3707591681558357E-2</v>
      </c>
      <c r="BF130" s="23">
        <f t="shared" si="58"/>
        <v>1.3661058002829645E-2</v>
      </c>
      <c r="BG130" s="23">
        <f t="shared" si="58"/>
        <v>1.3647680771086308E-2</v>
      </c>
      <c r="BH130" s="23">
        <f t="shared" si="58"/>
        <v>1.3675072526862609E-2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59">+AVERAGE(C129:C130)</f>
        <v>0.11223475293085208</v>
      </c>
      <c r="D131" s="23">
        <f t="shared" si="59"/>
        <v>6.0536354723715484E-2</v>
      </c>
      <c r="E131" s="23">
        <f t="shared" si="59"/>
        <v>5.1871635363617483E-2</v>
      </c>
      <c r="F131" s="23">
        <f t="shared" si="59"/>
        <v>4.5358972691352729E-2</v>
      </c>
      <c r="G131" s="23">
        <f t="shared" si="59"/>
        <v>4.0529323696813085E-2</v>
      </c>
      <c r="H131" s="23">
        <f t="shared" si="59"/>
        <v>3.7026970298549379E-2</v>
      </c>
      <c r="I131" s="23">
        <f t="shared" si="59"/>
        <v>3.4088619854340342E-2</v>
      </c>
      <c r="J131" s="23">
        <f t="shared" si="59"/>
        <v>3.1248314407699929E-2</v>
      </c>
      <c r="K131" s="23">
        <f t="shared" si="59"/>
        <v>2.9808915531011219E-2</v>
      </c>
      <c r="L131" s="23">
        <f t="shared" si="59"/>
        <v>3.1883507326513461E-2</v>
      </c>
      <c r="M131" s="23">
        <f t="shared" si="59"/>
        <v>3.2154986407317246E-2</v>
      </c>
      <c r="N131" s="23">
        <f t="shared" si="59"/>
        <v>2.9903471319801013E-2</v>
      </c>
      <c r="O131" s="23">
        <f t="shared" si="59"/>
        <v>2.8757113974729388E-2</v>
      </c>
      <c r="P131" s="23">
        <f t="shared" si="59"/>
        <v>2.7588533963295893E-2</v>
      </c>
      <c r="Q131" s="23">
        <f t="shared" si="59"/>
        <v>2.6457515986036319E-2</v>
      </c>
      <c r="R131" s="23">
        <f t="shared" si="59"/>
        <v>2.5387932970863336E-2</v>
      </c>
      <c r="S131" s="23">
        <f t="shared" si="59"/>
        <v>2.4387741446774913E-2</v>
      </c>
      <c r="T131" s="23">
        <f t="shared" si="59"/>
        <v>2.3457314556009669E-2</v>
      </c>
      <c r="U131" s="23">
        <f t="shared" si="59"/>
        <v>2.2593719917746308E-2</v>
      </c>
      <c r="V131" s="23">
        <f t="shared" si="59"/>
        <v>2.179294389538855E-2</v>
      </c>
      <c r="W131" s="23">
        <f t="shared" si="59"/>
        <v>2.1051070402039081E-2</v>
      </c>
      <c r="X131" s="23">
        <f t="shared" si="59"/>
        <v>2.0364891546523559E-2</v>
      </c>
      <c r="Y131" s="23">
        <f t="shared" si="59"/>
        <v>1.9732137044709427E-2</v>
      </c>
      <c r="Z131" s="23">
        <f t="shared" si="59"/>
        <v>1.9158432559506566E-2</v>
      </c>
      <c r="AA131" s="23">
        <f t="shared" si="59"/>
        <v>1.8679717468267448E-2</v>
      </c>
      <c r="AB131" s="23">
        <f t="shared" si="59"/>
        <v>1.8460644705981202E-2</v>
      </c>
      <c r="AC131" s="23">
        <f t="shared" si="59"/>
        <v>1.8367901635584674E-2</v>
      </c>
      <c r="AD131" s="23">
        <f t="shared" si="59"/>
        <v>1.8194127724079891E-2</v>
      </c>
      <c r="AE131" s="23">
        <f t="shared" si="59"/>
        <v>1.8002986988653668E-2</v>
      </c>
      <c r="AF131" s="23">
        <f t="shared" si="59"/>
        <v>1.779935890936683E-2</v>
      </c>
      <c r="AG131" s="23">
        <f t="shared" si="59"/>
        <v>1.7588157807935621E-2</v>
      </c>
      <c r="AH131" s="23">
        <f t="shared" si="59"/>
        <v>1.7373982958602908E-2</v>
      </c>
      <c r="AI131" s="23">
        <f t="shared" si="59"/>
        <v>1.71604154939386E-2</v>
      </c>
      <c r="AJ131" s="23">
        <f t="shared" si="59"/>
        <v>1.6949897204717637E-2</v>
      </c>
      <c r="AK131" s="23">
        <f t="shared" si="59"/>
        <v>1.6743879846738627E-2</v>
      </c>
      <c r="AL131" s="23">
        <f t="shared" si="59"/>
        <v>1.6543057604369173E-2</v>
      </c>
      <c r="AM131" s="23">
        <f t="shared" si="59"/>
        <v>1.6347594882579995E-2</v>
      </c>
      <c r="AN131" s="23">
        <f t="shared" si="59"/>
        <v>1.6157316579188334E-2</v>
      </c>
      <c r="AO131" s="23">
        <f t="shared" si="59"/>
        <v>1.5971854916917612E-2</v>
      </c>
      <c r="AP131" s="23">
        <f t="shared" si="59"/>
        <v>1.5790758252010373E-2</v>
      </c>
      <c r="AQ131" s="23">
        <f t="shared" si="59"/>
        <v>1.5613570738139706E-2</v>
      </c>
      <c r="AR131" s="23">
        <f t="shared" si="59"/>
        <v>1.5439891650073501E-2</v>
      </c>
      <c r="AS131" s="23">
        <f t="shared" si="59"/>
        <v>1.526942180524956E-2</v>
      </c>
      <c r="AT131" s="23">
        <f t="shared" si="59"/>
        <v>1.5102002917408108E-2</v>
      </c>
      <c r="AU131" s="23">
        <f t="shared" si="59"/>
        <v>1.4937654301532762E-2</v>
      </c>
      <c r="AV131" s="23">
        <f t="shared" si="59"/>
        <v>1.4776610245083867E-2</v>
      </c>
      <c r="AW131" s="23">
        <f t="shared" si="59"/>
        <v>1.4619360555325128E-2</v>
      </c>
      <c r="AX131" s="23">
        <f t="shared" si="59"/>
        <v>1.4466696227951392E-2</v>
      </c>
      <c r="AY131" s="23">
        <f t="shared" si="59"/>
        <v>1.4319761792341186E-2</v>
      </c>
      <c r="AZ131" s="23">
        <f t="shared" si="59"/>
        <v>1.4180115616434225E-2</v>
      </c>
      <c r="BA131" s="23">
        <f t="shared" si="59"/>
        <v>1.4049799256310256E-2</v>
      </c>
      <c r="BB131" s="23">
        <f t="shared" si="59"/>
        <v>1.3931416783571153E-2</v>
      </c>
      <c r="BC131" s="23">
        <f>+AVERAGE(BC129:BC130)</f>
        <v>1.3828224902947368E-2</v>
      </c>
      <c r="BD131" s="23">
        <f>+AVERAGE(BD129:BD130)</f>
        <v>1.3744234580292896E-2</v>
      </c>
      <c r="BE131" s="23">
        <f>+AVERAGE(BE129:BE130)</f>
        <v>1.3684324842194E-2</v>
      </c>
      <c r="BF131" s="23">
        <f>+AVERAGE(BF129:BF130)</f>
        <v>1.3654369386957976E-2</v>
      </c>
      <c r="BG131" s="23">
        <f>+AVERAGE(BG129:BG130)</f>
        <v>1.3661376648974459E-2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0">+B88^-$B$18</f>
        <v>0.23792096803998697</v>
      </c>
      <c r="C132" s="23">
        <f t="shared" si="60"/>
        <v>5.8072020993278559E-2</v>
      </c>
      <c r="D132" s="23">
        <f t="shared" si="60"/>
        <v>3.5977347191768809E-2</v>
      </c>
      <c r="E132" s="23">
        <f t="shared" si="60"/>
        <v>2.3906138820965213E-2</v>
      </c>
      <c r="F132" s="23">
        <f t="shared" si="60"/>
        <v>1.6720270218583234E-2</v>
      </c>
      <c r="G132" s="23">
        <f t="shared" si="60"/>
        <v>1.2164360868014696E-2</v>
      </c>
      <c r="H132" s="23">
        <f t="shared" si="60"/>
        <v>9.0272566166825427E-3</v>
      </c>
      <c r="I132" s="23">
        <f t="shared" si="60"/>
        <v>6.9042388621085851E-3</v>
      </c>
      <c r="J132" s="23">
        <f t="shared" si="60"/>
        <v>5.4170318453541904E-3</v>
      </c>
      <c r="K132" s="23">
        <f t="shared" si="60"/>
        <v>4.4226911982897356E-3</v>
      </c>
      <c r="L132" s="23">
        <f t="shared" si="60"/>
        <v>3.7220055372262075E-3</v>
      </c>
      <c r="M132" s="23">
        <f t="shared" si="60"/>
        <v>3.0825822330200698E-3</v>
      </c>
      <c r="N132" s="23">
        <f t="shared" si="60"/>
        <v>2.6410139562942584E-3</v>
      </c>
      <c r="O132" s="23">
        <f t="shared" si="60"/>
        <v>2.288046065146905E-3</v>
      </c>
      <c r="P132" s="23">
        <f t="shared" si="60"/>
        <v>2.00575518011324E-3</v>
      </c>
      <c r="Q132" s="23">
        <f t="shared" si="60"/>
        <v>1.7787796288773995E-3</v>
      </c>
      <c r="R132" s="23">
        <f t="shared" si="60"/>
        <v>1.5949945488134072E-3</v>
      </c>
      <c r="S132" s="23">
        <f t="shared" si="60"/>
        <v>1.4450860471614626E-3</v>
      </c>
      <c r="T132" s="23">
        <f t="shared" si="60"/>
        <v>1.321960007717561E-3</v>
      </c>
      <c r="U132" s="23">
        <f t="shared" si="60"/>
        <v>1.2202095141125521E-3</v>
      </c>
      <c r="V132" s="23">
        <f t="shared" si="60"/>
        <v>1.1356907899115131E-3</v>
      </c>
      <c r="W132" s="23">
        <f t="shared" si="60"/>
        <v>1.0652011973009091E-3</v>
      </c>
      <c r="X132" s="23">
        <f t="shared" si="60"/>
        <v>1.0062390656209216E-3</v>
      </c>
      <c r="Y132" s="23">
        <f t="shared" si="60"/>
        <v>9.5682560797276633E-4</v>
      </c>
      <c r="Z132" s="23">
        <f t="shared" si="60"/>
        <v>9.1537353900282884E-4</v>
      </c>
      <c r="AA132" s="23">
        <f t="shared" si="60"/>
        <v>8.8046704165051974E-4</v>
      </c>
      <c r="AB132" s="23">
        <f t="shared" si="60"/>
        <v>8.5042640101213674E-4</v>
      </c>
      <c r="AC132" s="23">
        <f t="shared" si="60"/>
        <v>8.2158845093188021E-4</v>
      </c>
      <c r="AD132" s="23">
        <f t="shared" si="60"/>
        <v>7.9502999161037697E-4</v>
      </c>
      <c r="AE132" s="23">
        <f t="shared" si="60"/>
        <v>7.7074458971330083E-4</v>
      </c>
      <c r="AF132" s="23">
        <f t="shared" si="60"/>
        <v>7.486863215474855E-4</v>
      </c>
      <c r="AG132" s="23">
        <f t="shared" si="60"/>
        <v>7.2877851755143261E-4</v>
      </c>
      <c r="AH132" s="23">
        <f t="shared" si="60"/>
        <v>7.1091789384236572E-4</v>
      </c>
      <c r="AI132" s="23">
        <f t="shared" si="60"/>
        <v>6.9498496335690407E-4</v>
      </c>
      <c r="AJ132" s="23">
        <f t="shared" si="60"/>
        <v>6.8085450442160241E-4</v>
      </c>
      <c r="AK132" s="23">
        <f t="shared" si="60"/>
        <v>6.6840365552800149E-4</v>
      </c>
      <c r="AL132" s="23">
        <f t="shared" si="60"/>
        <v>6.5751727435725191E-4</v>
      </c>
      <c r="AM132" s="23">
        <f t="shared" si="60"/>
        <v>6.4809099682431378E-4</v>
      </c>
      <c r="AN132" s="23">
        <f t="shared" si="60"/>
        <v>6.4003261682354202E-4</v>
      </c>
      <c r="AO132" s="23">
        <f t="shared" si="60"/>
        <v>6.3326234420552703E-4</v>
      </c>
      <c r="AP132" s="23">
        <f t="shared" si="60"/>
        <v>6.2771236278626305E-4</v>
      </c>
      <c r="AQ132" s="23">
        <f t="shared" si="60"/>
        <v>6.2332597547954175E-4</v>
      </c>
      <c r="AR132" s="23">
        <f t="shared" si="60"/>
        <v>6.2005651415052501E-4</v>
      </c>
      <c r="AS132" s="23">
        <f t="shared" si="60"/>
        <v>6.1786611034954006E-4</v>
      </c>
      <c r="AT132" s="23">
        <f t="shared" si="60"/>
        <v>6.1672436484183971E-4</v>
      </c>
      <c r="AU132" s="23">
        <f t="shared" si="60"/>
        <v>6.1660691228854875E-4</v>
      </c>
      <c r="AV132" s="23">
        <f t="shared" si="60"/>
        <v>6.1749384670674063E-4</v>
      </c>
      <c r="AW132" s="23">
        <f t="shared" si="60"/>
        <v>6.1936794890900607E-4</v>
      </c>
      <c r="AX132" s="23">
        <f t="shared" si="60"/>
        <v>6.222126357877172E-4</v>
      </c>
      <c r="AY132" s="23">
        <f t="shared" si="60"/>
        <v>6.2600953102077647E-4</v>
      </c>
      <c r="AZ132" s="23">
        <f t="shared" si="60"/>
        <v>6.3073553651995964E-4</v>
      </c>
      <c r="BA132" s="23">
        <f t="shared" si="60"/>
        <v>6.3635926372635561E-4</v>
      </c>
      <c r="BB132" s="23">
        <f t="shared" si="60"/>
        <v>6.4283666485489719E-4</v>
      </c>
      <c r="BC132" s="23">
        <f t="shared" si="60"/>
        <v>6.5010568908020305E-4</v>
      </c>
      <c r="BD132" s="23">
        <f t="shared" si="60"/>
        <v>6.580797821653595E-4</v>
      </c>
      <c r="BE132" s="23">
        <f t="shared" si="60"/>
        <v>6.6664005771575028E-4</v>
      </c>
      <c r="BF132" s="23">
        <f t="shared" si="60"/>
        <v>6.7562600548564679E-4</v>
      </c>
      <c r="BG132" s="23">
        <f t="shared" si="60"/>
        <v>6.8482468343380152E-4</v>
      </c>
      <c r="BH132" s="23">
        <f t="shared" si="60"/>
        <v>6.9395848833825519E-4</v>
      </c>
      <c r="BI132" s="23">
        <f t="shared" si="60"/>
        <v>6.9395848833825519E-4</v>
      </c>
    </row>
    <row r="133" spans="1:61" ht="18" customHeight="1">
      <c r="A133" s="23" t="s">
        <v>14</v>
      </c>
      <c r="B133" s="23">
        <f t="shared" ref="B133:AG133" si="61">+B17*B132/$B132</f>
        <v>1</v>
      </c>
      <c r="C133" s="23">
        <f t="shared" si="61"/>
        <v>0.21031671979991692</v>
      </c>
      <c r="D133" s="23">
        <f t="shared" si="61"/>
        <v>0.1122730637661369</v>
      </c>
      <c r="E133" s="23">
        <f t="shared" si="61"/>
        <v>6.4282898593503224E-2</v>
      </c>
      <c r="F133" s="23">
        <f t="shared" si="61"/>
        <v>3.8740826670508342E-2</v>
      </c>
      <c r="G133" s="23">
        <f t="shared" si="61"/>
        <v>2.4285914670293843E-2</v>
      </c>
      <c r="H133" s="23">
        <f t="shared" si="61"/>
        <v>1.5529609492561974E-2</v>
      </c>
      <c r="I133" s="23">
        <f t="shared" si="61"/>
        <v>1.0234346870867503E-2</v>
      </c>
      <c r="J133" s="23">
        <f t="shared" si="61"/>
        <v>6.9190312250907073E-3</v>
      </c>
      <c r="K133" s="23">
        <f t="shared" si="61"/>
        <v>4.8675463583396587E-3</v>
      </c>
      <c r="L133" s="23">
        <f t="shared" si="61"/>
        <v>3.5297185047257159E-3</v>
      </c>
      <c r="M133" s="23">
        <f t="shared" si="61"/>
        <v>2.5189369978579259E-3</v>
      </c>
      <c r="N133" s="23">
        <f t="shared" si="61"/>
        <v>1.8595716138059101E-3</v>
      </c>
      <c r="O133" s="23">
        <f t="shared" si="61"/>
        <v>1.3881824617146795E-3</v>
      </c>
      <c r="P133" s="23">
        <f t="shared" si="61"/>
        <v>1.0485744936547139E-3</v>
      </c>
      <c r="Q133" s="23">
        <f t="shared" si="61"/>
        <v>8.0127776509001823E-4</v>
      </c>
      <c r="R133" s="23">
        <f t="shared" si="61"/>
        <v>6.190984618677746E-4</v>
      </c>
      <c r="S133" s="23">
        <f t="shared" si="61"/>
        <v>4.8331893205805768E-4</v>
      </c>
      <c r="T133" s="23">
        <f t="shared" si="61"/>
        <v>3.8097633001300319E-4</v>
      </c>
      <c r="U133" s="23">
        <f t="shared" si="61"/>
        <v>3.0300769752676811E-4</v>
      </c>
      <c r="V133" s="23">
        <f t="shared" si="61"/>
        <v>2.430070849325982E-4</v>
      </c>
      <c r="W133" s="23">
        <f t="shared" si="61"/>
        <v>1.9639483197135372E-4</v>
      </c>
      <c r="X133" s="23">
        <f t="shared" si="61"/>
        <v>1.5985976163342399E-4</v>
      </c>
      <c r="Y133" s="23">
        <f t="shared" si="61"/>
        <v>1.3098161907831727E-4</v>
      </c>
      <c r="Z133" s="23">
        <f t="shared" si="61"/>
        <v>1.0797308146163661E-4</v>
      </c>
      <c r="AA133" s="23">
        <f t="shared" si="61"/>
        <v>8.9489034651276501E-5</v>
      </c>
      <c r="AB133" s="23">
        <f t="shared" si="61"/>
        <v>7.4478861814466837E-5</v>
      </c>
      <c r="AC133" s="23">
        <f t="shared" si="61"/>
        <v>6.1999787394448634E-5</v>
      </c>
      <c r="AD133" s="23">
        <f t="shared" si="61"/>
        <v>5.1696240874069247E-5</v>
      </c>
      <c r="AE133" s="23">
        <f t="shared" si="61"/>
        <v>4.3184263219596515E-5</v>
      </c>
      <c r="AF133" s="23">
        <f t="shared" si="61"/>
        <v>3.6145522385929971E-5</v>
      </c>
      <c r="AG133" s="23">
        <f t="shared" si="61"/>
        <v>3.0317245938888071E-5</v>
      </c>
      <c r="AH133" s="23">
        <f t="shared" ref="AH133:BI133" si="62">+AH17*AH132/$B132</f>
        <v>2.5483155692589907E-5</v>
      </c>
      <c r="AI133" s="23">
        <f t="shared" si="62"/>
        <v>2.1465882503853532E-5</v>
      </c>
      <c r="AJ133" s="23">
        <f t="shared" si="62"/>
        <v>1.8120377125595806E-5</v>
      </c>
      <c r="AK133" s="23">
        <f t="shared" si="62"/>
        <v>1.532820538513403E-5</v>
      </c>
      <c r="AL133" s="23">
        <f t="shared" si="62"/>
        <v>1.2992694867638808E-5</v>
      </c>
      <c r="AM133" s="23">
        <f t="shared" si="62"/>
        <v>1.1034880588824764E-5</v>
      </c>
      <c r="AN133" s="23">
        <f t="shared" si="62"/>
        <v>9.3901673830545653E-6</v>
      </c>
      <c r="AO133" s="23">
        <f t="shared" si="62"/>
        <v>8.0056107296466668E-6</v>
      </c>
      <c r="AP133" s="23">
        <f t="shared" si="62"/>
        <v>6.8377160873628598E-6</v>
      </c>
      <c r="AQ133" s="23">
        <f t="shared" si="62"/>
        <v>5.8506643689984215E-6</v>
      </c>
      <c r="AR133" s="23">
        <f t="shared" si="62"/>
        <v>5.0148830739683255E-6</v>
      </c>
      <c r="AS133" s="23">
        <f t="shared" si="62"/>
        <v>4.305895539115109E-6</v>
      </c>
      <c r="AT133" s="23">
        <f t="shared" si="62"/>
        <v>3.7033929756936709E-6</v>
      </c>
      <c r="AU133" s="23">
        <f t="shared" si="62"/>
        <v>3.1904846432662357E-6</v>
      </c>
      <c r="AV133" s="23">
        <f t="shared" si="62"/>
        <v>2.7530904591070042E-6</v>
      </c>
      <c r="AW133" s="23">
        <f t="shared" si="62"/>
        <v>2.3794476389416163E-6</v>
      </c>
      <c r="AX133" s="23">
        <f t="shared" si="62"/>
        <v>2.0597088194196102E-6</v>
      </c>
      <c r="AY133" s="23">
        <f t="shared" si="62"/>
        <v>1.7856137645835054E-6</v>
      </c>
      <c r="AZ133" s="23">
        <f t="shared" si="62"/>
        <v>1.5502204355334208E-6</v>
      </c>
      <c r="BA133" s="23">
        <f t="shared" si="62"/>
        <v>1.3476841024070323E-6</v>
      </c>
      <c r="BB133" s="23">
        <f t="shared" si="62"/>
        <v>1.1730754645906189E-6</v>
      </c>
      <c r="BC133" s="23">
        <f t="shared" si="62"/>
        <v>1.0222305506750918E-6</v>
      </c>
      <c r="BD133" s="23">
        <f t="shared" si="62"/>
        <v>8.916265984543833E-7</v>
      </c>
      <c r="BE133" s="23">
        <f t="shared" si="62"/>
        <v>7.7827924894710727E-7</v>
      </c>
      <c r="BF133" s="23">
        <f t="shared" si="62"/>
        <v>6.7965729053546141E-7</v>
      </c>
      <c r="BG133" s="23">
        <f t="shared" si="62"/>
        <v>5.9361190899333313E-7</v>
      </c>
      <c r="BH133" s="23">
        <f t="shared" si="62"/>
        <v>5.183179742147173E-7</v>
      </c>
      <c r="BI133" s="23">
        <f t="shared" si="62"/>
        <v>4.4661761399344612E-7</v>
      </c>
    </row>
    <row r="134" spans="1:61" ht="18" customHeight="1">
      <c r="A134" s="23" t="s">
        <v>1118</v>
      </c>
      <c r="B134" s="23"/>
      <c r="C134" s="23">
        <f>+(C133/B133)^-0.1-1</f>
        <v>0.16872576957531749</v>
      </c>
      <c r="D134" s="23">
        <f t="shared" ref="D134:BI134" si="63">+(D133/C133)^-0.1-1</f>
        <v>6.4779846690364185E-2</v>
      </c>
      <c r="E134" s="23">
        <f t="shared" si="63"/>
        <v>5.7348156111647564E-2</v>
      </c>
      <c r="F134" s="23">
        <f t="shared" si="63"/>
        <v>5.1944086975562742E-2</v>
      </c>
      <c r="G134" s="23">
        <f t="shared" si="63"/>
        <v>4.7807353243111805E-2</v>
      </c>
      <c r="H134" s="23">
        <f t="shared" si="63"/>
        <v>4.5729580278781379E-2</v>
      </c>
      <c r="I134" s="23">
        <f t="shared" si="63"/>
        <v>4.258156221883258E-2</v>
      </c>
      <c r="J134" s="23">
        <f t="shared" si="63"/>
        <v>3.992371971159514E-2</v>
      </c>
      <c r="K134" s="23">
        <f t="shared" si="63"/>
        <v>3.5794306337420867E-2</v>
      </c>
      <c r="L134" s="23">
        <f t="shared" si="63"/>
        <v>3.2659161783448631E-2</v>
      </c>
      <c r="M134" s="23">
        <f t="shared" si="63"/>
        <v>3.4313698749099508E-2</v>
      </c>
      <c r="N134" s="23">
        <f t="shared" si="63"/>
        <v>3.0814311961746554E-2</v>
      </c>
      <c r="O134" s="23">
        <f t="shared" si="63"/>
        <v>2.9666623765123079E-2</v>
      </c>
      <c r="P134" s="23">
        <f t="shared" si="63"/>
        <v>2.8453656035235975E-2</v>
      </c>
      <c r="Q134" s="23">
        <f t="shared" si="63"/>
        <v>2.7262938088355337E-2</v>
      </c>
      <c r="R134" s="23">
        <f t="shared" si="63"/>
        <v>2.6129886104151456E-2</v>
      </c>
      <c r="S134" s="23">
        <f t="shared" si="63"/>
        <v>2.5067800825580466E-2</v>
      </c>
      <c r="T134" s="23">
        <f t="shared" si="63"/>
        <v>2.4079284952447821E-2</v>
      </c>
      <c r="U134" s="23">
        <f t="shared" si="63"/>
        <v>2.3162073222223301E-2</v>
      </c>
      <c r="V134" s="23">
        <f t="shared" si="63"/>
        <v>2.2312032821965477E-2</v>
      </c>
      <c r="W134" s="23">
        <f t="shared" si="63"/>
        <v>2.1524737401021232E-2</v>
      </c>
      <c r="X134" s="23">
        <f t="shared" si="63"/>
        <v>2.0796305180033947E-2</v>
      </c>
      <c r="Y134" s="23">
        <f t="shared" si="63"/>
        <v>2.0123801563062926E-2</v>
      </c>
      <c r="Z134" s="23">
        <f t="shared" si="63"/>
        <v>1.9505295329550254E-2</v>
      </c>
      <c r="AA134" s="23">
        <f t="shared" si="63"/>
        <v>1.8953973626103959E-2</v>
      </c>
      <c r="AB134" s="23">
        <f t="shared" si="63"/>
        <v>1.8529657315774717E-2</v>
      </c>
      <c r="AC134" s="23">
        <f t="shared" si="63"/>
        <v>1.850762129359329E-2</v>
      </c>
      <c r="AD134" s="23">
        <f t="shared" si="63"/>
        <v>1.8340751700584246E-2</v>
      </c>
      <c r="AE134" s="23">
        <f t="shared" si="63"/>
        <v>1.815370269247607E-2</v>
      </c>
      <c r="AF134" s="23">
        <f t="shared" si="63"/>
        <v>1.7951533300426314E-2</v>
      </c>
      <c r="AG134" s="23">
        <f t="shared" si="63"/>
        <v>1.7739137749473111E-2</v>
      </c>
      <c r="AH134" s="23">
        <f t="shared" si="63"/>
        <v>1.7521639130867239E-2</v>
      </c>
      <c r="AI134" s="23">
        <f t="shared" si="63"/>
        <v>1.7303282852319191E-2</v>
      </c>
      <c r="AJ134" s="23">
        <f t="shared" si="63"/>
        <v>1.7087112904717427E-2</v>
      </c>
      <c r="AK134" s="23">
        <f t="shared" si="63"/>
        <v>1.6875051115808226E-2</v>
      </c>
      <c r="AL134" s="23">
        <f t="shared" si="63"/>
        <v>1.6668124029956211E-2</v>
      </c>
      <c r="AM134" s="23">
        <f t="shared" si="63"/>
        <v>1.6466710869152079E-2</v>
      </c>
      <c r="AN134" s="23">
        <f t="shared" si="63"/>
        <v>1.6270760267460771E-2</v>
      </c>
      <c r="AO134" s="23">
        <f t="shared" si="63"/>
        <v>1.6079961341467275E-2</v>
      </c>
      <c r="AP134" s="23">
        <f t="shared" si="63"/>
        <v>1.5893871641140311E-2</v>
      </c>
      <c r="AQ134" s="23">
        <f t="shared" si="63"/>
        <v>1.5712010595586579E-2</v>
      </c>
      <c r="AR134" s="23">
        <f t="shared" si="63"/>
        <v>1.5533928003480302E-2</v>
      </c>
      <c r="AS134" s="23">
        <f t="shared" si="63"/>
        <v>1.5359255993754761E-2</v>
      </c>
      <c r="AT134" s="23">
        <f t="shared" si="63"/>
        <v>1.5187751197299759E-2</v>
      </c>
      <c r="AU134" s="23">
        <f t="shared" si="63"/>
        <v>1.5019332271785979E-2</v>
      </c>
      <c r="AV134" s="23">
        <f t="shared" si="63"/>
        <v>1.4854116629157366E-2</v>
      </c>
      <c r="AW134" s="23">
        <f t="shared" si="63"/>
        <v>1.4692459254282308E-2</v>
      </c>
      <c r="AX134" s="23">
        <f t="shared" si="63"/>
        <v>1.4534995823455077E-2</v>
      </c>
      <c r="AY134" s="23">
        <f t="shared" si="63"/>
        <v>1.4382691863552788E-2</v>
      </c>
      <c r="AZ134" s="23">
        <f t="shared" si="63"/>
        <v>1.423689937219752E-2</v>
      </c>
      <c r="BA134" s="23">
        <f t="shared" si="63"/>
        <v>1.4099422095284142E-2</v>
      </c>
      <c r="BB134" s="23">
        <f t="shared" si="63"/>
        <v>1.3972590495405335E-2</v>
      </c>
      <c r="BC134" s="23">
        <f t="shared" si="63"/>
        <v>1.3859347322669135E-2</v>
      </c>
      <c r="BD134" s="23">
        <f t="shared" si="63"/>
        <v>1.3763344611595896E-2</v>
      </c>
      <c r="BE134" s="23">
        <f t="shared" si="63"/>
        <v>1.3689052878739005E-2</v>
      </c>
      <c r="BF134" s="23">
        <f t="shared" si="63"/>
        <v>1.3641883295516966E-2</v>
      </c>
      <c r="BG134" s="23">
        <f t="shared" si="63"/>
        <v>1.362832366383504E-2</v>
      </c>
      <c r="BH134" s="23">
        <f t="shared" si="63"/>
        <v>1.3656089103594615E-2</v>
      </c>
      <c r="BI134" s="23">
        <f t="shared" si="63"/>
        <v>1.4999999999999902E-2</v>
      </c>
    </row>
    <row r="135" spans="1:61" ht="18" customHeight="1">
      <c r="A135" s="23" t="s">
        <v>206</v>
      </c>
      <c r="B135" s="23"/>
      <c r="C135" s="23">
        <f>+LN(C56/B56)/10</f>
        <v>2.7823001438211491E-3</v>
      </c>
      <c r="D135" s="23">
        <f t="shared" ref="D135:K135" si="64">+LN(D56/C56)/10</f>
        <v>2.7823001438211491E-3</v>
      </c>
      <c r="E135" s="23">
        <f t="shared" si="64"/>
        <v>-4.6446080609876763E-4</v>
      </c>
      <c r="F135" s="23">
        <f t="shared" si="64"/>
        <v>-2.419041146768565E-3</v>
      </c>
      <c r="G135" s="23">
        <f t="shared" si="64"/>
        <v>-4.4254978832797302E-3</v>
      </c>
      <c r="H135" s="23">
        <f t="shared" si="64"/>
        <v>-6.1531802561780079E-3</v>
      </c>
      <c r="I135" s="23">
        <f t="shared" si="64"/>
        <v>-6.4303676906462218E-3</v>
      </c>
      <c r="J135" s="23">
        <f t="shared" si="64"/>
        <v>-6.4624404161349154E-3</v>
      </c>
      <c r="K135" s="23">
        <f t="shared" si="64"/>
        <v>-5.5796479311791703E-3</v>
      </c>
    </row>
    <row r="136" spans="1:61" ht="18" customHeight="1">
      <c r="A136" s="23" t="s">
        <v>207</v>
      </c>
      <c r="B136" s="23"/>
      <c r="C136" s="23">
        <f>+C134+C135</f>
        <v>0.17150806971913862</v>
      </c>
      <c r="D136" s="23">
        <f t="shared" ref="D136:K136" si="65">+D134+D135</f>
        <v>6.7562146834185335E-2</v>
      </c>
      <c r="E136" s="23">
        <f t="shared" si="65"/>
        <v>5.6883695305548793E-2</v>
      </c>
      <c r="F136" s="23">
        <f t="shared" si="65"/>
        <v>4.9525045828794176E-2</v>
      </c>
      <c r="G136" s="23">
        <f t="shared" si="65"/>
        <v>4.3381855359832078E-2</v>
      </c>
      <c r="H136" s="23">
        <f t="shared" si="65"/>
        <v>3.9576400022603368E-2</v>
      </c>
      <c r="I136" s="23">
        <f t="shared" si="65"/>
        <v>3.615119452818636E-2</v>
      </c>
      <c r="J136" s="23">
        <f t="shared" si="65"/>
        <v>3.3461279295460222E-2</v>
      </c>
      <c r="K136" s="23">
        <f t="shared" si="65"/>
        <v>3.0214658406241698E-2</v>
      </c>
    </row>
    <row r="137" spans="1:61" ht="18" customHeight="1">
      <c r="A137" s="23" t="s">
        <v>208</v>
      </c>
      <c r="B137" s="23"/>
      <c r="C137" s="23">
        <f>+C136-C129</f>
        <v>0.10584632099918891</v>
      </c>
      <c r="D137" s="23">
        <f t="shared" ref="D137:K137" si="66">+D136-D129</f>
        <v>1.2151186106704084E-2</v>
      </c>
      <c r="E137" s="23">
        <f t="shared" si="66"/>
        <v>8.5513853057950784E-3</v>
      </c>
      <c r="F137" s="23">
        <f t="shared" si="66"/>
        <v>7.1394104458424312E-3</v>
      </c>
      <c r="G137" s="23">
        <f t="shared" si="66"/>
        <v>4.7088433491576515E-3</v>
      </c>
      <c r="H137" s="23">
        <f t="shared" si="66"/>
        <v>4.1954714361790366E-3</v>
      </c>
      <c r="I137" s="23">
        <f t="shared" si="66"/>
        <v>3.3548834059300078E-3</v>
      </c>
      <c r="J137" s="23">
        <f t="shared" si="66"/>
        <v>3.7609616023167175E-3</v>
      </c>
      <c r="K137" s="23">
        <f t="shared" si="66"/>
        <v>2.9714503736276432E-4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7">+$B$7*B68/B74-(1-(1-0.1)^10)/10</f>
        <v>0.11048724085787641</v>
      </c>
      <c r="C139" s="23">
        <f t="shared" si="67"/>
        <v>9.2480888415337095E-2</v>
      </c>
      <c r="D139" s="23">
        <f t="shared" si="67"/>
        <v>7.7529518339038053E-2</v>
      </c>
      <c r="E139" s="23">
        <f t="shared" si="67"/>
        <v>6.9493994483921698E-2</v>
      </c>
      <c r="F139" s="23">
        <f t="shared" si="67"/>
        <v>6.4457495417658231E-2</v>
      </c>
      <c r="G139" s="23">
        <f t="shared" si="67"/>
        <v>5.9879039631039285E-2</v>
      </c>
      <c r="H139" s="23">
        <f t="shared" si="67"/>
        <v>5.4551129494938108E-2</v>
      </c>
      <c r="I139" s="23">
        <f t="shared" si="67"/>
        <v>5.0518094970996102E-2</v>
      </c>
      <c r="J139" s="23">
        <f t="shared" si="67"/>
        <v>4.7369284423861624E-2</v>
      </c>
      <c r="K139" s="23">
        <f t="shared" si="67"/>
        <v>4.5379963190065237E-2</v>
      </c>
      <c r="L139" s="23">
        <f t="shared" si="67"/>
        <v>4.4359720646502829E-2</v>
      </c>
      <c r="M139" s="23">
        <f t="shared" si="67"/>
        <v>4.2456781211142436E-2</v>
      </c>
      <c r="N139" s="23">
        <f t="shared" si="67"/>
        <v>4.1986456001645786E-2</v>
      </c>
      <c r="O139" s="23">
        <f t="shared" si="67"/>
        <v>4.1047873952768738E-2</v>
      </c>
      <c r="P139" s="23">
        <f t="shared" si="67"/>
        <v>3.992508120059704E-2</v>
      </c>
      <c r="Q139" s="23">
        <f t="shared" si="67"/>
        <v>3.8765966961058551E-2</v>
      </c>
      <c r="R139" s="23">
        <f t="shared" si="67"/>
        <v>3.763942034084268E-2</v>
      </c>
      <c r="S139" s="23">
        <f t="shared" si="67"/>
        <v>3.6574791310576074E-2</v>
      </c>
      <c r="T139" s="23">
        <f t="shared" si="67"/>
        <v>3.5582091286866097E-2</v>
      </c>
      <c r="U139" s="23">
        <f t="shared" si="67"/>
        <v>3.4662205791219119E-2</v>
      </c>
      <c r="V139" s="23">
        <f t="shared" si="67"/>
        <v>3.3812055921481704E-2</v>
      </c>
      <c r="W139" s="23">
        <f t="shared" si="67"/>
        <v>3.3027227106500787E-2</v>
      </c>
      <c r="X139" s="23">
        <f t="shared" si="67"/>
        <v>3.2303319263393998E-2</v>
      </c>
      <c r="Y139" s="23">
        <f t="shared" si="67"/>
        <v>3.1636612931017299E-2</v>
      </c>
      <c r="Z139" s="23">
        <f t="shared" si="67"/>
        <v>3.1024300449477321E-2</v>
      </c>
      <c r="AA139" s="23">
        <f t="shared" si="67"/>
        <v>3.0473375154200774E-2</v>
      </c>
      <c r="AB139" s="23">
        <f t="shared" si="67"/>
        <v>3.0023040636175655E-2</v>
      </c>
      <c r="AC139" s="23">
        <f t="shared" si="67"/>
        <v>2.9856876519172404E-2</v>
      </c>
      <c r="AD139" s="23">
        <f t="shared" si="67"/>
        <v>2.9696746599389784E-2</v>
      </c>
      <c r="AE139" s="23">
        <f t="shared" si="67"/>
        <v>2.9526251853490504E-2</v>
      </c>
      <c r="AF139" s="23">
        <f t="shared" si="67"/>
        <v>2.9343003112290073E-2</v>
      </c>
      <c r="AG139" s="23">
        <f t="shared" si="67"/>
        <v>2.9149245549679847E-2</v>
      </c>
      <c r="AH139" s="23">
        <f t="shared" si="67"/>
        <v>2.8948923177358962E-2</v>
      </c>
      <c r="AI139" s="23">
        <f t="shared" si="67"/>
        <v>2.8746000375448208E-2</v>
      </c>
      <c r="AJ139" s="23">
        <f t="shared" si="67"/>
        <v>2.8543697196475801E-2</v>
      </c>
      <c r="AK139" s="23">
        <f t="shared" si="67"/>
        <v>2.8344283575785639E-2</v>
      </c>
      <c r="AL139" s="23">
        <f t="shared" si="67"/>
        <v>2.8149152908079525E-2</v>
      </c>
      <c r="AM139" s="23">
        <f t="shared" si="67"/>
        <v>2.7959001974116937E-2</v>
      </c>
      <c r="AN139" s="23">
        <f t="shared" si="67"/>
        <v>2.7774026635828702E-2</v>
      </c>
      <c r="AO139" s="23">
        <f t="shared" si="67"/>
        <v>2.7594094064078159E-2</v>
      </c>
      <c r="AP139" s="23">
        <f t="shared" si="67"/>
        <v>2.7418880037384463E-2</v>
      </c>
      <c r="AQ139" s="23">
        <f t="shared" si="67"/>
        <v>2.7247972898081077E-2</v>
      </c>
      <c r="AR139" s="23">
        <f t="shared" si="67"/>
        <v>2.7080950674234383E-2</v>
      </c>
      <c r="AS139" s="23">
        <f t="shared" si="67"/>
        <v>2.6917438803419194E-2</v>
      </c>
      <c r="AT139" s="23">
        <f t="shared" si="67"/>
        <v>2.6757155143240535E-2</v>
      </c>
      <c r="AU139" s="23">
        <f t="shared" si="67"/>
        <v>2.6599947698589824E-2</v>
      </c>
      <c r="AV139" s="23">
        <f t="shared" si="67"/>
        <v>2.6445829266066465E-2</v>
      </c>
      <c r="AW139" s="23">
        <f t="shared" si="67"/>
        <v>2.6295012184574987E-2</v>
      </c>
      <c r="AX139" s="23">
        <f t="shared" si="67"/>
        <v>2.6147945621839863E-2</v>
      </c>
      <c r="AY139" s="23">
        <f t="shared" si="67"/>
        <v>2.6005357289179021E-2</v>
      </c>
      <c r="AZ139" s="23">
        <f t="shared" si="67"/>
        <v>2.5868301113254416E-2</v>
      </c>
      <c r="BA139" s="23">
        <f t="shared" si="67"/>
        <v>2.5738212158968751E-2</v>
      </c>
      <c r="BB139" s="23">
        <f t="shared" si="67"/>
        <v>2.5616969959240357E-2</v>
      </c>
      <c r="BC139" s="23">
        <f t="shared" si="67"/>
        <v>2.5506971346668725E-2</v>
      </c>
      <c r="BD139" s="23">
        <f t="shared" si="67"/>
        <v>2.5411213895527918E-2</v>
      </c>
      <c r="BE139" s="23">
        <f t="shared" si="67"/>
        <v>2.5333391180238723E-2</v>
      </c>
      <c r="BF139" s="23">
        <f t="shared" si="67"/>
        <v>2.5278001259135152E-2</v>
      </c>
      <c r="BG139" s="23">
        <f t="shared" si="67"/>
        <v>2.5250470123820035E-2</v>
      </c>
      <c r="BH139" s="23">
        <f t="shared" si="67"/>
        <v>2.5257292326463024E-2</v>
      </c>
      <c r="BI139" s="23">
        <f t="shared" si="67"/>
        <v>2.530619158035477E-2</v>
      </c>
    </row>
    <row r="140" spans="1:61" ht="18" customHeight="1">
      <c r="A140" s="23" t="s">
        <v>94</v>
      </c>
      <c r="B140" s="23">
        <v>1</v>
      </c>
      <c r="C140" s="23">
        <f t="shared" ref="C140:AH140" si="68">+B140/(1+C131)^10</f>
        <v>0.34517186623650803</v>
      </c>
      <c r="D140" s="23">
        <f t="shared" si="68"/>
        <v>0.1917696101258429</v>
      </c>
      <c r="E140" s="23">
        <f t="shared" si="68"/>
        <v>0.11565178600068211</v>
      </c>
      <c r="F140" s="23">
        <f t="shared" si="68"/>
        <v>7.4216049108529789E-2</v>
      </c>
      <c r="G140" s="23">
        <f t="shared" si="68"/>
        <v>4.988323300517096E-2</v>
      </c>
      <c r="H140" s="23">
        <f t="shared" si="68"/>
        <v>3.467800295225798E-2</v>
      </c>
      <c r="I140" s="23">
        <f t="shared" si="68"/>
        <v>2.4801416849476839E-2</v>
      </c>
      <c r="J140" s="23">
        <f t="shared" si="68"/>
        <v>1.8232405650217012E-2</v>
      </c>
      <c r="K140" s="23">
        <f t="shared" si="68"/>
        <v>1.3591816446599639E-2</v>
      </c>
      <c r="L140" s="23">
        <f t="shared" si="68"/>
        <v>9.9304925382361197E-3</v>
      </c>
      <c r="M140" s="23">
        <f t="shared" si="68"/>
        <v>7.2363845762557898E-3</v>
      </c>
      <c r="N140" s="23">
        <f t="shared" si="68"/>
        <v>5.3895985784468874E-3</v>
      </c>
      <c r="O140" s="23">
        <f t="shared" si="68"/>
        <v>4.0590827539452425E-3</v>
      </c>
      <c r="P140" s="23">
        <f t="shared" si="68"/>
        <v>3.0919709771269569E-3</v>
      </c>
      <c r="Q140" s="23">
        <f t="shared" si="68"/>
        <v>2.3813630898247601E-3</v>
      </c>
      <c r="R140" s="23">
        <f t="shared" si="68"/>
        <v>1.8532909094763623E-3</v>
      </c>
      <c r="S140" s="23">
        <f t="shared" si="68"/>
        <v>1.4564643807344589E-3</v>
      </c>
      <c r="T140" s="23">
        <f t="shared" si="68"/>
        <v>1.1550546315731683E-3</v>
      </c>
      <c r="U140" s="23">
        <f t="shared" si="68"/>
        <v>9.2378586628801408E-4</v>
      </c>
      <c r="V140" s="23">
        <f t="shared" si="68"/>
        <v>7.4463307112352544E-4</v>
      </c>
      <c r="W140" s="23">
        <f t="shared" si="68"/>
        <v>6.0459934315310526E-4</v>
      </c>
      <c r="X140" s="23">
        <f t="shared" si="68"/>
        <v>4.942112189789432E-4</v>
      </c>
      <c r="Y140" s="23">
        <f t="shared" si="68"/>
        <v>4.0649156315048353E-4</v>
      </c>
      <c r="Z140" s="23">
        <f t="shared" si="68"/>
        <v>3.3622849304919359E-4</v>
      </c>
      <c r="AA140" s="23">
        <f t="shared" si="68"/>
        <v>2.7942027925452608E-4</v>
      </c>
      <c r="AB140" s="23">
        <f t="shared" si="68"/>
        <v>2.327101925757135E-4</v>
      </c>
      <c r="AC140" s="23">
        <f t="shared" si="68"/>
        <v>1.9398510491289611E-4</v>
      </c>
      <c r="AD140" s="23">
        <f t="shared" si="68"/>
        <v>1.6198041384473473E-4</v>
      </c>
      <c r="AE140" s="23">
        <f t="shared" si="68"/>
        <v>1.3551019844369158E-4</v>
      </c>
      <c r="AF140" s="23">
        <f t="shared" si="68"/>
        <v>1.1359265526261785E-4</v>
      </c>
      <c r="AG140" s="23">
        <f t="shared" si="68"/>
        <v>9.5417890107093648E-5</v>
      </c>
      <c r="AH140" s="23">
        <f t="shared" si="68"/>
        <v>8.0319969665796593E-5</v>
      </c>
      <c r="AI140" s="23">
        <f t="shared" ref="AI140:BG140" si="69">+AH140/(1+AI131)^10</f>
        <v>6.7753078093526478E-5</v>
      </c>
      <c r="AJ140" s="23">
        <f t="shared" si="69"/>
        <v>5.7270828116590389E-5</v>
      </c>
      <c r="AK140" s="23">
        <f t="shared" si="69"/>
        <v>4.8508494240727538E-5</v>
      </c>
      <c r="AL140" s="23">
        <f t="shared" si="69"/>
        <v>4.1168022531292976E-5</v>
      </c>
      <c r="AM140" s="23">
        <f t="shared" si="69"/>
        <v>3.5005587335422323E-5</v>
      </c>
      <c r="AN140" s="23">
        <f t="shared" si="69"/>
        <v>2.9821390072018002E-5</v>
      </c>
      <c r="AO140" s="23">
        <f t="shared" si="69"/>
        <v>2.5451366994093532E-5</v>
      </c>
      <c r="AP140" s="23">
        <f t="shared" si="69"/>
        <v>2.1760483492052528E-5</v>
      </c>
      <c r="AQ140" s="23">
        <f t="shared" si="69"/>
        <v>1.8637325376726391E-5</v>
      </c>
      <c r="AR140" s="23">
        <f t="shared" si="69"/>
        <v>1.5989739201864313E-5</v>
      </c>
      <c r="AS140" s="23">
        <f t="shared" si="69"/>
        <v>1.3741315738230504E-5</v>
      </c>
      <c r="AT140" s="23">
        <f t="shared" si="69"/>
        <v>1.1828548957556269E-5</v>
      </c>
      <c r="AU140" s="23">
        <f t="shared" si="69"/>
        <v>1.0198535686865441E-5</v>
      </c>
      <c r="AV140" s="23">
        <f t="shared" si="69"/>
        <v>8.8071082530281445E-6</v>
      </c>
      <c r="AW140" s="23">
        <f t="shared" si="69"/>
        <v>7.6173144422591391E-6</v>
      </c>
      <c r="AX140" s="23">
        <f t="shared" si="69"/>
        <v>6.5981766942866581E-6</v>
      </c>
      <c r="AY140" s="23">
        <f t="shared" si="69"/>
        <v>5.7236764131209612E-6</v>
      </c>
      <c r="AZ140" s="23">
        <f t="shared" si="69"/>
        <v>4.9719203132436813E-6</v>
      </c>
      <c r="BA140" s="23">
        <f t="shared" si="69"/>
        <v>4.3244544333983071E-6</v>
      </c>
      <c r="BB140" s="23">
        <f t="shared" si="69"/>
        <v>3.7656983324763553E-6</v>
      </c>
      <c r="BC140" s="23">
        <f t="shared" si="69"/>
        <v>3.2824774270892022E-6</v>
      </c>
      <c r="BD140" s="23">
        <f t="shared" si="69"/>
        <v>2.8636357487721875E-6</v>
      </c>
      <c r="BE140" s="23">
        <f t="shared" si="69"/>
        <v>2.4997148329715468E-6</v>
      </c>
      <c r="BF140" s="23">
        <f t="shared" si="69"/>
        <v>2.1826871903960444E-6</v>
      </c>
      <c r="BG140" s="23">
        <f t="shared" si="69"/>
        <v>1.9057349994873851E-6</v>
      </c>
      <c r="BH140" s="23">
        <f>+BG140</f>
        <v>1.9057349994873851E-6</v>
      </c>
      <c r="BI140" s="23">
        <f>+BH140</f>
        <v>1.9057349994873851E-6</v>
      </c>
    </row>
    <row r="141" spans="1:61" ht="18" customHeight="1">
      <c r="A141" s="23" t="s">
        <v>208</v>
      </c>
      <c r="B141" s="23">
        <f t="shared" ref="B141:K141" si="70">+B139-C131</f>
        <v>-1.7475120729756738E-3</v>
      </c>
      <c r="C141" s="23">
        <f t="shared" si="70"/>
        <v>3.1944533691621611E-2</v>
      </c>
      <c r="D141" s="23">
        <f t="shared" si="70"/>
        <v>2.5657882975420571E-2</v>
      </c>
      <c r="E141" s="23">
        <f t="shared" si="70"/>
        <v>2.4135021792568968E-2</v>
      </c>
      <c r="F141" s="23">
        <f t="shared" si="70"/>
        <v>2.3928171720845146E-2</v>
      </c>
      <c r="G141" s="23">
        <f t="shared" si="70"/>
        <v>2.2852069332489906E-2</v>
      </c>
      <c r="H141" s="23">
        <f t="shared" si="70"/>
        <v>2.0462509640597766E-2</v>
      </c>
      <c r="I141" s="23">
        <f t="shared" si="70"/>
        <v>1.9269780563296174E-2</v>
      </c>
      <c r="J141" s="23">
        <f t="shared" si="70"/>
        <v>1.7560368892850405E-2</v>
      </c>
      <c r="K141" s="23">
        <f t="shared" si="70"/>
        <v>1.3496455863551776E-2</v>
      </c>
    </row>
    <row r="142" spans="1:61" ht="18" customHeight="1">
      <c r="A142" s="23" t="s">
        <v>13</v>
      </c>
      <c r="B142" s="23"/>
      <c r="C142" s="23">
        <f>+EXP(C128-0.1)</f>
        <v>1.060115707184933</v>
      </c>
      <c r="D142" s="23">
        <f>+EXP(D128-0.1)</f>
        <v>1.0446348979973836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189.1242329454588</v>
      </c>
    </row>
    <row r="145" spans="1:74" ht="18" customHeight="1">
      <c r="A145" s="23" t="s">
        <v>150</v>
      </c>
      <c r="B145" s="23">
        <f>+SUMPRODUCT(B140:AE140*B84:AE84)*10</f>
        <v>192.80602025512127</v>
      </c>
    </row>
    <row r="146" spans="1:74" ht="18" customHeight="1">
      <c r="A146" s="23" t="s">
        <v>151</v>
      </c>
      <c r="B146" s="23">
        <f>+SUMPRODUCT(B140:BI140*B84:BI84)*10</f>
        <v>193.77163941285968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1">+B148/(1+B79)^10</f>
        <v>0.21031671979991717</v>
      </c>
      <c r="D148" s="23">
        <f t="shared" si="71"/>
        <v>0.11227306376613699</v>
      </c>
      <c r="E148" s="23">
        <f t="shared" si="71"/>
        <v>6.4282898593503279E-2</v>
      </c>
      <c r="F148" s="23">
        <f t="shared" si="71"/>
        <v>3.8740826670508349E-2</v>
      </c>
      <c r="G148" s="23">
        <f t="shared" si="71"/>
        <v>2.4285914670293812E-2</v>
      </c>
      <c r="H148" s="23">
        <f t="shared" si="71"/>
        <v>1.5529609492561944E-2</v>
      </c>
      <c r="I148" s="23">
        <f t="shared" si="71"/>
        <v>1.0234346870867488E-2</v>
      </c>
      <c r="J148" s="23">
        <f t="shared" si="71"/>
        <v>6.9190312250906978E-3</v>
      </c>
      <c r="K148" s="23">
        <f t="shared" si="71"/>
        <v>4.8675463583396543E-3</v>
      </c>
      <c r="L148" s="23">
        <f t="shared" si="71"/>
        <v>3.5297185047257189E-3</v>
      </c>
      <c r="M148" s="23">
        <f t="shared" si="71"/>
        <v>2.5189369978579281E-3</v>
      </c>
      <c r="N148" s="23">
        <f t="shared" si="71"/>
        <v>1.859571613805913E-3</v>
      </c>
      <c r="O148" s="23">
        <f t="shared" si="71"/>
        <v>1.3881824617146812E-3</v>
      </c>
      <c r="P148" s="23">
        <f t="shared" si="71"/>
        <v>1.0485744936547172E-3</v>
      </c>
      <c r="Q148" s="23">
        <f t="shared" si="71"/>
        <v>8.0127776509002029E-4</v>
      </c>
      <c r="R148" s="23">
        <f t="shared" si="71"/>
        <v>6.1909846186777634E-4</v>
      </c>
      <c r="S148" s="23">
        <f t="shared" si="71"/>
        <v>4.8331893205805866E-4</v>
      </c>
      <c r="T148" s="23">
        <f t="shared" si="71"/>
        <v>3.80976330013004E-4</v>
      </c>
      <c r="U148" s="23">
        <f t="shared" si="71"/>
        <v>3.0300769752676849E-4</v>
      </c>
      <c r="V148" s="23">
        <f t="shared" si="71"/>
        <v>2.4300708493259874E-4</v>
      </c>
      <c r="W148" s="23">
        <f t="shared" si="71"/>
        <v>1.963948319713544E-4</v>
      </c>
      <c r="X148" s="23">
        <f t="shared" si="71"/>
        <v>1.5985976163342458E-4</v>
      </c>
      <c r="Y148" s="23">
        <f t="shared" si="71"/>
        <v>1.3098161907831773E-4</v>
      </c>
      <c r="Z148" s="23">
        <f t="shared" si="71"/>
        <v>1.0797308146163701E-4</v>
      </c>
      <c r="AA148" s="23">
        <f t="shared" si="71"/>
        <v>8.9489034651276772E-5</v>
      </c>
      <c r="AB148" s="23">
        <f t="shared" si="71"/>
        <v>7.447886181446704E-5</v>
      </c>
      <c r="AC148" s="23">
        <f t="shared" si="71"/>
        <v>6.199978739444881E-5</v>
      </c>
      <c r="AD148" s="23">
        <f t="shared" si="71"/>
        <v>5.1696240874069383E-5</v>
      </c>
      <c r="AE148" s="23">
        <f t="shared" si="71"/>
        <v>4.3184263219596705E-5</v>
      </c>
      <c r="AF148" s="23">
        <f t="shared" si="71"/>
        <v>3.6145522385930161E-5</v>
      </c>
      <c r="AG148" s="23">
        <f t="shared" si="71"/>
        <v>3.0317245938888203E-5</v>
      </c>
      <c r="AH148" s="23">
        <f t="shared" si="71"/>
        <v>2.5483155692590008E-5</v>
      </c>
      <c r="AI148" s="23">
        <f t="shared" ref="AI148:BI148" si="72">+AH148/(1+AH79)^10</f>
        <v>2.146588250385363E-5</v>
      </c>
      <c r="AJ148" s="23">
        <f t="shared" si="72"/>
        <v>1.8120377125595898E-5</v>
      </c>
      <c r="AK148" s="23">
        <f t="shared" si="72"/>
        <v>1.5328205385134104E-5</v>
      </c>
      <c r="AL148" s="23">
        <f t="shared" si="72"/>
        <v>1.2992694867638862E-5</v>
      </c>
      <c r="AM148" s="23">
        <f t="shared" si="72"/>
        <v>1.1034880588824818E-5</v>
      </c>
      <c r="AN148" s="23">
        <f t="shared" si="72"/>
        <v>9.3901673830546059E-6</v>
      </c>
      <c r="AO148" s="23">
        <f t="shared" si="72"/>
        <v>8.0056107296467041E-6</v>
      </c>
      <c r="AP148" s="23">
        <f t="shared" si="72"/>
        <v>6.8377160873628801E-6</v>
      </c>
      <c r="AQ148" s="23">
        <f t="shared" si="72"/>
        <v>5.8506643689984419E-6</v>
      </c>
      <c r="AR148" s="23">
        <f t="shared" si="72"/>
        <v>5.0148830739683492E-6</v>
      </c>
      <c r="AS148" s="23">
        <f t="shared" si="72"/>
        <v>4.3058955391151242E-6</v>
      </c>
      <c r="AT148" s="23">
        <f t="shared" si="72"/>
        <v>3.7033929756936815E-6</v>
      </c>
      <c r="AU148" s="23">
        <f t="shared" si="72"/>
        <v>3.1904846432662471E-6</v>
      </c>
      <c r="AV148" s="23">
        <f t="shared" si="72"/>
        <v>2.7530904591070135E-6</v>
      </c>
      <c r="AW148" s="23">
        <f t="shared" si="72"/>
        <v>2.3794476389416239E-6</v>
      </c>
      <c r="AX148" s="23">
        <f t="shared" si="72"/>
        <v>2.0597088194196149E-6</v>
      </c>
      <c r="AY148" s="23">
        <f t="shared" si="72"/>
        <v>1.7856137645835084E-6</v>
      </c>
      <c r="AZ148" s="23">
        <f t="shared" si="72"/>
        <v>1.550220435533424E-6</v>
      </c>
      <c r="BA148" s="23">
        <f t="shared" si="72"/>
        <v>1.3476841024070344E-6</v>
      </c>
      <c r="BB148" s="23">
        <f t="shared" si="72"/>
        <v>1.1730754645906212E-6</v>
      </c>
      <c r="BC148" s="23">
        <f t="shared" si="72"/>
        <v>1.0222305506750922E-6</v>
      </c>
      <c r="BD148" s="23">
        <f t="shared" si="72"/>
        <v>8.9162659845438351E-7</v>
      </c>
      <c r="BE148" s="23">
        <f t="shared" si="72"/>
        <v>7.7827924894710696E-7</v>
      </c>
      <c r="BF148" s="23">
        <f t="shared" si="72"/>
        <v>6.7965729053546141E-7</v>
      </c>
      <c r="BG148" s="23">
        <f t="shared" si="72"/>
        <v>5.9361190899333271E-7</v>
      </c>
      <c r="BH148" s="23">
        <f t="shared" si="72"/>
        <v>5.1831797421471741E-7</v>
      </c>
      <c r="BI148" s="23">
        <f t="shared" si="72"/>
        <v>4.4661761399344623E-7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112.90162644316823</v>
      </c>
    </row>
    <row r="152" spans="1:74" ht="18" customHeight="1">
      <c r="A152" s="23" t="s">
        <v>150</v>
      </c>
      <c r="B152" s="23">
        <f>+SUMPRODUCT(B148:AE148*B84:AE84)*10</f>
        <v>114.08965863641221</v>
      </c>
    </row>
    <row r="153" spans="1:74" ht="18" customHeight="1">
      <c r="A153" s="23" t="s">
        <v>151</v>
      </c>
      <c r="B153" s="23">
        <f>+SUMPRODUCT(B148:BI148*B84:BI84)*10</f>
        <v>114.39447116971468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8.2446901500790922E-3</v>
      </c>
      <c r="C155" s="29">
        <f t="shared" ref="C155:BI155" si="73">+C63*C61</f>
        <v>5.7599702145804052E-2</v>
      </c>
      <c r="D155" s="29">
        <f t="shared" si="73"/>
        <v>0.11662117761425243</v>
      </c>
      <c r="E155" s="29">
        <f t="shared" si="73"/>
        <v>0.21236187372807064</v>
      </c>
      <c r="F155" s="29">
        <f t="shared" si="73"/>
        <v>0.35495528807217464</v>
      </c>
      <c r="G155" s="29">
        <f t="shared" si="73"/>
        <v>0.55152260232258943</v>
      </c>
      <c r="H155" s="29">
        <f t="shared" si="73"/>
        <v>0.80607379701563342</v>
      </c>
      <c r="I155" s="29">
        <f t="shared" si="73"/>
        <v>1.1223331030579691</v>
      </c>
      <c r="J155" s="29">
        <f t="shared" si="73"/>
        <v>1.502138865026734</v>
      </c>
      <c r="K155" s="29">
        <f t="shared" si="73"/>
        <v>2.0103329875462017</v>
      </c>
      <c r="L155" s="29">
        <f t="shared" si="73"/>
        <v>2.6963654895628593</v>
      </c>
      <c r="M155" s="29">
        <f t="shared" si="73"/>
        <v>3.6332559846279011</v>
      </c>
      <c r="N155" s="29">
        <f t="shared" si="73"/>
        <v>4.7579996383356331</v>
      </c>
      <c r="O155" s="29">
        <f t="shared" si="73"/>
        <v>6.115745189613806</v>
      </c>
      <c r="P155" s="29">
        <f t="shared" si="73"/>
        <v>7.7310552398567358</v>
      </c>
      <c r="Q155" s="29">
        <f t="shared" si="73"/>
        <v>9.621410770376329</v>
      </c>
      <c r="R155" s="29">
        <f t="shared" si="73"/>
        <v>11.802393174718873</v>
      </c>
      <c r="S155" s="29">
        <f t="shared" si="73"/>
        <v>14.287571295094354</v>
      </c>
      <c r="T155" s="29">
        <f t="shared" si="73"/>
        <v>17.088363380192487</v>
      </c>
      <c r="U155" s="29">
        <f t="shared" si="73"/>
        <v>20.213864221414099</v>
      </c>
      <c r="V155" s="29">
        <f t="shared" si="73"/>
        <v>23.670595902420139</v>
      </c>
      <c r="W155" s="29">
        <f t="shared" si="73"/>
        <v>27.46214073176013</v>
      </c>
      <c r="X155" s="29">
        <f t="shared" si="73"/>
        <v>31.588627413008656</v>
      </c>
      <c r="Y155" s="29">
        <f t="shared" si="73"/>
        <v>36.04607496623349</v>
      </c>
      <c r="Z155" s="29">
        <f t="shared" si="73"/>
        <v>40.825663712063381</v>
      </c>
      <c r="AA155" s="29">
        <f t="shared" si="73"/>
        <v>45.895022489874492</v>
      </c>
      <c r="AB155" s="29">
        <f t="shared" si="73"/>
        <v>51.100410178179793</v>
      </c>
      <c r="AC155" s="29">
        <f t="shared" si="73"/>
        <v>56.332183043227118</v>
      </c>
      <c r="AD155" s="29">
        <f t="shared" si="73"/>
        <v>61.666879405426862</v>
      </c>
      <c r="AE155" s="29">
        <f t="shared" si="73"/>
        <v>67.150427703059677</v>
      </c>
      <c r="AF155" s="29">
        <f t="shared" si="73"/>
        <v>72.811347550392483</v>
      </c>
      <c r="AG155" s="29">
        <f t="shared" si="73"/>
        <v>78.668867144460208</v>
      </c>
      <c r="AH155" s="29">
        <f t="shared" si="73"/>
        <v>84.735772629271537</v>
      </c>
      <c r="AI155" s="29">
        <f t="shared" si="73"/>
        <v>91.020617077474625</v>
      </c>
      <c r="AJ155" s="29">
        <f t="shared" si="73"/>
        <v>97.529313029061868</v>
      </c>
      <c r="AK155" s="29">
        <f t="shared" si="73"/>
        <v>104.26619545548753</v>
      </c>
      <c r="AL155" s="29">
        <f t="shared" si="73"/>
        <v>111.23468869140896</v>
      </c>
      <c r="AM155" s="29">
        <f t="shared" si="73"/>
        <v>118.43770040533613</v>
      </c>
      <c r="AN155" s="29">
        <f t="shared" si="73"/>
        <v>125.8778378669198</v>
      </c>
      <c r="AO155" s="29">
        <f t="shared" si="73"/>
        <v>133.55751405807186</v>
      </c>
      <c r="AP155" s="29">
        <f t="shared" si="73"/>
        <v>141.47898916728906</v>
      </c>
      <c r="AQ155" s="29">
        <f t="shared" si="73"/>
        <v>149.64437737299795</v>
      </c>
      <c r="AR155" s="29">
        <f t="shared" si="73"/>
        <v>158.05563853096442</v>
      </c>
      <c r="AS155" s="29">
        <f t="shared" si="73"/>
        <v>166.71456806769675</v>
      </c>
      <c r="AT155" s="29">
        <f t="shared" si="73"/>
        <v>175.6227948522932</v>
      </c>
      <c r="AU155" s="29">
        <f t="shared" si="73"/>
        <v>184.78179517868989</v>
      </c>
      <c r="AV155" s="29">
        <f t="shared" si="73"/>
        <v>194.19293062538449</v>
      </c>
      <c r="AW155" s="29">
        <f t="shared" si="73"/>
        <v>203.85751807688493</v>
      </c>
      <c r="AX155" s="29">
        <f t="shared" si="73"/>
        <v>213.77694135331143</v>
      </c>
      <c r="AY155" s="29">
        <f t="shared" si="73"/>
        <v>223.95281557040238</v>
      </c>
      <c r="AZ155" s="29">
        <f t="shared" si="73"/>
        <v>234.38721747998059</v>
      </c>
      <c r="BA155" s="29">
        <f t="shared" si="73"/>
        <v>245.08299760645724</v>
      </c>
      <c r="BB155" s="29">
        <f t="shared" si="73"/>
        <v>256.04419302064559</v>
      </c>
      <c r="BC155" s="29">
        <f t="shared" si="73"/>
        <v>267.27656313693001</v>
      </c>
      <c r="BD155" s="29">
        <f t="shared" si="73"/>
        <v>278.78827508915572</v>
      </c>
      <c r="BE155" s="29">
        <f t="shared" si="73"/>
        <v>290.59077020787146</v>
      </c>
      <c r="BF155" s="29">
        <f t="shared" si="73"/>
        <v>302.69984916236319</v>
      </c>
      <c r="BG155" s="29">
        <f t="shared" si="73"/>
        <v>315.13702087193457</v>
      </c>
      <c r="BH155" s="29">
        <f t="shared" si="73"/>
        <v>327.93116997364251</v>
      </c>
      <c r="BI155" s="29">
        <f t="shared" si="73"/>
        <v>341.12061039078742</v>
      </c>
    </row>
    <row r="159" spans="1:74" ht="18" customHeight="1">
      <c r="A159" s="21" t="s">
        <v>1311</v>
      </c>
      <c r="B159" s="29">
        <f>B57</f>
        <v>1304.5</v>
      </c>
      <c r="C159" s="23">
        <f>B159*EXP(B58)</f>
        <v>1387.7502211844821</v>
      </c>
      <c r="D159" s="23">
        <f t="shared" ref="D159:BI159" si="74">C159*EXP(C58)</f>
        <v>1444.5546171355679</v>
      </c>
      <c r="E159" s="23">
        <f t="shared" si="74"/>
        <v>1453.7111970786125</v>
      </c>
      <c r="F159" s="23">
        <f t="shared" si="74"/>
        <v>1431.7795428930247</v>
      </c>
      <c r="G159" s="23">
        <f t="shared" si="74"/>
        <v>1385.4481804592529</v>
      </c>
      <c r="H159" s="23">
        <f t="shared" si="74"/>
        <v>1340.1411957953853</v>
      </c>
      <c r="I159" s="23">
        <f t="shared" si="74"/>
        <v>1296.3158420494287</v>
      </c>
      <c r="J159" s="23">
        <f t="shared" si="74"/>
        <v>1253.9236668647941</v>
      </c>
      <c r="K159" s="23">
        <f t="shared" si="74"/>
        <v>1212.9178023758952</v>
      </c>
      <c r="L159" s="23">
        <f t="shared" si="74"/>
        <v>1193.8838632508532</v>
      </c>
      <c r="M159" s="23">
        <f t="shared" si="74"/>
        <v>1195.812902455109</v>
      </c>
      <c r="N159" s="23">
        <f t="shared" si="74"/>
        <v>1197.7450585389593</v>
      </c>
      <c r="O159" s="23">
        <f t="shared" si="74"/>
        <v>1199.6803365385581</v>
      </c>
      <c r="P159" s="23">
        <f t="shared" si="74"/>
        <v>1201.6187414981966</v>
      </c>
      <c r="Q159" s="23">
        <f t="shared" si="74"/>
        <v>1203.5602784703162</v>
      </c>
      <c r="R159" s="23">
        <f t="shared" si="74"/>
        <v>1205.5049525155223</v>
      </c>
      <c r="S159" s="23">
        <f t="shared" si="74"/>
        <v>1207.4527687025968</v>
      </c>
      <c r="T159" s="23">
        <f t="shared" si="74"/>
        <v>1209.4037321085116</v>
      </c>
      <c r="U159" s="23">
        <f t="shared" si="74"/>
        <v>1211.3578478184418</v>
      </c>
      <c r="V159" s="23">
        <f t="shared" si="74"/>
        <v>1216.4661289242617</v>
      </c>
      <c r="W159" s="23">
        <f t="shared" si="74"/>
        <v>1224.7684650996184</v>
      </c>
      <c r="X159" s="23">
        <f t="shared" si="74"/>
        <v>1233.1274644111938</v>
      </c>
      <c r="Y159" s="23">
        <f t="shared" si="74"/>
        <v>1241.5435135827893</v>
      </c>
      <c r="Z159" s="23">
        <f t="shared" si="74"/>
        <v>1250.0170019775817</v>
      </c>
      <c r="AA159" s="23">
        <f t="shared" si="74"/>
        <v>1258.5483216161374</v>
      </c>
      <c r="AB159" s="23">
        <f t="shared" si="74"/>
        <v>1267.1378671945483</v>
      </c>
      <c r="AC159" s="23">
        <f t="shared" si="74"/>
        <v>1275.7860361026928</v>
      </c>
      <c r="AD159" s="23">
        <f t="shared" si="74"/>
        <v>1284.4932284426202</v>
      </c>
      <c r="AE159" s="23">
        <f t="shared" si="74"/>
        <v>1293.2598470470614</v>
      </c>
      <c r="AF159" s="23">
        <f t="shared" si="74"/>
        <v>1297.6655678349578</v>
      </c>
      <c r="AG159" s="23">
        <f t="shared" si="74"/>
        <v>1297.6655678349578</v>
      </c>
      <c r="AH159" s="23">
        <f t="shared" si="74"/>
        <v>1297.6655678349578</v>
      </c>
      <c r="AI159" s="23">
        <f t="shared" si="74"/>
        <v>1297.6655678349578</v>
      </c>
      <c r="AJ159" s="23">
        <f t="shared" si="74"/>
        <v>1297.6655678349578</v>
      </c>
      <c r="AK159" s="23">
        <f t="shared" si="74"/>
        <v>1297.6655678349578</v>
      </c>
      <c r="AL159" s="23">
        <f t="shared" si="74"/>
        <v>1297.6655678349578</v>
      </c>
      <c r="AM159" s="23">
        <f t="shared" si="74"/>
        <v>1297.6655678349578</v>
      </c>
      <c r="AN159" s="23">
        <f t="shared" si="74"/>
        <v>1297.6655678349578</v>
      </c>
      <c r="AO159" s="23">
        <f t="shared" si="74"/>
        <v>1297.6655678349578</v>
      </c>
      <c r="AP159" s="23">
        <f t="shared" si="74"/>
        <v>1297.6655678349578</v>
      </c>
      <c r="AQ159" s="23">
        <f t="shared" si="74"/>
        <v>1297.6655678349578</v>
      </c>
      <c r="AR159" s="23">
        <f t="shared" si="74"/>
        <v>1297.6655678349578</v>
      </c>
      <c r="AS159" s="23">
        <f t="shared" si="74"/>
        <v>1297.6655678349578</v>
      </c>
      <c r="AT159" s="23">
        <f t="shared" si="74"/>
        <v>1297.6655678349578</v>
      </c>
      <c r="AU159" s="23">
        <f t="shared" si="74"/>
        <v>1297.6655678349578</v>
      </c>
      <c r="AV159" s="23">
        <f t="shared" si="74"/>
        <v>1297.6655678349578</v>
      </c>
      <c r="AW159" s="23">
        <f t="shared" si="74"/>
        <v>1297.6655678349578</v>
      </c>
      <c r="AX159" s="23">
        <f t="shared" si="74"/>
        <v>1297.6655678349578</v>
      </c>
      <c r="AY159" s="23">
        <f t="shared" si="74"/>
        <v>1297.6655678349578</v>
      </c>
      <c r="AZ159" s="23">
        <f t="shared" si="74"/>
        <v>1297.6655678349578</v>
      </c>
      <c r="BA159" s="23">
        <f t="shared" si="74"/>
        <v>1297.6655678349578</v>
      </c>
      <c r="BB159" s="23">
        <f t="shared" si="74"/>
        <v>1297.6655678349578</v>
      </c>
      <c r="BC159" s="23">
        <f t="shared" si="74"/>
        <v>1297.6655678349578</v>
      </c>
      <c r="BD159" s="23">
        <f t="shared" si="74"/>
        <v>1297.6655678349578</v>
      </c>
      <c r="BE159" s="23">
        <f t="shared" si="74"/>
        <v>1297.6655678349578</v>
      </c>
      <c r="BF159" s="23">
        <f t="shared" si="74"/>
        <v>1297.6655678349578</v>
      </c>
      <c r="BG159" s="23">
        <f t="shared" si="74"/>
        <v>1297.6655678349578</v>
      </c>
      <c r="BH159" s="23">
        <f t="shared" si="74"/>
        <v>1297.6655678349578</v>
      </c>
      <c r="BI159" s="23">
        <f t="shared" si="74"/>
        <v>1297.6655678349578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9"/>
  <sheetViews>
    <sheetView zoomScale="85" zoomScaleNormal="85" workbookViewId="0">
      <pane xSplit="1" ySplit="4" topLeftCell="B27" activePane="bottomRight" state="frozen"/>
      <selection pane="topRight" activeCell="B1" sqref="B1"/>
      <selection pane="bottomLeft" activeCell="A5" sqref="A5"/>
      <selection pane="bottomRight" activeCell="B43" sqref="B43"/>
    </sheetView>
  </sheetViews>
  <sheetFormatPr defaultColWidth="11.6640625" defaultRowHeight="18" customHeight="1"/>
  <cols>
    <col min="1" max="1" width="68.44140625" style="21" customWidth="1"/>
    <col min="2" max="2" width="11.6640625" style="29" customWidth="1"/>
    <col min="3" max="3" width="12.6640625" style="23" bestFit="1" customWidth="1"/>
    <col min="4" max="4" width="12.109375" style="23" bestFit="1" customWidth="1"/>
    <col min="5" max="10" width="11.88671875" style="23" bestFit="1" customWidth="1"/>
    <col min="11" max="16384" width="11.664062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1.2459672816088946E-3</v>
      </c>
      <c r="E50" s="44">
        <f>100*$B$49*(Global!D135*$B$48+Global!D135^2*$C$48)*(D61/$B61)^(1/$C$49)</f>
        <v>2.2685341504151421E-3</v>
      </c>
      <c r="F50" s="44">
        <f>100*$B$49*(Global!E135*$B$48+Global!E135^2*$C$48)*(E61/$B61)^(1/$C$49)</f>
        <v>3.8897473465588609E-3</v>
      </c>
      <c r="G50" s="44">
        <f>100*$B$49*(Global!F135*$B$48+Global!F135^2*$C$48)*(F61/$B61)^(1/$C$49)</f>
        <v>6.3431100965392921E-3</v>
      </c>
      <c r="H50" s="44">
        <f>100*$B$49*(Global!G135*$B$48+Global!G135^2*$C$48)*(G61/$B61)^(1/$C$49)</f>
        <v>9.8809773468474839E-3</v>
      </c>
      <c r="I50" s="44">
        <f>100*$B$49*(Global!H135*$B$48+Global!H135^2*$C$48)*(H61/$B61)^(1/$C$49)</f>
        <v>1.4776275530308048E-2</v>
      </c>
      <c r="J50" s="44">
        <f>100*$B$49*(Global!I135*$B$48+Global!I135^2*$C$48)*(I61/$B61)^(1/$C$49)</f>
        <v>2.1299561725780063E-2</v>
      </c>
      <c r="K50" s="44">
        <f>100*$B$49*(Global!J135*$B$48+Global!J135^2*$C$48)*(J61/$B61)^(1/$C$49)</f>
        <v>3.2778118314681887E-2</v>
      </c>
      <c r="L50" s="44">
        <f>100*$B$49*(Global!K135*$B$48+Global!K135^2*$C$48)*(K61/$B61)^(1/$C$49)</f>
        <v>4.8962722134313678E-2</v>
      </c>
      <c r="M50" s="44">
        <f>100*$B$49*(Global!L135*$B$48+Global!L135^2*$C$48)*(L61/$B61)^(1/$C$49)</f>
        <v>7.1146739047571281E-2</v>
      </c>
      <c r="N50" s="44">
        <f>100*$B$49*(Global!M135*$B$48+Global!M135^2*$C$48)*(M61/$B61)^(1/$C$49)</f>
        <v>9.9557192335347391E-2</v>
      </c>
      <c r="O50" s="44">
        <f>100*$B$49*(Global!N135*$B$48+Global!N135^2*$C$48)*(N61/$B61)^(1/$C$49)</f>
        <v>0.13624845116756185</v>
      </c>
      <c r="P50" s="44">
        <f>100*$B$49*(Global!O135*$B$48+Global!O135^2*$C$48)*(O61/$B61)^(1/$C$49)</f>
        <v>0.18244740174399857</v>
      </c>
      <c r="Q50" s="44">
        <f>100*$B$49*(Global!P135*$B$48+Global!P135^2*$C$48)*(P61/$B61)^(1/$C$49)</f>
        <v>0.23949940096945632</v>
      </c>
      <c r="R50" s="44">
        <f>100*$B$49*(Global!Q135*$B$48+Global!Q135^2*$C$48)*(Q61/$B61)^(1/$C$49)</f>
        <v>0.30877802085777367</v>
      </c>
      <c r="S50" s="44">
        <f>100*$B$49*(Global!R135*$B$48+Global!R135^2*$C$48)*(R61/$B61)^(1/$C$49)</f>
        <v>0.39167696922020695</v>
      </c>
      <c r="T50" s="44">
        <f>100*$B$49*(Global!S135*$B$48+Global!S135^2*$C$48)*(S61/$B61)^(1/$C$49)</f>
        <v>0.48960236922137118</v>
      </c>
      <c r="U50" s="44">
        <f>100*$B$49*(Global!T135*$B$48+Global!T135^2*$C$48)*(T61/$B61)^(1/$C$49)</f>
        <v>0.60396405269328624</v>
      </c>
      <c r="V50" s="44">
        <f>100*$B$49*(Global!U135*$B$48+Global!U135^2*$C$48)*(U61/$B61)^(1/$C$49)</f>
        <v>0.73616433735171283</v>
      </c>
      <c r="W50" s="44">
        <f>100*$B$49*(Global!V135*$B$48+Global!V135^2*$C$48)*(V61/$B61)^(1/$C$49)</f>
        <v>0.88758249227759201</v>
      </c>
      <c r="X50" s="44">
        <f>100*$B$49*(Global!W135*$B$48+Global!W135^2*$C$48)*(W61/$B61)^(1/$C$49)</f>
        <v>1.0595527778747165</v>
      </c>
      <c r="Y50" s="44">
        <f>100*$B$49*(Global!X135*$B$48+Global!X135^2*$C$48)*(X61/$B61)^(1/$C$49)</f>
        <v>1.2533336939741409</v>
      </c>
      <c r="Z50" s="44">
        <f>100*$B$49*(Global!Y135*$B$48+Global!Y135^2*$C$48)*(Y61/$B61)^(1/$C$49)</f>
        <v>1.4700661517831073</v>
      </c>
      <c r="AA50" s="44">
        <f>100*$B$49*(Global!Z135*$B$48+Global!Z135^2*$C$48)*(Z61/$B61)^(1/$C$49)</f>
        <v>1.7107191598730056</v>
      </c>
      <c r="AB50" s="44">
        <f>100*$B$49*(Global!AA135*$B$48+Global!AA135^2*$C$48)*(AA61/$B61)^(1/$C$49)</f>
        <v>1.9757555102539432</v>
      </c>
      <c r="AC50" s="44">
        <f>100*$B$49*(Global!AB135*$B$48+Global!AB135^2*$C$48)*(AB61/$B61)^(1/$C$49)</f>
        <v>2.2633305469675227</v>
      </c>
      <c r="AD50" s="44">
        <f>100*$B$49*(Global!AC135*$B$48+Global!AC135^2*$C$48)*(AC61/$B61)^(1/$C$49)</f>
        <v>2.5699583512330713</v>
      </c>
      <c r="AE50" s="44">
        <f>100*$B$49*(Global!AD135*$B$48+Global!AD135^2*$C$48)*(AD61/$B61)^(1/$C$49)</f>
        <v>2.8932886459939837</v>
      </c>
      <c r="AF50" s="44">
        <f>100*$B$49*(Global!AE135*$B$48+Global!AE135^2*$C$48)*(AE61/$B61)^(1/$C$49)</f>
        <v>3.2312257697035416</v>
      </c>
      <c r="AG50" s="44">
        <f>100*$B$49*(Global!AF135*$B$48+Global!AF135^2*$C$48)*(AF61/$B61)^(1/$C$49)</f>
        <v>3.5821599389397205</v>
      </c>
      <c r="AH50" s="44">
        <f>100*$B$49*(Global!AG135*$B$48+Global!AG135^2*$C$48)*(AG61/$B61)^(1/$C$49)</f>
        <v>3.9448927574934864</v>
      </c>
      <c r="AI50" s="44">
        <f>100*$B$49*(Global!AH135*$B$48+Global!AH135^2*$C$48)*(AH61/$B61)^(1/$C$49)</f>
        <v>4.3185665640661286</v>
      </c>
      <c r="AJ50" s="44">
        <f>100*$B$49*(Global!AI135*$B$48+Global!AI135^2*$C$48)*(AI61/$B61)^(1/$C$49)</f>
        <v>4.7025989018867023</v>
      </c>
      <c r="AK50" s="44">
        <f>100*$B$49*(Global!AJ135*$B$48+Global!AJ135^2*$C$48)*(AJ61/$B61)^(1/$C$49)</f>
        <v>5.0966235964106268</v>
      </c>
      <c r="AL50" s="44">
        <f>100*$B$49*(Global!AK135*$B$48+Global!AK135^2*$C$48)*(AK61/$B61)^(1/$C$49)</f>
        <v>5.5004395918788775</v>
      </c>
      <c r="AM50" s="44">
        <f>100*$B$49*(Global!AL135*$B$48+Global!AL135^2*$C$48)*(AL61/$B61)^(1/$C$49)</f>
        <v>5.913967977342085</v>
      </c>
      <c r="AN50" s="44">
        <f>100*$B$49*(Global!AM135*$B$48+Global!AM135^2*$C$48)*(AM61/$B61)^(1/$C$49)</f>
        <v>6.3372169650033472</v>
      </c>
      <c r="AO50" s="44">
        <f>100*$B$49*(Global!AN135*$B$48+Global!AN135^2*$C$48)*(AN61/$B61)^(1/$C$49)</f>
        <v>6.7702541217440819</v>
      </c>
      <c r="AP50" s="44">
        <f>100*$B$49*(Global!AO135*$B$48+Global!AO135^2*$C$48)*(AO61/$B61)^(1/$C$49)</f>
        <v>7.2131849081522335</v>
      </c>
      <c r="AQ50" s="44">
        <f>100*$B$49*(Global!AP135*$B$48+Global!AP135^2*$C$48)*(AP61/$B61)^(1/$C$49)</f>
        <v>7.6661365018950933</v>
      </c>
      <c r="AR50" s="44">
        <f>100*$B$49*(Global!AQ135*$B$48+Global!AQ135^2*$C$48)*(AQ61/$B61)^(1/$C$49)</f>
        <v>8.1292459167510049</v>
      </c>
      <c r="AS50" s="44">
        <f>100*$B$49*(Global!AR135*$B$48+Global!AR135^2*$C$48)*(AR61/$B61)^(1/$C$49)</f>
        <v>8.6026515261954568</v>
      </c>
      <c r="AT50" s="44">
        <f>100*$B$49*(Global!AS135*$B$48+Global!AS135^2*$C$48)*(AS61/$B61)^(1/$C$49)</f>
        <v>9.0864872257665485</v>
      </c>
      <c r="AU50" s="44">
        <f>100*$B$49*(Global!AT135*$B$48+Global!AT135^2*$C$48)*(AT61/$B61)^(1/$C$49)</f>
        <v>9.5808785987366303</v>
      </c>
      <c r="AV50" s="44">
        <f>100*$B$49*(Global!AU135*$B$48+Global!AU135^2*$C$48)*(AU61/$B61)^(1/$C$49)</f>
        <v>10.08594057181608</v>
      </c>
      <c r="AW50" s="44">
        <f>100*$B$49*(Global!AV135*$B$48+Global!AV135^2*$C$48)*(AV61/$B61)^(1/$C$49)</f>
        <v>10.60177615532325</v>
      </c>
      <c r="AX50" s="44">
        <f>100*$B$49*(Global!AW135*$B$48+Global!AW135^2*$C$48)*(AW61/$B61)^(1/$C$49)</f>
        <v>11.12847595330884</v>
      </c>
      <c r="AY50" s="44">
        <f>100*$B$49*(Global!AX135*$B$48+Global!AX135^2*$C$48)*(AX61/$B61)^(1/$C$49)</f>
        <v>11.666118203806713</v>
      </c>
      <c r="AZ50" s="44">
        <f>100*$B$49*(Global!AY135*$B$48+Global!AY135^2*$C$48)*(AY61/$B61)^(1/$C$49)</f>
        <v>12.214769169238155</v>
      </c>
      <c r="BA50" s="44">
        <f>100*$B$49*(Global!AZ135*$B$48+Global!AZ135^2*$C$48)*(AZ61/$B61)^(1/$C$49)</f>
        <v>12.774483744082344</v>
      </c>
      <c r="BB50" s="44">
        <f>100*$B$49*(Global!BA135*$B$48+Global!BA135^2*$C$48)*(BA61/$B61)^(1/$C$49)</f>
        <v>13.345306183388491</v>
      </c>
      <c r="BC50" s="44">
        <f>100*$B$49*(Global!BB135*$B$48+Global!BB135^2*$C$48)*(BB61/$B61)^(1/$C$49)</f>
        <v>13.927270883551625</v>
      </c>
      <c r="BD50" s="44">
        <f>100*$B$49*(Global!BC135*$B$48+Global!BC135^2*$C$48)*(BC61/$B61)^(1/$C$49)</f>
        <v>14.520403167763277</v>
      </c>
      <c r="BE50" s="44">
        <f>100*$B$49*(Global!BD135*$B$48+Global!BD135^2*$C$48)*(BD61/$B61)^(1/$C$49)</f>
        <v>15.124720044167056</v>
      </c>
      <c r="BF50" s="44">
        <f>100*$B$49*(Global!BE135*$B$48+Global!BE135^2*$C$48)*(BE61/$B61)^(1/$C$49)</f>
        <v>15.740230916214097</v>
      </c>
      <c r="BG50" s="44">
        <f>100*$B$49*(Global!BF135*$B$48+Global!BF135^2*$C$48)*(BF61/$B61)^(1/$C$49)</f>
        <v>16.366938233003541</v>
      </c>
      <c r="BH50" s="44">
        <f>100*$B$49*(Global!BG135*$B$48+Global!BG135^2*$C$48)*(BG61/$B61)^(1/$C$49)</f>
        <v>17.00483807328261</v>
      </c>
      <c r="BI50" s="44">
        <f>100*$B$49*(Global!BH135*$B$48+Global!BH135^2*$C$48)*(BH61/$B61)^(1/$C$49)</f>
        <v>17.65392066087237</v>
      </c>
      <c r="BJ50" s="44">
        <f>100*$B$49*(Global!BI135*$B$48+Global!BI135^2*$C$48)*(BI61/$B61)^(1/$C$49)</f>
        <v>18.314170812047006</v>
      </c>
      <c r="BK50" s="44">
        <f>100*$B$49*(Global!BJ80*$B$48+Global!BJ80^2*$C$48)*(BJ61/$B61)^(1/$C$49)</f>
        <v>18.832020657232654</v>
      </c>
      <c r="BL50" s="44">
        <f>100*$B$49*(Global!BK80*$B$48+Global!BK80^2*$C$48)*(BK61/$B61)^(1/$C$49)</f>
        <v>19.345176920147196</v>
      </c>
      <c r="BM50" s="44">
        <f>100*$B$49*(Global!BL80*$B$48+Global!BL80^2*$C$48)*(BL61/$B61)^(1/$C$49)</f>
        <v>19.855579637602059</v>
      </c>
      <c r="BN50" s="44">
        <f>100*$B$49*(Global!BM80*$B$48+Global!BM80^2*$C$48)*(BM61/$B61)^(1/$C$49)</f>
        <v>20.364528903234106</v>
      </c>
      <c r="BO50" s="44">
        <f>100*$B$49*(Global!BN80*$B$48+Global!BN80^2*$C$48)*(BN61/$B61)^(1/$C$49)</f>
        <v>20.872884892396975</v>
      </c>
      <c r="BP50" s="44">
        <f>100*$B$49*(Global!BO80*$B$48+Global!BO80^2*$C$48)*(BO61/$B61)^(1/$C$49)</f>
        <v>21.381205994974888</v>
      </c>
      <c r="BQ50" s="44">
        <f>100*$B$49*(Global!BP80*$B$48+Global!BP80^2*$C$48)*(BP61/$B61)^(1/$C$49)</f>
        <v>21.889844023745905</v>
      </c>
      <c r="BR50" s="44">
        <f>100*$B$49*(Global!BQ80*$B$48+Global!BQ80^2*$C$48)*(BQ61/$B61)^(1/$C$49)</f>
        <v>22.399009745397954</v>
      </c>
      <c r="BS50" s="44">
        <f>100*$B$49*(Global!BR80*$B$48+Global!BR80^2*$C$48)*(BR61/$B61)^(1/$C$49)</f>
        <v>22.908817937086152</v>
      </c>
      <c r="BT50" s="44">
        <f>100*$B$49*(Global!BS80*$B$48+Global!BS80^2*$C$48)*(BS61/$B61)^(1/$C$49)</f>
        <v>23.41931833897528</v>
      </c>
      <c r="BU50" s="44">
        <f>100*$B$49*(Global!BT80*$B$48+Global!BT80^2*$C$48)*(BT61/$B61)^(1/$C$49)</f>
        <v>23.930516901630789</v>
      </c>
      <c r="BV50" s="44">
        <f>100*$B$49*(Global!BU80*$B$48+Global!BU80^2*$C$48)*(BU61/$B61)^(1/$C$49)</f>
        <v>24.442390360435795</v>
      </c>
      <c r="BW50" s="44">
        <f>100*$B$49*(Global!BV80*$B$48+Global!BV80^2*$C$48)*(BV61/$B61)^(1/$C$49)</f>
        <v>24.954896224526237</v>
      </c>
      <c r="BX50" s="44">
        <f>100*$B$49*(Global!BW80*$B$48+Global!BW80^2*$C$48)*(BW61/$B61)^(1/$C$49)</f>
        <v>25.467979616055352</v>
      </c>
      <c r="BY50" s="44">
        <f>100*$B$49*(Global!BX80*$B$48+Global!BX80^2*$C$48)*(BX61/$B61)^(1/$C$49)</f>
        <v>25.981577946689143</v>
      </c>
      <c r="BZ50" s="44">
        <f>100*$B$49*(Global!BY80*$B$48+Global!BY80^2*$C$48)*(BY61/$B61)^(1/$C$49)</f>
        <v>26.495624109333633</v>
      </c>
      <c r="CA50" s="44">
        <f>100*$B$49*(Global!BZ80*$B$48+Global!BZ80^2*$C$48)*(BZ61/$B61)^(1/$C$49)</f>
        <v>27.010048650704807</v>
      </c>
      <c r="CB50" s="44">
        <f>100*$B$49*(Global!CA80*$B$48+Global!CA80^2*$C$48)*(CA61/$B61)^(1/$C$49)</f>
        <v>27.524781244410878</v>
      </c>
      <c r="CC50" s="44">
        <f>100*$B$49*(Global!CB80*$B$48+Global!CB80^2*$C$48)*(CB61/$B61)^(1/$C$49)</f>
        <v>28.039751683982228</v>
      </c>
      <c r="CD50" s="44">
        <f>100*$B$49*(Global!CC80*$B$48+Global!CC80^2*$C$48)*(CC61/$B61)^(1/$C$49)</f>
        <v>28.554890546467728</v>
      </c>
      <c r="CE50" s="44">
        <f>100*$B$49*(Global!CD80*$B$48+Global!CD80^2*$C$48)*(CD61/$B61)^(1/$C$49)</f>
        <v>29.070129629983441</v>
      </c>
      <c r="CF50" s="44">
        <f>100*$B$49*(Global!CE80*$B$48+Global!CE80^2*$C$48)*(CE61/$B61)^(1/$C$49)</f>
        <v>29.585402236187267</v>
      </c>
      <c r="CG50" s="44">
        <f>100*$B$49*(Global!CF80*$B$48+Global!CF80^2*$C$48)*(CF61/$B61)^(1/$C$49)</f>
        <v>30.100643346413644</v>
      </c>
      <c r="CH50" s="44">
        <f>100*$B$49*(Global!CG80*$B$48+Global!CG80^2*$C$48)*(CG61/$B61)^(1/$C$49)</f>
        <v>30.615789724944058</v>
      </c>
      <c r="CI50" s="44">
        <f>100*$B$49*(Global!CH80*$B$48+Global!CH80^2*$C$48)*(CH61/$B61)^(1/$C$49)</f>
        <v>31.130779972418736</v>
      </c>
      <c r="CJ50" s="44">
        <f>100*$B$49*(Global!CI80*$B$48+Global!CI80^2*$C$48)*(CI61/$B61)^(1/$C$49)</f>
        <v>31.645554545210913</v>
      </c>
      <c r="CK50" s="44">
        <f>100*$B$49*(Global!CJ80*$B$48+Global!CJ80^2*$C$48)*(CJ61/$B61)^(1/$C$49)</f>
        <v>32.160055751652138</v>
      </c>
      <c r="CL50" s="44">
        <f>100*$B$49*(Global!CK80*$B$48+Global!CK80^2*$C$48)*(CK61/$B61)^(1/$C$49)</f>
        <v>32.67422773261044</v>
      </c>
      <c r="CM50" s="44">
        <f>100*$B$49*(Global!CL80*$B$48+Global!CL80^2*$C$48)*(CL61/$B61)^(1/$C$49)</f>
        <v>33.188016431596353</v>
      </c>
      <c r="CN50" s="44">
        <f>100*$B$49*(Global!CM80*$B$48+Global!CM80^2*$C$48)*(CM61/$B61)^(1/$C$49)</f>
        <v>33.701369557970089</v>
      </c>
      <c r="CO50" s="44">
        <f>100*$B$49*(Global!CN80*$B$48+Global!CN80^2*$C$48)*(CN61/$B61)^(1/$C$49)</f>
        <v>34.214236545722684</v>
      </c>
      <c r="CP50" s="44">
        <f>100*$B$49*(Global!CO80*$B$48+Global!CO80^2*$C$48)*(CO61/$B61)^(1/$C$49)</f>
        <v>34.726568509543753</v>
      </c>
      <c r="CQ50" s="44">
        <f>100*$B$49*(Global!CP80*$B$48+Global!CP80^2*$C$48)*(CP61/$B61)^(1/$C$49)</f>
        <v>35.23831819936418</v>
      </c>
      <c r="CR50" s="44">
        <f>100*$B$49*(Global!CQ80*$B$48+Global!CQ80^2*$C$48)*(CQ61/$B61)^(1/$C$49)</f>
        <v>35.74943995419941</v>
      </c>
      <c r="CS50" s="44">
        <f>100*$B$49*(Global!CR80*$B$48+Global!CR80^2*$C$48)*(CR61/$B61)^(1/$C$49)</f>
        <v>36.259889655867688</v>
      </c>
      <c r="CT50" s="44">
        <f>100*$B$49*(Global!CS80*$B$48+Global!CS80^2*$C$48)*(CS61/$B61)^(1/$C$49)</f>
        <v>36.769624682981558</v>
      </c>
      <c r="CU50" s="44">
        <f>100*$B$49*(Global!CT80*$B$48+Global!CT80^2*$C$48)*(CT61/$B61)^(1/$C$49)</f>
        <v>37.27860386548992</v>
      </c>
      <c r="CV50" s="44">
        <f>100*$B$49*(Global!CU80*$B$48+Global!CU80^2*$C$48)*(CU61/$B61)^(1/$C$49)</f>
        <v>37.786787439961316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19.545746161181057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1175.9878280446944</v>
      </c>
      <c r="C56" s="29">
        <v>1311.0505270000001</v>
      </c>
      <c r="D56" s="29">
        <v>1461.6252339999999</v>
      </c>
      <c r="E56" s="29">
        <v>1585.3498520000001</v>
      </c>
      <c r="F56" s="29">
        <v>1673.6187669999999</v>
      </c>
      <c r="G56" s="29">
        <v>1729.3540600000001</v>
      </c>
      <c r="H56" s="29">
        <v>1752.843331</v>
      </c>
      <c r="I56" s="29">
        <v>1747.9458319999999</v>
      </c>
      <c r="J56" s="29">
        <v>1722.03944</v>
      </c>
      <c r="K56" s="29">
        <v>1683.3390449999999</v>
      </c>
      <c r="L56" s="29">
        <v>1659.7859480000002</v>
      </c>
      <c r="M56" s="29">
        <v>1659.7859480000002</v>
      </c>
      <c r="N56" s="29">
        <v>1659.7859480000002</v>
      </c>
      <c r="O56" s="29">
        <v>1659.7859480000002</v>
      </c>
      <c r="P56" s="29">
        <v>1659.7859480000002</v>
      </c>
      <c r="Q56" s="29">
        <v>1659.7859480000002</v>
      </c>
      <c r="R56" s="29">
        <v>1659.7859480000002</v>
      </c>
      <c r="S56" s="29">
        <v>1659.7859480000002</v>
      </c>
      <c r="T56" s="29">
        <v>1659.7859480000002</v>
      </c>
      <c r="U56" s="29">
        <v>1659.7859480000002</v>
      </c>
      <c r="V56" s="29">
        <v>1659.7859480000002</v>
      </c>
      <c r="W56" s="29">
        <v>1659.7859480000002</v>
      </c>
      <c r="X56" s="29">
        <v>1659.7859480000002</v>
      </c>
      <c r="Y56" s="29">
        <v>1659.7859480000002</v>
      </c>
      <c r="Z56" s="29">
        <v>1659.7859480000002</v>
      </c>
      <c r="AA56" s="29">
        <v>1659.7859480000002</v>
      </c>
      <c r="AB56" s="29">
        <v>1659.7859480000002</v>
      </c>
      <c r="AC56" s="29">
        <v>1659.7859480000002</v>
      </c>
      <c r="AD56" s="29">
        <v>1659.7859480000002</v>
      </c>
      <c r="AE56" s="29">
        <v>1659.7859480000002</v>
      </c>
      <c r="AF56" s="29">
        <v>1659.7859480000002</v>
      </c>
      <c r="AG56" s="29">
        <v>1659.7859480000002</v>
      </c>
      <c r="AH56" s="29">
        <v>1659.7859480000002</v>
      </c>
      <c r="AI56" s="29">
        <v>1659.7859480000002</v>
      </c>
      <c r="AJ56" s="29">
        <v>1659.7859480000002</v>
      </c>
      <c r="AK56" s="29">
        <v>1659.7859480000002</v>
      </c>
      <c r="AL56" s="29">
        <v>1659.7859480000002</v>
      </c>
      <c r="AM56" s="29">
        <v>1659.7859480000002</v>
      </c>
      <c r="AN56" s="29">
        <v>1659.7859480000002</v>
      </c>
      <c r="AO56" s="29">
        <v>1659.7859480000002</v>
      </c>
      <c r="AP56" s="29">
        <v>1659.7859480000002</v>
      </c>
      <c r="AQ56" s="29">
        <v>1659.7859480000002</v>
      </c>
      <c r="AR56" s="29">
        <v>1659.7859480000002</v>
      </c>
      <c r="AS56" s="29">
        <v>1659.7859480000002</v>
      </c>
      <c r="AT56" s="29">
        <v>1659.7859480000002</v>
      </c>
      <c r="AU56" s="29">
        <v>1659.7859480000002</v>
      </c>
      <c r="AV56" s="29">
        <v>1659.7859480000002</v>
      </c>
      <c r="AW56" s="29">
        <v>1659.7859480000002</v>
      </c>
      <c r="AX56" s="29">
        <v>1659.7859480000002</v>
      </c>
      <c r="AY56" s="29">
        <v>1659.7859480000002</v>
      </c>
      <c r="AZ56" s="29">
        <v>1659.7859480000002</v>
      </c>
      <c r="BA56" s="29">
        <v>1659.7859480000002</v>
      </c>
      <c r="BB56" s="29">
        <v>1659.7859480000002</v>
      </c>
      <c r="BC56" s="29">
        <v>1659.7859480000002</v>
      </c>
      <c r="BD56" s="29">
        <v>1659.7859480000002</v>
      </c>
      <c r="BE56" s="29">
        <v>1659.7859480000002</v>
      </c>
      <c r="BF56" s="29">
        <v>1659.7859480000002</v>
      </c>
      <c r="BG56" s="29">
        <v>1659.7859480000002</v>
      </c>
      <c r="BH56" s="29">
        <v>1659.7859480000002</v>
      </c>
      <c r="BI56" s="29">
        <v>1659.7859480000002</v>
      </c>
    </row>
    <row r="57" spans="1:105" s="6" customFormat="1" ht="13.8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3.8">
      <c r="A59" s="5" t="s">
        <v>129</v>
      </c>
      <c r="B59" s="3">
        <f>+BI56</f>
        <v>1659.7859480000002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2.5665261357747315</v>
      </c>
      <c r="C61" s="45">
        <f t="shared" si="10"/>
        <v>4.8090913219539795</v>
      </c>
      <c r="D61" s="45">
        <f t="shared" si="10"/>
        <v>7.7900798890889709</v>
      </c>
      <c r="E61" s="45">
        <f t="shared" si="10"/>
        <v>11.690256411208725</v>
      </c>
      <c r="F61" s="45">
        <f t="shared" si="10"/>
        <v>16.535516718968591</v>
      </c>
      <c r="G61" s="45">
        <f t="shared" si="10"/>
        <v>22.215380072276616</v>
      </c>
      <c r="H61" s="45">
        <f t="shared" si="10"/>
        <v>28.677419196335403</v>
      </c>
      <c r="I61" s="45">
        <f t="shared" si="10"/>
        <v>35.835678625525162</v>
      </c>
      <c r="J61" s="45">
        <f t="shared" si="10"/>
        <v>43.480862645880876</v>
      </c>
      <c r="K61" s="45">
        <f t="shared" si="10"/>
        <v>51.466875618966988</v>
      </c>
      <c r="L61" s="45">
        <f t="shared" si="10"/>
        <v>60.246709216041744</v>
      </c>
      <c r="M61" s="45">
        <f t="shared" si="10"/>
        <v>70.311813479672168</v>
      </c>
      <c r="N61" s="45">
        <f t="shared" si="10"/>
        <v>81.359398497333999</v>
      </c>
      <c r="O61" s="45">
        <f t="shared" si="10"/>
        <v>93.060746664992948</v>
      </c>
      <c r="P61" s="45">
        <f t="shared" si="10"/>
        <v>105.35277323618421</v>
      </c>
      <c r="Q61" s="45">
        <f t="shared" si="10"/>
        <v>118.16974598215593</v>
      </c>
      <c r="R61" s="45">
        <f t="shared" si="10"/>
        <v>131.44651676950187</v>
      </c>
      <c r="S61" s="45">
        <f t="shared" si="10"/>
        <v>145.12089002254999</v>
      </c>
      <c r="T61" s="45">
        <f t="shared" si="10"/>
        <v>159.13528387743338</v>
      </c>
      <c r="U61" s="45">
        <f t="shared" si="10"/>
        <v>173.43784117019104</v>
      </c>
      <c r="V61" s="45">
        <f t="shared" si="10"/>
        <v>187.98313251658786</v>
      </c>
      <c r="W61" s="45">
        <f t="shared" si="10"/>
        <v>202.73258250412738</v>
      </c>
      <c r="X61" s="45">
        <f t="shared" si="10"/>
        <v>217.65473851518303</v>
      </c>
      <c r="Y61" s="45">
        <f t="shared" si="10"/>
        <v>232.72548331132606</v>
      </c>
      <c r="Z61" s="45">
        <f t="shared" si="10"/>
        <v>247.928256890391</v>
      </c>
      <c r="AA61" s="45">
        <f t="shared" si="10"/>
        <v>263.25429012821922</v>
      </c>
      <c r="AB61" s="45">
        <f t="shared" si="10"/>
        <v>278.71121724029365</v>
      </c>
      <c r="AC61" s="45">
        <f t="shared" si="10"/>
        <v>294.34170751805732</v>
      </c>
      <c r="AD61" s="45">
        <f t="shared" si="10"/>
        <v>310.33910905900495</v>
      </c>
      <c r="AE61" s="45">
        <f t="shared" si="10"/>
        <v>326.69404313271878</v>
      </c>
      <c r="AF61" s="45">
        <f t="shared" si="10"/>
        <v>343.38158154974082</v>
      </c>
      <c r="AG61" s="45">
        <f t="shared" si="10"/>
        <v>360.3742557915387</v>
      </c>
      <c r="AH61" s="45">
        <f t="shared" si="10"/>
        <v>377.64890387194384</v>
      </c>
      <c r="AI61" s="45">
        <f t="shared" si="10"/>
        <v>395.18956660690526</v>
      </c>
      <c r="AJ61" s="45">
        <f t="shared" si="10"/>
        <v>412.98805167913395</v>
      </c>
      <c r="AK61" s="45">
        <f t="shared" si="10"/>
        <v>431.04330426723305</v>
      </c>
      <c r="AL61" s="45">
        <f t="shared" si="10"/>
        <v>449.36028855862901</v>
      </c>
      <c r="AM61" s="45">
        <f t="shared" si="10"/>
        <v>467.94877149482778</v>
      </c>
      <c r="AN61" s="45">
        <f t="shared" si="10"/>
        <v>486.82220071262458</v>
      </c>
      <c r="AO61" s="45">
        <f t="shared" si="10"/>
        <v>505.99675268402115</v>
      </c>
      <c r="AP61" s="45">
        <f t="shared" si="10"/>
        <v>525.49056538133618</v>
      </c>
      <c r="AQ61" s="45">
        <f t="shared" si="10"/>
        <v>545.32314062104012</v>
      </c>
      <c r="AR61" s="45">
        <f t="shared" si="10"/>
        <v>565.5148901592537</v>
      </c>
      <c r="AS61" s="45">
        <f t="shared" si="10"/>
        <v>586.08679781555406</v>
      </c>
      <c r="AT61" s="45">
        <f t="shared" si="10"/>
        <v>607.06017234106559</v>
      </c>
      <c r="AU61" s="45">
        <f t="shared" si="10"/>
        <v>628.45646970759276</v>
      </c>
      <c r="AV61" s="45">
        <f t="shared" si="10"/>
        <v>650.29716762868088</v>
      </c>
      <c r="AW61" s="45">
        <f t="shared" si="10"/>
        <v>672.60367883968274</v>
      </c>
      <c r="AX61" s="45">
        <f t="shared" si="10"/>
        <v>695.39729276571734</v>
      </c>
      <c r="AY61" s="45">
        <f t="shared" si="10"/>
        <v>718.6991376870219</v>
      </c>
      <c r="AZ61" s="45">
        <f t="shared" si="10"/>
        <v>742.53015744324875</v>
      </c>
      <c r="BA61" s="45">
        <f t="shared" si="10"/>
        <v>766.91109819776307</v>
      </c>
      <c r="BB61" s="45">
        <f t="shared" si="10"/>
        <v>791.86250190368014</v>
      </c>
      <c r="BC61" s="45">
        <f t="shared" si="10"/>
        <v>817.4047039561442</v>
      </c>
      <c r="BD61" s="45">
        <f t="shared" si="10"/>
        <v>843.55783314613655</v>
      </c>
      <c r="BE61" s="45">
        <f t="shared" si="10"/>
        <v>870.34181250159611</v>
      </c>
      <c r="BF61" s="45">
        <f t="shared" si="10"/>
        <v>897.77635995151854</v>
      </c>
      <c r="BG61" s="45">
        <f t="shared" si="10"/>
        <v>925.88098800818443</v>
      </c>
      <c r="BH61" s="45">
        <f t="shared" si="10"/>
        <v>954.6750018543479</v>
      </c>
      <c r="BI61" s="45">
        <f t="shared" si="10"/>
        <v>984.17749536324027</v>
      </c>
      <c r="BJ61" s="45">
        <f>+BI61</f>
        <v>984.17749536324027</v>
      </c>
      <c r="BK61" s="45">
        <f t="shared" ref="BK61:CV61" si="11">+BJ61</f>
        <v>984.17749536324027</v>
      </c>
      <c r="BL61" s="45">
        <f t="shared" si="11"/>
        <v>984.17749536324027</v>
      </c>
      <c r="BM61" s="45">
        <f t="shared" si="11"/>
        <v>984.17749536324027</v>
      </c>
      <c r="BN61" s="45">
        <f t="shared" si="11"/>
        <v>984.17749536324027</v>
      </c>
      <c r="BO61" s="45">
        <f t="shared" si="11"/>
        <v>984.17749536324027</v>
      </c>
      <c r="BP61" s="45">
        <f t="shared" si="11"/>
        <v>984.17749536324027</v>
      </c>
      <c r="BQ61" s="45">
        <f t="shared" si="11"/>
        <v>984.17749536324027</v>
      </c>
      <c r="BR61" s="45">
        <f t="shared" si="11"/>
        <v>984.17749536324027</v>
      </c>
      <c r="BS61" s="45">
        <f t="shared" si="11"/>
        <v>984.17749536324027</v>
      </c>
      <c r="BT61" s="45">
        <f t="shared" si="11"/>
        <v>984.17749536324027</v>
      </c>
      <c r="BU61" s="45">
        <f t="shared" si="11"/>
        <v>984.17749536324027</v>
      </c>
      <c r="BV61" s="45">
        <f t="shared" si="11"/>
        <v>984.17749536324027</v>
      </c>
      <c r="BW61" s="45">
        <f t="shared" si="11"/>
        <v>984.17749536324027</v>
      </c>
      <c r="BX61" s="45">
        <f t="shared" si="11"/>
        <v>984.17749536324027</v>
      </c>
      <c r="BY61" s="45">
        <f t="shared" si="11"/>
        <v>984.17749536324027</v>
      </c>
      <c r="BZ61" s="45">
        <f t="shared" si="11"/>
        <v>984.17749536324027</v>
      </c>
      <c r="CA61" s="45">
        <f t="shared" si="11"/>
        <v>984.17749536324027</v>
      </c>
      <c r="CB61" s="45">
        <f t="shared" si="11"/>
        <v>984.17749536324027</v>
      </c>
      <c r="CC61" s="45">
        <f t="shared" si="11"/>
        <v>984.17749536324027</v>
      </c>
      <c r="CD61" s="45">
        <f t="shared" si="11"/>
        <v>984.17749536324027</v>
      </c>
      <c r="CE61" s="45">
        <f t="shared" si="11"/>
        <v>984.17749536324027</v>
      </c>
      <c r="CF61" s="45">
        <f t="shared" si="11"/>
        <v>984.17749536324027</v>
      </c>
      <c r="CG61" s="45">
        <f t="shared" si="11"/>
        <v>984.17749536324027</v>
      </c>
      <c r="CH61" s="45">
        <f t="shared" si="11"/>
        <v>984.17749536324027</v>
      </c>
      <c r="CI61" s="45">
        <f t="shared" si="11"/>
        <v>984.17749536324027</v>
      </c>
      <c r="CJ61" s="45">
        <f t="shared" si="11"/>
        <v>984.17749536324027</v>
      </c>
      <c r="CK61" s="45">
        <f t="shared" si="11"/>
        <v>984.17749536324027</v>
      </c>
      <c r="CL61" s="45">
        <f t="shared" si="11"/>
        <v>984.17749536324027</v>
      </c>
      <c r="CM61" s="45">
        <f t="shared" si="11"/>
        <v>984.17749536324027</v>
      </c>
      <c r="CN61" s="45">
        <f t="shared" si="11"/>
        <v>984.17749536324027</v>
      </c>
      <c r="CO61" s="45">
        <f t="shared" si="11"/>
        <v>984.17749536324027</v>
      </c>
      <c r="CP61" s="45">
        <f t="shared" si="11"/>
        <v>984.17749536324027</v>
      </c>
      <c r="CQ61" s="45">
        <f t="shared" si="11"/>
        <v>984.17749536324027</v>
      </c>
      <c r="CR61" s="45">
        <f t="shared" si="11"/>
        <v>984.17749536324027</v>
      </c>
      <c r="CS61" s="45">
        <f t="shared" si="11"/>
        <v>984.17749536324027</v>
      </c>
      <c r="CT61" s="45">
        <f t="shared" si="11"/>
        <v>984.17749536324027</v>
      </c>
      <c r="CU61" s="45">
        <f t="shared" si="11"/>
        <v>984.17749536324027</v>
      </c>
      <c r="CV61" s="45">
        <f t="shared" si="11"/>
        <v>984.17749536324027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7.9637723946161965E-3</v>
      </c>
      <c r="E62" s="64">
        <f>($B24*E81+$B25*E81^$B$26+$B$29*(E81/$B$27)^$B$28)*Parameters!$B$116*0.01</f>
        <v>1.0612313355361449E-2</v>
      </c>
      <c r="F62" s="64">
        <f>($B24*F81+$B25*F81^$B$26+$B$29*(F81/$B$27)^$B$28)*Parameters!$B$116*0.01</f>
        <v>1.3785537165807939E-2</v>
      </c>
      <c r="G62" s="64">
        <f>($B24*G81+$B25*G81^$B$26+$B$29*(G81/$B$27)^$B$28)*Parameters!$B$116*0.01</f>
        <v>1.7403834521072713E-2</v>
      </c>
      <c r="H62" s="64">
        <f>($B24*H81+$B25*H81^$B$26+$B$29*(H81/$B$27)^$B$28)*Parameters!$B$116*0.01</f>
        <v>2.1390040468571455E-2</v>
      </c>
      <c r="I62" s="64">
        <f>($B24*I81+$B25*I81^$B$26+$B$29*(I81/$B$27)^$B$28)*Parameters!$B$116*0.01</f>
        <v>2.5676222399834171E-2</v>
      </c>
      <c r="J62" s="64">
        <f>($B24*J81+$B25*J81^$B$26+$B$29*(J81/$B$27)^$B$28)*Parameters!$B$116*0.01</f>
        <v>3.0206163107342612E-2</v>
      </c>
      <c r="K62" s="64">
        <f>($B24*K81+$B25*K81^$B$26+$B$29*(K81/$B$27)^$B$28)*Parameters!$B$116*0.01</f>
        <v>3.4933685009003144E-2</v>
      </c>
      <c r="L62" s="64">
        <f>($B24*L81+$B25*L81^$B$26+$B$29*(L81/$B$27)^$B$28)*Parameters!$B$116*0.01</f>
        <v>3.9822481090568011E-2</v>
      </c>
      <c r="M62" s="64">
        <f>($B24*M81+$B25*M81^$B$26+$B$29*(M81/$B$27)^$B$28)*Parameters!$B$116*0.01</f>
        <v>4.4712410611234037E-2</v>
      </c>
      <c r="N62" s="64">
        <f>($B24*N81+$B25*N81^$B$26+$B$29*(N81/$B$27)^$B$28)*Parameters!$B$116*0.01</f>
        <v>4.9611115339385191E-2</v>
      </c>
      <c r="O62" s="64">
        <f>($B24*O81+$B25*O81^$B$26+$B$29*(O81/$B$27)^$B$28)*Parameters!$B$116*0.01</f>
        <v>5.4523698270390102E-2</v>
      </c>
      <c r="P62" s="64">
        <f>($B24*P81+$B25*P81^$B$26+$B$29*(P81/$B$27)^$B$28)*Parameters!$B$116*0.01</f>
        <v>5.9448337992094064E-2</v>
      </c>
      <c r="Q62" s="64">
        <f>($B24*Q81+$B25*Q81^$B$26+$B$29*(Q81/$B$27)^$B$28)*Parameters!$B$116*0.01</f>
        <v>6.4379609185849687E-2</v>
      </c>
      <c r="R62" s="64">
        <f>($B24*R81+$B25*R81^$B$26+$B$29*(R81/$B$27)^$B$28)*Parameters!$B$116*0.01</f>
        <v>6.9309845519512456E-2</v>
      </c>
      <c r="S62" s="64">
        <f>($B24*S81+$B25*S81^$B$26+$B$29*(S81/$B$27)^$B$28)*Parameters!$B$116*0.01</f>
        <v>7.4229437099195467E-2</v>
      </c>
      <c r="T62" s="64">
        <f>($B24*T81+$B25*T81^$B$26+$B$29*(T81/$B$27)^$B$28)*Parameters!$B$116*0.01</f>
        <v>7.9126400052142096E-2</v>
      </c>
      <c r="U62" s="64">
        <f>($B24*U81+$B25*U81^$B$26+$B$29*(U81/$B$27)^$B$28)*Parameters!$B$116*0.01</f>
        <v>8.398532442660725E-2</v>
      </c>
      <c r="V62" s="64">
        <f>($B24*V81+$B25*V81^$B$26+$B$29*(V81/$B$27)^$B$28)*Parameters!$B$116*0.01</f>
        <v>8.8785717524043836E-2</v>
      </c>
      <c r="W62" s="64">
        <f>($B24*W81+$B25*W81^$B$26+$B$29*(W81/$B$27)^$B$28)*Parameters!$B$116*0.01</f>
        <v>9.3499746471248674E-2</v>
      </c>
      <c r="X62" s="64">
        <f>($B24*X81+$B25*X81^$B$26+$B$29*(X81/$B$27)^$B$28)*Parameters!$B$116*0.01</f>
        <v>9.808946577489451E-2</v>
      </c>
      <c r="Y62" s="64">
        <f>($B24*Y81+$B25*Y81^$B$26+$B$29*(Y81/$B$27)^$B$28)*Parameters!$B$116*0.01</f>
        <v>0.10250383068530697</v>
      </c>
      <c r="Z62" s="64">
        <f>($B24*Z81+$B25*Z81^$B$26+$B$29*(Z81/$B$27)^$B$28)*Parameters!$B$116*0.01</f>
        <v>0.1066761794352126</v>
      </c>
      <c r="AA62" s="64">
        <f>($B24*AA81+$B25*AA81^$B$26+$B$29*(AA81/$B$27)^$B$28)*Parameters!$B$116*0.01</f>
        <v>0.11037423423180381</v>
      </c>
      <c r="AB62" s="64">
        <f>($B24*AB81+$B25*AB81^$B$26+$B$29*(AB81/$B$27)^$B$28)*Parameters!$B$116*0.01</f>
        <v>0.11248157226691595</v>
      </c>
      <c r="AC62" s="64">
        <f>($B24*AC81+$B25*AC81^$B$26+$B$29*(AC81/$B$27)^$B$28)*Parameters!$B$116*0.01</f>
        <v>0.11252146533061183</v>
      </c>
      <c r="AD62" s="64">
        <f>($B24*AD81+$B25*AD81^$B$26+$B$29*(AD81/$B$27)^$B$28)*Parameters!$B$116*0.01</f>
        <v>0.11133084189091949</v>
      </c>
      <c r="AE62" s="64">
        <f>($B24*AE81+$B25*AE81^$B$26+$B$29*(AE81/$B$27)^$B$28)*Parameters!$B$116*0.01</f>
        <v>0.109477727262006</v>
      </c>
      <c r="AF62" s="64">
        <f>($B24*AF81+$B25*AF81^$B$26+$B$29*(AF81/$B$27)^$B$28)*Parameters!$B$116*0.01</f>
        <v>0.10733199738440492</v>
      </c>
      <c r="AG62" s="64">
        <f>($B24*AG81+$B25*AG81^$B$26+$B$29*(AG81/$B$27)^$B$28)*Parameters!$B$116*0.01</f>
        <v>0.10512478501238812</v>
      </c>
      <c r="AH62" s="64">
        <f>($B24*AH81+$B25*AH81^$B$26+$B$29*(AH81/$B$27)^$B$28)*Parameters!$B$116*0.01</f>
        <v>0.10299332287657467</v>
      </c>
      <c r="AI62" s="64">
        <f>($B24*AI81+$B25*AI81^$B$26+$B$29*(AI81/$B$27)^$B$28)*Parameters!$B$116*0.01</f>
        <v>0.10101297239542247</v>
      </c>
      <c r="AJ62" s="64">
        <f>($B24*AJ81+$B25*AJ81^$B$26+$B$29*(AJ81/$B$27)^$B$28)*Parameters!$B$116*0.01</f>
        <v>9.9219351138118417E-2</v>
      </c>
      <c r="AK62" s="64">
        <f>($B24*AK81+$B25*AK81^$B$26+$B$29*(AK81/$B$27)^$B$28)*Parameters!$B$116*0.01</f>
        <v>9.7623279215130115E-2</v>
      </c>
      <c r="AL62" s="64">
        <f>($B24*AL81+$B25*AL81^$B$26+$B$29*(AL81/$B$27)^$B$28)*Parameters!$B$116*0.01</f>
        <v>9.62207005190511E-2</v>
      </c>
      <c r="AM62" s="64">
        <f>($B24*AM81+$B25*AM81^$B$26+$B$29*(AM81/$B$27)^$B$28)*Parameters!$B$116*0.01</f>
        <v>9.4999164508543218E-2</v>
      </c>
      <c r="AN62" s="64">
        <f>($B24*AN81+$B25*AN81^$B$26+$B$29*(AN81/$B$27)^$B$28)*Parameters!$B$116*0.01</f>
        <v>9.3941988598843992E-2</v>
      </c>
      <c r="AO62" s="64">
        <f>($B24*AO81+$B25*AO81^$B$26+$B$29*(AO81/$B$27)^$B$28)*Parameters!$B$116*0.01</f>
        <v>9.3030873716501594E-2</v>
      </c>
      <c r="AP62" s="64">
        <f>($B24*AP81+$B25*AP81^$B$26+$B$29*(AP81/$B$27)^$B$28)*Parameters!$B$116*0.01</f>
        <v>9.2247498114297666E-2</v>
      </c>
      <c r="AQ62" s="64">
        <f>($B24*AQ81+$B25*AQ81^$B$26+$B$29*(AQ81/$B$27)^$B$28)*Parameters!$B$116*0.01</f>
        <v>9.1574442987590668E-2</v>
      </c>
      <c r="AR62" s="64">
        <f>($B24*AR81+$B25*AR81^$B$26+$B$29*(AR81/$B$27)^$B$28)*Parameters!$B$116*0.01</f>
        <v>9.0995686378194482E-2</v>
      </c>
      <c r="AS62" s="64">
        <f>($B24*AS81+$B25*AS81^$B$26+$B$29*(AS81/$B$27)^$B$28)*Parameters!$B$116*0.01</f>
        <v>9.049682273278975E-2</v>
      </c>
      <c r="AT62" s="64">
        <f>($B24*AT81+$B25*AT81^$B$26+$B$29*(AT81/$B$27)^$B$28)*Parameters!$B$116*0.01</f>
        <v>9.0065112296862385E-2</v>
      </c>
      <c r="AU62" s="64">
        <f>($B24*AU81+$B25*AU81^$B$26+$B$29*(AU81/$B$27)^$B$28)*Parameters!$B$116*0.01</f>
        <v>8.9689428883266906E-2</v>
      </c>
      <c r="AV62" s="64">
        <f>($B24*AV81+$B25*AV81^$B$26+$B$29*(AV81/$B$27)^$B$28)*Parameters!$B$116*0.01</f>
        <v>8.9360150715624517E-2</v>
      </c>
      <c r="AW62" s="64">
        <f>($B24*AW81+$B25*AW81^$B$26+$B$29*(AW81/$B$27)^$B$28)*Parameters!$B$116*0.01</f>
        <v>8.9069023129340397E-2</v>
      </c>
      <c r="AX62" s="64">
        <f>($B24*AX81+$B25*AX81^$B$26+$B$29*(AX81/$B$27)^$B$28)*Parameters!$B$116*0.01</f>
        <v>8.8809011309635061E-2</v>
      </c>
      <c r="AY62" s="64">
        <f>($B24*AY81+$B25*AY81^$B$26+$B$29*(AY81/$B$27)^$B$28)*Parameters!$B$116*0.01</f>
        <v>8.8574154209607348E-2</v>
      </c>
      <c r="AZ62" s="64">
        <f>($B24*AZ81+$B25*AZ81^$B$26+$B$29*(AZ81/$B$27)^$B$28)*Parameters!$B$116*0.01</f>
        <v>8.8359426151445319E-2</v>
      </c>
      <c r="BA62" s="64">
        <f>($B24*BA81+$B25*BA81^$B$26+$B$29*(BA81/$B$27)^$B$28)*Parameters!$B$116*0.01</f>
        <v>8.8160609584827992E-2</v>
      </c>
      <c r="BB62" s="64">
        <f>($B24*BB81+$B25*BB81^$B$26+$B$29*(BB81/$B$27)^$B$28)*Parameters!$B$116*0.01</f>
        <v>8.7974180529617918E-2</v>
      </c>
      <c r="BC62" s="64">
        <f>($B24*BC81+$B25*BC81^$B$26+$B$29*(BC81/$B$27)^$B$28)*Parameters!$B$116*0.01</f>
        <v>8.7797207008290246E-2</v>
      </c>
      <c r="BD62" s="64">
        <f>($B24*BD81+$B25*BD81^$B$26+$B$29*(BD81/$B$27)^$B$28)*Parameters!$B$116*0.01</f>
        <v>8.7627260035708171E-2</v>
      </c>
      <c r="BE62" s="64">
        <f>($B24*BE81+$B25*BE81^$B$26+$B$29*(BE81/$B$27)^$B$28)*Parameters!$B$116*0.01</f>
        <v>8.7462336316142877E-2</v>
      </c>
      <c r="BF62" s="64">
        <f>($B24*BF81+$B25*BF81^$B$26+$B$29*(BF81/$B$27)^$B$28)*Parameters!$B$116*0.01</f>
        <v>8.7300791588838869E-2</v>
      </c>
      <c r="BG62" s="64">
        <f>($B24*BG81+$B25*BG81^$B$26+$B$29*(BG81/$B$27)^$B$28)*Parameters!$B$116*0.01</f>
        <v>8.7141283488764987E-2</v>
      </c>
      <c r="BH62" s="64">
        <f>($B24*BH81+$B25*BH81^$B$26+$B$29*(BH81/$B$27)^$B$28)*Parameters!$B$116*0.01</f>
        <v>8.698272279775271E-2</v>
      </c>
      <c r="BI62" s="64">
        <f>($B24*BI81+$B25*BI81^$B$26+$B$29*(BI81/$B$27)^$B$28)*Parameters!$B$116*0.01</f>
        <v>8.6824232019030015E-2</v>
      </c>
      <c r="BJ62" s="64">
        <f>($B24*BJ81+$B25*BJ81^$B$26+$B$29*(BJ81/$B$27)^$B$28)*Parameters!$B$116*0.01</f>
        <v>8.5137297343342744E-2</v>
      </c>
      <c r="BK62" s="64">
        <f>($B24*BK81+$B25*BK81^$B$26+$B$29*(BK81/$B$27)^$B$28)*Parameters!$B$116*0.01</f>
        <v>8.3935026337786683E-2</v>
      </c>
      <c r="BL62" s="64">
        <f>($B24*BL81+$B25*BL81^$B$26+$B$29*(BL81/$B$27)^$B$28)*Parameters!$B$116*0.01</f>
        <v>8.305652632185094E-2</v>
      </c>
      <c r="BM62" s="64">
        <f>($B24*BM81+$B25*BM81^$B$26+$B$29*(BM81/$B$27)^$B$28)*Parameters!$B$116*0.01</f>
        <v>8.2395005359021264E-2</v>
      </c>
      <c r="BN62" s="64">
        <f>($B24*BN81+$B25*BN81^$B$26+$B$29*(BN81/$B$27)^$B$28)*Parameters!$B$116*0.01</f>
        <v>8.1879159586027483E-2</v>
      </c>
      <c r="BO62" s="64">
        <f>($B24*BO81+$B25*BO81^$B$26+$B$29*(BO81/$B$27)^$B$28)*Parameters!$B$116*0.01</f>
        <v>8.1461182971259205E-2</v>
      </c>
      <c r="BP62" s="64">
        <f>($B24*BP81+$B25*BP81^$B$26+$B$29*(BP81/$B$27)^$B$28)*Parameters!$B$116*0.01</f>
        <v>8.1108932458923852E-2</v>
      </c>
      <c r="BQ62" s="64">
        <f>($B24*BQ81+$B25*BQ81^$B$26+$B$29*(BQ81/$B$27)^$B$28)*Parameters!$B$116*0.01</f>
        <v>8.0800754945578993E-2</v>
      </c>
      <c r="BR62" s="64">
        <f>($B24*BR81+$B25*BR81^$B$26+$B$29*(BR81/$B$27)^$B$28)*Parameters!$B$116*0.01</f>
        <v>8.0522046267512054E-2</v>
      </c>
      <c r="BS62" s="64">
        <f>($B24*BS81+$B25*BS81^$B$26+$B$29*(BS81/$B$27)^$B$28)*Parameters!$B$116*0.01</f>
        <v>8.0262950219202878E-2</v>
      </c>
      <c r="BT62" s="64">
        <f>($B24*BT81+$B25*BT81^$B$26+$B$29*(BT81/$B$27)^$B$28)*Parameters!$B$116*0.01</f>
        <v>8.001681418423047E-2</v>
      </c>
      <c r="BU62" s="64">
        <f>($B24*BU81+$B25*BU81^$B$26+$B$29*(BU81/$B$27)^$B$28)*Parameters!$B$116*0.01</f>
        <v>7.9779149862073989E-2</v>
      </c>
      <c r="BV62" s="64">
        <f>($B24*BV81+$B25*BV81^$B$26+$B$29*(BV81/$B$27)^$B$28)*Parameters!$B$116*0.01</f>
        <v>7.9546932575535134E-2</v>
      </c>
      <c r="BW62" s="64">
        <f>($B24*BW81+$B25*BW81^$B$26+$B$29*(BW81/$B$27)^$B$28)*Parameters!$B$116*0.01</f>
        <v>7.9318128195730905E-2</v>
      </c>
      <c r="BX62" s="64">
        <f>($B24*BX81+$B25*BX81^$B$26+$B$29*(BX81/$B$27)^$B$28)*Parameters!$B$116*0.01</f>
        <v>7.9091373400590151E-2</v>
      </c>
      <c r="BY62" s="64">
        <f>($B24*BY81+$B25*BY81^$B$26+$B$29*(BY81/$B$27)^$B$28)*Parameters!$B$116*0.01</f>
        <v>7.8865759377718114E-2</v>
      </c>
      <c r="BZ62" s="64">
        <f>($B24*BZ81+$B25*BZ81^$B$26+$B$29*(BZ81/$B$27)^$B$28)*Parameters!$B$116*0.01</f>
        <v>7.8640685390835824E-2</v>
      </c>
      <c r="CA62" s="64">
        <f>($B24*CA81+$B25*CA81^$B$26+$B$29*(CA81/$B$27)^$B$28)*Parameters!$B$116*0.01</f>
        <v>7.8415759570458154E-2</v>
      </c>
      <c r="CB62" s="64">
        <f>($B24*CB81+$B25*CB81^$B$26+$B$29*(CB81/$B$27)^$B$28)*Parameters!$B$116*0.01</f>
        <v>7.8190731648539347E-2</v>
      </c>
      <c r="CC62" s="64">
        <f>($B24*CC81+$B25*CC81^$B$26+$B$29*(CC81/$B$27)^$B$28)*Parameters!$B$116*0.01</f>
        <v>7.7965447315025596E-2</v>
      </c>
      <c r="CD62" s="64">
        <f>($B24*CD81+$B25*CD81^$B$26+$B$29*(CD81/$B$27)^$B$28)*Parameters!$B$116*0.01</f>
        <v>7.7739817218970345E-2</v>
      </c>
      <c r="CE62" s="64">
        <f>($B24*CE81+$B25*CE81^$B$26+$B$29*(CE81/$B$27)^$B$28)*Parameters!$B$116*0.01</f>
        <v>7.7513795895136642E-2</v>
      </c>
      <c r="CF62" s="64">
        <f>($B24*CF81+$B25*CF81^$B$26+$B$29*(CF81/$B$27)^$B$28)*Parameters!$B$116*0.01</f>
        <v>7.7287367422735689E-2</v>
      </c>
      <c r="CG62" s="64">
        <f>($B24*CG81+$B25*CG81^$B$26+$B$29*(CG81/$B$27)^$B$28)*Parameters!$B$116*0.01</f>
        <v>7.706053565428779E-2</v>
      </c>
      <c r="CH62" s="64">
        <f>($B24*CH81+$B25*CH81^$B$26+$B$29*(CH81/$B$27)^$B$28)*Parameters!$B$116*0.01</f>
        <v>7.6833317550041524E-2</v>
      </c>
      <c r="CI62" s="64">
        <f>($B24*CI81+$B25*CI81^$B$26+$B$29*(CI81/$B$27)^$B$28)*Parameters!$B$116*0.01</f>
        <v>7.6605738625232983E-2</v>
      </c>
      <c r="CJ62" s="64">
        <f>($B24*CJ81+$B25*CJ81^$B$26+$B$29*(CJ81/$B$27)^$B$28)*Parameters!$B$116*0.01</f>
        <v>7.6377829836811323E-2</v>
      </c>
      <c r="CK62" s="64">
        <f>($B24*CK81+$B25*CK81^$B$26+$B$29*(CK81/$B$27)^$B$28)*Parameters!$B$116*0.01</f>
        <v>7.6149625452484881E-2</v>
      </c>
      <c r="CL62" s="64">
        <f>($B24*CL81+$B25*CL81^$B$26+$B$29*(CL81/$B$27)^$B$28)*Parameters!$B$116*0.01</f>
        <v>7.5921161591418304E-2</v>
      </c>
      <c r="CM62" s="64">
        <f>($B24*CM81+$B25*CM81^$B$26+$B$29*(CM81/$B$27)^$B$28)*Parameters!$B$116*0.01</f>
        <v>7.5692475225195677E-2</v>
      </c>
      <c r="CN62" s="64">
        <f>($B24*CN81+$B25*CN81^$B$26+$B$29*(CN81/$B$27)^$B$28)*Parameters!$B$116*0.01</f>
        <v>7.5463603495007484E-2</v>
      </c>
      <c r="CO62" s="64">
        <f>($B24*CO81+$B25*CO81^$B$26+$B$29*(CO81/$B$27)^$B$28)*Parameters!$B$116*0.01</f>
        <v>7.5234583246732725E-2</v>
      </c>
      <c r="CP62" s="64">
        <f>($B24*CP81+$B25*CP81^$B$26+$B$29*(CP81/$B$27)^$B$28)*Parameters!$B$116*0.01</f>
        <v>7.5005450716651684E-2</v>
      </c>
      <c r="CQ62" s="64">
        <f>($B24*CQ81+$B25*CQ81^$B$26+$B$29*(CQ81/$B$27)^$B$28)*Parameters!$B$116*0.01</f>
        <v>7.4776241321658499E-2</v>
      </c>
      <c r="CR62" s="64">
        <f>($B24*CR81+$B25*CR81^$B$26+$B$29*(CR81/$B$27)^$B$28)*Parameters!$B$116*0.01</f>
        <v>7.4546989522241924E-2</v>
      </c>
      <c r="CS62" s="64">
        <f>($B24*CS81+$B25*CS81^$B$26+$B$29*(CS81/$B$27)^$B$28)*Parameters!$B$116*0.01</f>
        <v>7.4317728736330912E-2</v>
      </c>
      <c r="CT62" s="64">
        <f>($B24*CT81+$B25*CT81^$B$26+$B$29*(CT81/$B$27)^$B$28)*Parameters!$B$116*0.01</f>
        <v>7.408849128882429E-2</v>
      </c>
      <c r="CU62" s="64">
        <f>($B24*CU81+$B25*CU81^$B$26+$B$29*(CU81/$B$27)^$B$28)*Parameters!$B$116*0.01</f>
        <v>7.3859308386233696E-2</v>
      </c>
      <c r="CV62" s="64">
        <f>($B24*CV81+$B25*CV81^$B$26+$B$29*(CV81/$B$27)^$B$28)*Parameters!$B$116*0.01</f>
        <v>7.3630210109040639E-2</v>
      </c>
    </row>
    <row r="63" spans="1:105" s="64" customFormat="1" ht="18" customHeight="1">
      <c r="A63" s="581" t="s">
        <v>1129</v>
      </c>
      <c r="B63" s="64">
        <f t="shared" ref="B63:BM63" si="12">+B62+B50/100</f>
        <v>4.8030933168166229E-3</v>
      </c>
      <c r="C63" s="64">
        <f t="shared" si="12"/>
        <v>5.9269148911611832E-3</v>
      </c>
      <c r="D63" s="64">
        <f t="shared" si="12"/>
        <v>7.9762320674322852E-3</v>
      </c>
      <c r="E63" s="64">
        <f t="shared" si="12"/>
        <v>1.06349986968656E-2</v>
      </c>
      <c r="F63" s="64">
        <f t="shared" si="12"/>
        <v>1.3824434639273528E-2</v>
      </c>
      <c r="G63" s="64">
        <f t="shared" si="12"/>
        <v>1.7467265622038104E-2</v>
      </c>
      <c r="H63" s="64">
        <f t="shared" si="12"/>
        <v>2.148885024203993E-2</v>
      </c>
      <c r="I63" s="64">
        <f t="shared" si="12"/>
        <v>2.5823985155137251E-2</v>
      </c>
      <c r="J63" s="64">
        <f t="shared" si="12"/>
        <v>3.0419158724600413E-2</v>
      </c>
      <c r="K63" s="64">
        <f t="shared" si="12"/>
        <v>3.5261466192149961E-2</v>
      </c>
      <c r="L63" s="64">
        <f t="shared" si="12"/>
        <v>4.0312108311911149E-2</v>
      </c>
      <c r="M63" s="64">
        <f t="shared" si="12"/>
        <v>4.5423878001709751E-2</v>
      </c>
      <c r="N63" s="64">
        <f t="shared" si="12"/>
        <v>5.0606687262738662E-2</v>
      </c>
      <c r="O63" s="64">
        <f t="shared" si="12"/>
        <v>5.5886182782065717E-2</v>
      </c>
      <c r="P63" s="64">
        <f t="shared" si="12"/>
        <v>6.127281200953405E-2</v>
      </c>
      <c r="Q63" s="64">
        <f t="shared" si="12"/>
        <v>6.6774603195544249E-2</v>
      </c>
      <c r="R63" s="64">
        <f t="shared" si="12"/>
        <v>7.2397625728090192E-2</v>
      </c>
      <c r="S63" s="64">
        <f t="shared" si="12"/>
        <v>7.8146206791397541E-2</v>
      </c>
      <c r="T63" s="64">
        <f t="shared" si="12"/>
        <v>8.4022423744355812E-2</v>
      </c>
      <c r="U63" s="64">
        <f t="shared" si="12"/>
        <v>9.0024964953540107E-2</v>
      </c>
      <c r="V63" s="64">
        <f t="shared" si="12"/>
        <v>9.6147360897560957E-2</v>
      </c>
      <c r="W63" s="64">
        <f t="shared" si="12"/>
        <v>0.10237557139402459</v>
      </c>
      <c r="X63" s="64">
        <f t="shared" si="12"/>
        <v>0.10868499355364167</v>
      </c>
      <c r="Y63" s="64">
        <f t="shared" si="12"/>
        <v>0.11503716762504837</v>
      </c>
      <c r="Z63" s="64">
        <f t="shared" si="12"/>
        <v>0.12137684095304367</v>
      </c>
      <c r="AA63" s="64">
        <f t="shared" si="12"/>
        <v>0.12748142583053387</v>
      </c>
      <c r="AB63" s="64">
        <f t="shared" si="12"/>
        <v>0.13223912736945537</v>
      </c>
      <c r="AC63" s="64">
        <f t="shared" si="12"/>
        <v>0.13515477080028707</v>
      </c>
      <c r="AD63" s="64">
        <f t="shared" si="12"/>
        <v>0.13703042540325019</v>
      </c>
      <c r="AE63" s="64">
        <f t="shared" si="12"/>
        <v>0.13841061372194582</v>
      </c>
      <c r="AF63" s="64">
        <f t="shared" si="12"/>
        <v>0.13964425508144035</v>
      </c>
      <c r="AG63" s="64">
        <f t="shared" si="12"/>
        <v>0.14094638440178531</v>
      </c>
      <c r="AH63" s="64">
        <f t="shared" si="12"/>
        <v>0.14244225045150954</v>
      </c>
      <c r="AI63" s="64">
        <f t="shared" si="12"/>
        <v>0.14419863803608374</v>
      </c>
      <c r="AJ63" s="64">
        <f t="shared" si="12"/>
        <v>0.14624534015698543</v>
      </c>
      <c r="AK63" s="64">
        <f t="shared" si="12"/>
        <v>0.14858951517923638</v>
      </c>
      <c r="AL63" s="64">
        <f t="shared" si="12"/>
        <v>0.15122509643783988</v>
      </c>
      <c r="AM63" s="64">
        <f t="shared" si="12"/>
        <v>0.15413884428196406</v>
      </c>
      <c r="AN63" s="64">
        <f t="shared" si="12"/>
        <v>0.15731415824887746</v>
      </c>
      <c r="AO63" s="64">
        <f t="shared" si="12"/>
        <v>0.16073341493394241</v>
      </c>
      <c r="AP63" s="64">
        <f t="shared" si="12"/>
        <v>0.16437934719581998</v>
      </c>
      <c r="AQ63" s="64">
        <f t="shared" si="12"/>
        <v>0.16823580800654159</v>
      </c>
      <c r="AR63" s="64">
        <f t="shared" si="12"/>
        <v>0.17228814554570454</v>
      </c>
      <c r="AS63" s="64">
        <f t="shared" si="12"/>
        <v>0.17652333799474432</v>
      </c>
      <c r="AT63" s="64">
        <f t="shared" si="12"/>
        <v>0.18092998455452786</v>
      </c>
      <c r="AU63" s="64">
        <f t="shared" si="12"/>
        <v>0.18549821487063323</v>
      </c>
      <c r="AV63" s="64">
        <f t="shared" si="12"/>
        <v>0.1902195564337853</v>
      </c>
      <c r="AW63" s="64">
        <f t="shared" si="12"/>
        <v>0.1950867846825729</v>
      </c>
      <c r="AX63" s="64">
        <f t="shared" si="12"/>
        <v>0.20009377084272345</v>
      </c>
      <c r="AY63" s="64">
        <f t="shared" si="12"/>
        <v>0.20523533624767448</v>
      </c>
      <c r="AZ63" s="64">
        <f t="shared" si="12"/>
        <v>0.21050711784382686</v>
      </c>
      <c r="BA63" s="64">
        <f t="shared" si="12"/>
        <v>0.21590544702565143</v>
      </c>
      <c r="BB63" s="64">
        <f t="shared" si="12"/>
        <v>0.22142724236350284</v>
      </c>
      <c r="BC63" s="64">
        <f t="shared" si="12"/>
        <v>0.22706991584380648</v>
      </c>
      <c r="BD63" s="64">
        <f t="shared" si="12"/>
        <v>0.23283129171334094</v>
      </c>
      <c r="BE63" s="64">
        <f t="shared" si="12"/>
        <v>0.23870953675781342</v>
      </c>
      <c r="BF63" s="64">
        <f t="shared" si="12"/>
        <v>0.24470310075097984</v>
      </c>
      <c r="BG63" s="64">
        <f t="shared" si="12"/>
        <v>0.2508106658188004</v>
      </c>
      <c r="BH63" s="64">
        <f t="shared" si="12"/>
        <v>0.25703110353057879</v>
      </c>
      <c r="BI63" s="64">
        <f t="shared" si="12"/>
        <v>0.26336343862775369</v>
      </c>
      <c r="BJ63" s="64">
        <f t="shared" si="12"/>
        <v>0.26827900546381278</v>
      </c>
      <c r="BK63" s="64">
        <f t="shared" si="12"/>
        <v>0.27225523291011322</v>
      </c>
      <c r="BL63" s="64">
        <f t="shared" si="12"/>
        <v>0.2765082955233229</v>
      </c>
      <c r="BM63" s="64">
        <f t="shared" si="12"/>
        <v>0.28095080173504183</v>
      </c>
      <c r="BN63" s="64">
        <f t="shared" ref="BN63:CV63" si="13">+BN62+BN50/100</f>
        <v>0.28552444861836856</v>
      </c>
      <c r="BO63" s="64">
        <f t="shared" si="13"/>
        <v>0.29019003189522896</v>
      </c>
      <c r="BP63" s="64">
        <f t="shared" si="13"/>
        <v>0.29492099240867276</v>
      </c>
      <c r="BQ63" s="64">
        <f t="shared" si="13"/>
        <v>0.29969919518303806</v>
      </c>
      <c r="BR63" s="64">
        <f t="shared" si="13"/>
        <v>0.3045121437214916</v>
      </c>
      <c r="BS63" s="64">
        <f t="shared" si="13"/>
        <v>0.30935112959006439</v>
      </c>
      <c r="BT63" s="64">
        <f t="shared" si="13"/>
        <v>0.31420999757398327</v>
      </c>
      <c r="BU63" s="64">
        <f t="shared" si="13"/>
        <v>0.31908431887838185</v>
      </c>
      <c r="BV63" s="64">
        <f t="shared" si="13"/>
        <v>0.32397083617989308</v>
      </c>
      <c r="BW63" s="64">
        <f t="shared" si="13"/>
        <v>0.32886709044099327</v>
      </c>
      <c r="BX63" s="64">
        <f t="shared" si="13"/>
        <v>0.33377116956114367</v>
      </c>
      <c r="BY63" s="64">
        <f t="shared" si="13"/>
        <v>0.33868153884460955</v>
      </c>
      <c r="BZ63" s="64">
        <f t="shared" si="13"/>
        <v>0.34359692648417217</v>
      </c>
      <c r="CA63" s="64">
        <f t="shared" si="13"/>
        <v>0.3485162460775062</v>
      </c>
      <c r="CB63" s="64">
        <f t="shared" si="13"/>
        <v>0.35343854409264813</v>
      </c>
      <c r="CC63" s="64">
        <f t="shared" si="13"/>
        <v>0.35836296415484786</v>
      </c>
      <c r="CD63" s="64">
        <f t="shared" si="13"/>
        <v>0.36328872268364759</v>
      </c>
      <c r="CE63" s="64">
        <f t="shared" si="13"/>
        <v>0.36821509219497106</v>
      </c>
      <c r="CF63" s="64">
        <f t="shared" si="13"/>
        <v>0.37314138978460837</v>
      </c>
      <c r="CG63" s="64">
        <f t="shared" si="13"/>
        <v>0.37806696911842425</v>
      </c>
      <c r="CH63" s="64">
        <f t="shared" si="13"/>
        <v>0.38299121479948212</v>
      </c>
      <c r="CI63" s="64">
        <f t="shared" si="13"/>
        <v>0.38791353834942033</v>
      </c>
      <c r="CJ63" s="64">
        <f t="shared" si="13"/>
        <v>0.39283337528892048</v>
      </c>
      <c r="CK63" s="64">
        <f t="shared" si="13"/>
        <v>0.39775018296900627</v>
      </c>
      <c r="CL63" s="64">
        <f t="shared" si="13"/>
        <v>0.40266343891752271</v>
      </c>
      <c r="CM63" s="64">
        <f t="shared" si="13"/>
        <v>0.40757263954115919</v>
      </c>
      <c r="CN63" s="64">
        <f t="shared" si="13"/>
        <v>0.41247729907470837</v>
      </c>
      <c r="CO63" s="64">
        <f t="shared" si="13"/>
        <v>0.41737694870395958</v>
      </c>
      <c r="CP63" s="64">
        <f t="shared" si="13"/>
        <v>0.42227113581208919</v>
      </c>
      <c r="CQ63" s="64">
        <f t="shared" si="13"/>
        <v>0.42715942331530032</v>
      </c>
      <c r="CR63" s="64">
        <f t="shared" si="13"/>
        <v>0.432041389064236</v>
      </c>
      <c r="CS63" s="64">
        <f t="shared" si="13"/>
        <v>0.4369166252950078</v>
      </c>
      <c r="CT63" s="64">
        <f t="shared" si="13"/>
        <v>0.44178473811863983</v>
      </c>
      <c r="CU63" s="64">
        <f t="shared" si="13"/>
        <v>0.4466453470411329</v>
      </c>
      <c r="CV63" s="64">
        <f t="shared" si="13"/>
        <v>0.45149808450865381</v>
      </c>
    </row>
    <row r="64" spans="1:105" s="147" customFormat="1" ht="18" customHeight="1">
      <c r="A64" s="577" t="s">
        <v>1133</v>
      </c>
      <c r="B64" s="147">
        <f>+B61-B65</f>
        <v>1.2268338555251557E-2</v>
      </c>
      <c r="C64" s="147">
        <f>+C63*C61/(1+C63^Parameters!$B$125)</f>
        <v>2.8503074969043061E-2</v>
      </c>
      <c r="D64" s="147">
        <f>+D63*D61/(1+D63^Parameters!$B$125)</f>
        <v>6.213548501921079E-2</v>
      </c>
      <c r="E64" s="147">
        <f>+E63*E61/(1+E63^Parameters!$B$125)</f>
        <v>0.12432586169922952</v>
      </c>
      <c r="F64" s="147">
        <f>+F63*F61/(1+F63^Parameters!$B$125)</f>
        <v>0.22859417010799596</v>
      </c>
      <c r="G64" s="147">
        <f>+G63*G61/(1+G63^Parameters!$B$125)</f>
        <v>0.38804194461698771</v>
      </c>
      <c r="H64" s="147">
        <f>+H63*H61/(1+H63^Parameters!$B$125)</f>
        <v>0.61624476643825254</v>
      </c>
      <c r="I64" s="147">
        <f>+I63*I61/(1+I63^Parameters!$B$125)</f>
        <v>0.92542003284983088</v>
      </c>
      <c r="J64" s="147">
        <f>+J63*J61/(1+J63^Parameters!$B$125)</f>
        <v>1.3226512623075986</v>
      </c>
      <c r="K64" s="147">
        <f>+K63*K61/(1+K63^Parameters!$B$125)</f>
        <v>1.8147974946537861</v>
      </c>
      <c r="L64" s="147">
        <f>+L63*L61/(1+L63^Parameters!$B$125)</f>
        <v>2.428671867353263</v>
      </c>
      <c r="M64" s="147">
        <f>+M63*M61/(1+M63^Parameters!$B$125)</f>
        <v>3.1938352375794805</v>
      </c>
      <c r="N64" s="147">
        <f>+N63*N61/(1+N63^Parameters!$B$125)</f>
        <v>4.1173296356386579</v>
      </c>
      <c r="O64" s="147">
        <f>+O63*O61/(1+O63^Parameters!$B$125)</f>
        <v>5.2008098979537634</v>
      </c>
      <c r="P64" s="147">
        <f>+P63*P61/(1+P63^Parameters!$B$125)</f>
        <v>6.45526066917897</v>
      </c>
      <c r="Q64" s="147">
        <f>+Q63*Q61/(1+Q63^Parameters!$B$125)</f>
        <v>7.8907378976628157</v>
      </c>
      <c r="R64" s="147">
        <f>+R63*R61/(1+R63^Parameters!$B$125)</f>
        <v>9.516415724301881</v>
      </c>
      <c r="S64" s="147">
        <f>+S63*S61/(1+S63^Parameters!$B$125)</f>
        <v>11.340647081357529</v>
      </c>
      <c r="T64" s="147">
        <f>+T63*T61/(1+T63^Parameters!$B$125)</f>
        <v>13.370932254393576</v>
      </c>
      <c r="U64" s="147">
        <f>+U63*U61/(1+U63^Parameters!$B$125)</f>
        <v>15.613735572418173</v>
      </c>
      <c r="V64" s="147">
        <f>+V63*V61/(1+V63^Parameters!$B$125)</f>
        <v>18.074082083506202</v>
      </c>
      <c r="W64" s="147">
        <f>+W63*W61/(1+W63^Parameters!$B$125)</f>
        <v>20.75486397142155</v>
      </c>
      <c r="X64" s="147">
        <f>+X63*X61/(1+X63^Parameters!$B$125)</f>
        <v>23.655803847001792</v>
      </c>
      <c r="Y64" s="147">
        <f>+Y63*Y61/(1+Y63^Parameters!$B$125)</f>
        <v>26.772080423439558</v>
      </c>
      <c r="Z64" s="147">
        <f>+Z63*Z61/(1+Z63^Parameters!$B$125)</f>
        <v>30.092748583466026</v>
      </c>
      <c r="AA64" s="147">
        <f>+AA63*AA61/(1+AA63^Parameters!$B$125)</f>
        <v>33.560032223505956</v>
      </c>
      <c r="AB64" s="147">
        <f>+AB63*AB61/(1+AB63^Parameters!$B$125)</f>
        <v>36.856528095663336</v>
      </c>
      <c r="AC64" s="147">
        <f>+AC63*AC61/(1+AC63^Parameters!$B$125)</f>
        <v>39.781685935659141</v>
      </c>
      <c r="AD64" s="147">
        <f>+AD63*AD61/(1+AD63^Parameters!$B$125)</f>
        <v>42.525900034349839</v>
      </c>
      <c r="AE64" s="147">
        <f>+AE63*AE61/(1+AE63^Parameters!$B$125)</f>
        <v>45.217922892621267</v>
      </c>
      <c r="AF64" s="147">
        <f>+AF63*AF61/(1+AF63^Parameters!$B$125)</f>
        <v>47.951265028983563</v>
      </c>
      <c r="AG64" s="147">
        <f>+AG63*AG61/(1+AG63^Parameters!$B$125)</f>
        <v>50.793448228139674</v>
      </c>
      <c r="AH64" s="147">
        <f>+AH63*AH61/(1+AH63^Parameters!$B$125)</f>
        <v>53.79315956308951</v>
      </c>
      <c r="AI64" s="147">
        <f>+AI63*AI61/(1+AI63^Parameters!$B$125)</f>
        <v>56.985797049283647</v>
      </c>
      <c r="AJ64" s="147">
        <f>+AJ63*AJ61/(1+AJ63^Parameters!$B$125)</f>
        <v>60.397577828289442</v>
      </c>
      <c r="AK64" s="147">
        <f>+AK63*AK61/(1+AK63^Parameters!$B$125)</f>
        <v>64.048515266284426</v>
      </c>
      <c r="AL64" s="147">
        <f>+AL63*AL61/(1+AL63^Parameters!$B$125)</f>
        <v>67.954552547547351</v>
      </c>
      <c r="AM64" s="147">
        <f>+AM63*AM61/(1+AM63^Parameters!$B$125)</f>
        <v>72.129082275328926</v>
      </c>
      <c r="AN64" s="147">
        <f>+AN63*AN61/(1+AN63^Parameters!$B$125)</f>
        <v>76.584024011059896</v>
      </c>
      <c r="AO64" s="147">
        <f>+AO63*AO61/(1+AO63^Parameters!$B$125)</f>
        <v>81.330585068302497</v>
      </c>
      <c r="AP64" s="147">
        <f>+AP63*AP61/(1+AP63^Parameters!$B$125)</f>
        <v>86.379794850762195</v>
      </c>
      <c r="AQ64" s="147">
        <f>+AQ63*AQ61/(1+AQ63^Parameters!$B$125)</f>
        <v>91.742877520731994</v>
      </c>
      <c r="AR64" s="147">
        <f>+AR63*AR61/(1+AR63^Parameters!$B$125)</f>
        <v>97.431509458829098</v>
      </c>
      <c r="AS64" s="147">
        <f>+AS63*AS61/(1+AS63^Parameters!$B$125)</f>
        <v>103.45799486566986</v>
      </c>
      <c r="AT64" s="147">
        <f>+AT63*AT61/(1+AT63^Parameters!$B$125)</f>
        <v>109.83538347631092</v>
      </c>
      <c r="AU64" s="147">
        <f>+AU63*AU61/(1+AU63^Parameters!$B$125)</f>
        <v>116.57754763108663</v>
      </c>
      <c r="AV64" s="147">
        <f>+AV63*AV61/(1+AV63^Parameters!$B$125)</f>
        <v>123.69923110429701</v>
      </c>
      <c r="AW64" s="147">
        <f>+AW63*AW61/(1+AW63^Parameters!$B$125)</f>
        <v>131.21607859281315</v>
      </c>
      <c r="AX64" s="147">
        <f>+AX63*AX61/(1+AX63^Parameters!$B$125)</f>
        <v>139.14465222795593</v>
      </c>
      <c r="AY64" s="147">
        <f>+AY63*AY61/(1+AY63^Parameters!$B$125)</f>
        <v>147.50243962628377</v>
      </c>
      <c r="AZ64" s="147">
        <f>+AZ63*AZ61/(1+AZ63^Parameters!$B$125)</f>
        <v>156.30785664705283</v>
      </c>
      <c r="BA64" s="147">
        <f>+BA63*BA61/(1+BA63^Parameters!$B$125)</f>
        <v>165.58024703977048</v>
      </c>
      <c r="BB64" s="147">
        <f>+BB63*BB61/(1+BB63^Parameters!$B$125)</f>
        <v>175.33988044649396</v>
      </c>
      <c r="BC64" s="147">
        <f>+BC63*BC61/(1+BC63^Parameters!$B$125)</f>
        <v>185.60794969937197</v>
      </c>
      <c r="BD64" s="147">
        <f>+BD63*BD61/(1+BD63^Parameters!$B$125)</f>
        <v>196.40656797256398</v>
      </c>
      <c r="BE64" s="147">
        <f>+BE63*BE61/(1+BE63^Parameters!$B$125)</f>
        <v>207.75876607100631</v>
      </c>
      <c r="BF64" s="147">
        <f>+BF63*BF61/(1+BF63^Parameters!$B$125)</f>
        <v>219.68848993831546</v>
      </c>
      <c r="BG64" s="147">
        <f>+BG63*BG61/(1+BG63^Parameters!$B$125)</f>
        <v>232.22059832148702</v>
      </c>
      <c r="BH64" s="147">
        <f>+BH63*BH61/(1+BH63^Parameters!$B$125)</f>
        <v>245.380860425316</v>
      </c>
      <c r="BI64" s="147">
        <f>+BI63*BI61/(1+BI63^Parameters!$B$125)</f>
        <v>259.1959533129579</v>
      </c>
      <c r="BJ64" s="147">
        <f>+BJ63*BJ61/(1+BJ63^Parameters!$B$125)</f>
        <v>264.03364970760737</v>
      </c>
      <c r="BK64" s="147">
        <f>+BK63*BK61/(1+BK63^Parameters!$B$125)</f>
        <v>267.94687369482642</v>
      </c>
      <c r="BL64" s="147">
        <f>+BL63*BL61/(1+BL63^Parameters!$B$125)</f>
        <v>272.13253074756341</v>
      </c>
      <c r="BM64" s="147">
        <f>+BM63*BM61/(1+BM63^Parameters!$B$125)</f>
        <v>276.50460913446074</v>
      </c>
      <c r="BN64" s="147">
        <f>+BN63*BN61/(1+BN63^Parameters!$B$125)</f>
        <v>281.00572478152816</v>
      </c>
      <c r="BO64" s="147">
        <f>+BO63*BO61/(1+BO63^Parameters!$B$125)</f>
        <v>285.59728934490892</v>
      </c>
      <c r="BP64" s="147">
        <f>+BP63*BP61/(1+BP63^Parameters!$B$125)</f>
        <v>290.25315875201687</v>
      </c>
      <c r="BQ64" s="147">
        <f>+BQ63*BQ61/(1+BQ63^Parameters!$B$125)</f>
        <v>294.95547897997756</v>
      </c>
      <c r="BR64" s="147">
        <f>+BR63*BR61/(1+BR63^Parameters!$B$125)</f>
        <v>299.69194434411997</v>
      </c>
      <c r="BS64" s="147">
        <f>+BS63*BS61/(1+BS63^Parameters!$B$125)</f>
        <v>304.45397625937335</v>
      </c>
      <c r="BT64" s="147">
        <f>+BT63*BT61/(1+BT63^Parameters!$B$125)</f>
        <v>309.23550782038922</v>
      </c>
      <c r="BU64" s="147">
        <f>+BU63*BU61/(1+BU63^Parameters!$B$125)</f>
        <v>314.03216995643561</v>
      </c>
      <c r="BV64" s="147">
        <f>+BV63*BV61/(1+BV63^Parameters!$B$125)</f>
        <v>318.84074512231666</v>
      </c>
      <c r="BW64" s="147">
        <f>+BW63*BW61/(1+BW63^Parameters!$B$125)</f>
        <v>323.65879986214964</v>
      </c>
      <c r="BX64" s="147">
        <f>+BX63*BX61/(1+BX63^Parameters!$B$125)</f>
        <v>328.48443726760064</v>
      </c>
      <c r="BY64" s="147">
        <f>+BY63*BY61/(1+BY63^Parameters!$B$125)</f>
        <v>333.31612994295784</v>
      </c>
      <c r="BZ64" s="147">
        <f>+BZ63*BZ61/(1+BZ63^Parameters!$B$125)</f>
        <v>338.15260709953168</v>
      </c>
      <c r="CA64" s="147">
        <f>+CA63*CA61/(1+CA63^Parameters!$B$125)</f>
        <v>342.99277807987426</v>
      </c>
      <c r="CB64" s="147">
        <f>+CB63*CB61/(1+CB63^Parameters!$B$125)</f>
        <v>347.83568041858462</v>
      </c>
      <c r="CC64" s="147">
        <f>+CC63*CC61/(1+CC63^Parameters!$B$125)</f>
        <v>352.68044443973042</v>
      </c>
      <c r="CD64" s="147">
        <f>+CD63*CD61/(1+CD63^Parameters!$B$125)</f>
        <v>357.52626900541526</v>
      </c>
      <c r="CE64" s="147">
        <f>+CE63*CE61/(1+CE63^Parameters!$B$125)</f>
        <v>362.37240478770065</v>
      </c>
      <c r="CF64" s="147">
        <f>+CF63*CF61/(1+CF63^Parameters!$B$125)</f>
        <v>367.21814261867837</v>
      </c>
      <c r="CG64" s="147">
        <f>+CG63*CG61/(1+CG63^Parameters!$B$125)</f>
        <v>372.06280526963428</v>
      </c>
      <c r="CH64" s="147">
        <f>+CH63*CH61/(1+CH63^Parameters!$B$125)</f>
        <v>376.9057415464971</v>
      </c>
      <c r="CI64" s="147">
        <f>+CI63*CI61/(1+CI63^Parameters!$B$125)</f>
        <v>381.74632195011236</v>
      </c>
      <c r="CJ64" s="147">
        <f>+CJ63*CJ61/(1+CJ63^Parameters!$B$125)</f>
        <v>386.58393539348589</v>
      </c>
      <c r="CK64" s="147">
        <f>+CK63*CK61/(1+CK63^Parameters!$B$125)</f>
        <v>391.41798663242264</v>
      </c>
      <c r="CL64" s="147">
        <f>+CL63*CL61/(1+CL63^Parameters!$B$125)</f>
        <v>396.24789417684298</v>
      </c>
      <c r="CM64" s="147">
        <f>+CM63*CM61/(1+CM63^Parameters!$B$125)</f>
        <v>401.0730885249003</v>
      </c>
      <c r="CN64" s="147">
        <f>+CN63*CN61/(1+CN63^Parameters!$B$125)</f>
        <v>405.89301061258215</v>
      </c>
      <c r="CO64" s="147">
        <f>+CO63*CO61/(1+CO63^Parameters!$B$125)</f>
        <v>410.70711040567284</v>
      </c>
      <c r="CP64" s="147">
        <f>+CP63*CP61/(1+CP63^Parameters!$B$125)</f>
        <v>415.51484558410334</v>
      </c>
      <c r="CQ64" s="147">
        <f>+CQ63*CQ61/(1+CQ63^Parameters!$B$125)</f>
        <v>420.3156802844025</v>
      </c>
      <c r="CR64" s="147">
        <f>+CR63*CR61/(1+CR63^Parameters!$B$125)</f>
        <v>425.10908387662948</v>
      </c>
      <c r="CS64" s="147">
        <f>+CS63*CS61/(1+CS63^Parameters!$B$125)</f>
        <v>429.89452975943613</v>
      </c>
      <c r="CT64" s="147">
        <f>+CT63*CT61/(1+CT63^Parameters!$B$125)</f>
        <v>434.67149416186146</v>
      </c>
      <c r="CU64" s="147">
        <f>+CU63*CU61/(1+CU63^Parameters!$B$125)</f>
        <v>439.43945494389197</v>
      </c>
      <c r="CV64" s="147">
        <f>+CV63*CV61/(1+CV63^Parameters!$B$125)</f>
        <v>444.19789039017314</v>
      </c>
    </row>
    <row r="65" spans="1:237" s="45" customFormat="1" ht="18" customHeight="1">
      <c r="A65" s="573" t="s">
        <v>21</v>
      </c>
      <c r="B65" s="45">
        <f>+B61/(1+B63)</f>
        <v>2.55425779721948</v>
      </c>
      <c r="C65" s="45">
        <f t="shared" ref="C65:BN65" si="14">+C61-C64</f>
        <v>4.7805882469849363</v>
      </c>
      <c r="D65" s="45">
        <f t="shared" si="14"/>
        <v>7.7279444040697598</v>
      </c>
      <c r="E65" s="45">
        <f t="shared" si="14"/>
        <v>11.565930549509496</v>
      </c>
      <c r="F65" s="45">
        <f t="shared" si="14"/>
        <v>16.306922548860594</v>
      </c>
      <c r="G65" s="45">
        <f t="shared" si="14"/>
        <v>21.82733812765963</v>
      </c>
      <c r="H65" s="45">
        <f t="shared" si="14"/>
        <v>28.06117442989715</v>
      </c>
      <c r="I65" s="45">
        <f t="shared" si="14"/>
        <v>34.910258592675333</v>
      </c>
      <c r="J65" s="45">
        <f t="shared" si="14"/>
        <v>42.158211383573274</v>
      </c>
      <c r="K65" s="45">
        <f t="shared" si="14"/>
        <v>49.652078124313199</v>
      </c>
      <c r="L65" s="45">
        <f t="shared" si="14"/>
        <v>57.818037348688478</v>
      </c>
      <c r="M65" s="45">
        <f t="shared" si="14"/>
        <v>67.11797824209269</v>
      </c>
      <c r="N65" s="45">
        <f t="shared" si="14"/>
        <v>77.242068861695344</v>
      </c>
      <c r="O65" s="45">
        <f t="shared" si="14"/>
        <v>87.859936767039187</v>
      </c>
      <c r="P65" s="45">
        <f t="shared" si="14"/>
        <v>98.897512567005236</v>
      </c>
      <c r="Q65" s="45">
        <f t="shared" si="14"/>
        <v>110.27900808449311</v>
      </c>
      <c r="R65" s="45">
        <f t="shared" si="14"/>
        <v>121.93010104519999</v>
      </c>
      <c r="S65" s="45">
        <f t="shared" si="14"/>
        <v>133.78024294119245</v>
      </c>
      <c r="T65" s="45">
        <f t="shared" si="14"/>
        <v>145.7643516230398</v>
      </c>
      <c r="U65" s="45">
        <f t="shared" si="14"/>
        <v>157.82410559777287</v>
      </c>
      <c r="V65" s="45">
        <f t="shared" si="14"/>
        <v>169.90905043308166</v>
      </c>
      <c r="W65" s="45">
        <f t="shared" si="14"/>
        <v>181.97771853270584</v>
      </c>
      <c r="X65" s="45">
        <f t="shared" si="14"/>
        <v>193.99893466818122</v>
      </c>
      <c r="Y65" s="45">
        <f t="shared" si="14"/>
        <v>205.95340288788651</v>
      </c>
      <c r="Z65" s="45">
        <f t="shared" si="14"/>
        <v>217.83550830692496</v>
      </c>
      <c r="AA65" s="45">
        <f t="shared" si="14"/>
        <v>229.69425790471325</v>
      </c>
      <c r="AB65" s="45">
        <f t="shared" si="14"/>
        <v>241.8546891446303</v>
      </c>
      <c r="AC65" s="45">
        <f t="shared" si="14"/>
        <v>254.56002158239818</v>
      </c>
      <c r="AD65" s="45">
        <f t="shared" si="14"/>
        <v>267.81320902465512</v>
      </c>
      <c r="AE65" s="45">
        <f t="shared" si="14"/>
        <v>281.47612024009749</v>
      </c>
      <c r="AF65" s="45">
        <f t="shared" si="14"/>
        <v>295.43031652075723</v>
      </c>
      <c r="AG65" s="45">
        <f t="shared" si="14"/>
        <v>309.58080756339905</v>
      </c>
      <c r="AH65" s="45">
        <f t="shared" si="14"/>
        <v>323.85574430885436</v>
      </c>
      <c r="AI65" s="45">
        <f t="shared" si="14"/>
        <v>338.20376955762163</v>
      </c>
      <c r="AJ65" s="45">
        <f t="shared" si="14"/>
        <v>352.59047385084449</v>
      </c>
      <c r="AK65" s="45">
        <f t="shared" si="14"/>
        <v>366.99478900094863</v>
      </c>
      <c r="AL65" s="45">
        <f t="shared" si="14"/>
        <v>381.40573601108167</v>
      </c>
      <c r="AM65" s="45">
        <f t="shared" si="14"/>
        <v>395.81968921949885</v>
      </c>
      <c r="AN65" s="45">
        <f t="shared" si="14"/>
        <v>410.23817670156467</v>
      </c>
      <c r="AO65" s="45">
        <f t="shared" si="14"/>
        <v>424.66616761571868</v>
      </c>
      <c r="AP65" s="45">
        <f t="shared" si="14"/>
        <v>439.11077053057397</v>
      </c>
      <c r="AQ65" s="45">
        <f t="shared" si="14"/>
        <v>453.58026310030812</v>
      </c>
      <c r="AR65" s="45">
        <f t="shared" si="14"/>
        <v>468.08338070042458</v>
      </c>
      <c r="AS65" s="45">
        <f t="shared" si="14"/>
        <v>482.62880294988418</v>
      </c>
      <c r="AT65" s="45">
        <f t="shared" si="14"/>
        <v>497.22478886475466</v>
      </c>
      <c r="AU65" s="45">
        <f t="shared" si="14"/>
        <v>511.87892207650611</v>
      </c>
      <c r="AV65" s="45">
        <f t="shared" si="14"/>
        <v>526.59793652438384</v>
      </c>
      <c r="AW65" s="45">
        <f t="shared" si="14"/>
        <v>541.38760024686962</v>
      </c>
      <c r="AX65" s="45">
        <f t="shared" si="14"/>
        <v>556.25264053776141</v>
      </c>
      <c r="AY65" s="45">
        <f t="shared" si="14"/>
        <v>571.19669806073807</v>
      </c>
      <c r="AZ65" s="45">
        <f t="shared" si="14"/>
        <v>586.2223007961959</v>
      </c>
      <c r="BA65" s="45">
        <f t="shared" si="14"/>
        <v>601.33085115799258</v>
      </c>
      <c r="BB65" s="45">
        <f t="shared" si="14"/>
        <v>616.52262145718623</v>
      </c>
      <c r="BC65" s="45">
        <f t="shared" si="14"/>
        <v>631.79675425677226</v>
      </c>
      <c r="BD65" s="45">
        <f t="shared" si="14"/>
        <v>647.1512651735726</v>
      </c>
      <c r="BE65" s="45">
        <f t="shared" si="14"/>
        <v>662.58304643058977</v>
      </c>
      <c r="BF65" s="45">
        <f t="shared" si="14"/>
        <v>678.08787001320309</v>
      </c>
      <c r="BG65" s="45">
        <f t="shared" si="14"/>
        <v>693.66038968669739</v>
      </c>
      <c r="BH65" s="45">
        <f t="shared" si="14"/>
        <v>709.29414142903192</v>
      </c>
      <c r="BI65" s="45">
        <f t="shared" si="14"/>
        <v>724.98154205028231</v>
      </c>
      <c r="BJ65" s="45">
        <f t="shared" si="14"/>
        <v>720.14384565563296</v>
      </c>
      <c r="BK65" s="45">
        <f t="shared" si="14"/>
        <v>716.23062166841385</v>
      </c>
      <c r="BL65" s="45">
        <f t="shared" si="14"/>
        <v>712.04496461567692</v>
      </c>
      <c r="BM65" s="45">
        <f t="shared" si="14"/>
        <v>707.67288622877959</v>
      </c>
      <c r="BN65" s="45">
        <f t="shared" si="14"/>
        <v>703.17177058171205</v>
      </c>
      <c r="BO65" s="45">
        <f t="shared" ref="BO65:CV65" si="15">+BO61-BO64</f>
        <v>698.58020601833141</v>
      </c>
      <c r="BP65" s="45">
        <f t="shared" si="15"/>
        <v>693.92433661122345</v>
      </c>
      <c r="BQ65" s="45">
        <f t="shared" si="15"/>
        <v>689.22201638326271</v>
      </c>
      <c r="BR65" s="45">
        <f t="shared" si="15"/>
        <v>684.48555101912029</v>
      </c>
      <c r="BS65" s="45">
        <f t="shared" si="15"/>
        <v>679.72351910386692</v>
      </c>
      <c r="BT65" s="45">
        <f t="shared" si="15"/>
        <v>674.94198754285105</v>
      </c>
      <c r="BU65" s="45">
        <f t="shared" si="15"/>
        <v>670.14532540680466</v>
      </c>
      <c r="BV65" s="45">
        <f t="shared" si="15"/>
        <v>665.33675024092361</v>
      </c>
      <c r="BW65" s="45">
        <f t="shared" si="15"/>
        <v>660.51869550109063</v>
      </c>
      <c r="BX65" s="45">
        <f t="shared" si="15"/>
        <v>655.69305809563957</v>
      </c>
      <c r="BY65" s="45">
        <f t="shared" si="15"/>
        <v>650.86136542028248</v>
      </c>
      <c r="BZ65" s="45">
        <f t="shared" si="15"/>
        <v>646.02488826370859</v>
      </c>
      <c r="CA65" s="45">
        <f t="shared" si="15"/>
        <v>641.18471728336601</v>
      </c>
      <c r="CB65" s="45">
        <f t="shared" si="15"/>
        <v>636.34181494465565</v>
      </c>
      <c r="CC65" s="45">
        <f t="shared" si="15"/>
        <v>631.49705092350985</v>
      </c>
      <c r="CD65" s="45">
        <f t="shared" si="15"/>
        <v>626.65122635782495</v>
      </c>
      <c r="CE65" s="45">
        <f t="shared" si="15"/>
        <v>621.80509057553968</v>
      </c>
      <c r="CF65" s="45">
        <f t="shared" si="15"/>
        <v>616.9593527445619</v>
      </c>
      <c r="CG65" s="45">
        <f t="shared" si="15"/>
        <v>612.11469009360599</v>
      </c>
      <c r="CH65" s="45">
        <f t="shared" si="15"/>
        <v>607.27175381674317</v>
      </c>
      <c r="CI65" s="45">
        <f t="shared" si="15"/>
        <v>602.43117341312791</v>
      </c>
      <c r="CJ65" s="45">
        <f t="shared" si="15"/>
        <v>597.59355996975432</v>
      </c>
      <c r="CK65" s="45">
        <f t="shared" si="15"/>
        <v>592.75950873081763</v>
      </c>
      <c r="CL65" s="45">
        <f t="shared" si="15"/>
        <v>587.92960118639735</v>
      </c>
      <c r="CM65" s="45">
        <f t="shared" si="15"/>
        <v>583.10440683833997</v>
      </c>
      <c r="CN65" s="45">
        <f t="shared" si="15"/>
        <v>578.28448475065807</v>
      </c>
      <c r="CO65" s="45">
        <f t="shared" si="15"/>
        <v>573.47038495756738</v>
      </c>
      <c r="CP65" s="45">
        <f t="shared" si="15"/>
        <v>568.66264977913693</v>
      </c>
      <c r="CQ65" s="45">
        <f t="shared" si="15"/>
        <v>563.86181507883771</v>
      </c>
      <c r="CR65" s="45">
        <f t="shared" si="15"/>
        <v>559.06841148661078</v>
      </c>
      <c r="CS65" s="45">
        <f t="shared" si="15"/>
        <v>554.28296560380409</v>
      </c>
      <c r="CT65" s="45">
        <f t="shared" si="15"/>
        <v>549.50600120137881</v>
      </c>
      <c r="CU65" s="45">
        <f t="shared" si="15"/>
        <v>544.73804041934829</v>
      </c>
      <c r="CV65" s="45">
        <f t="shared" si="15"/>
        <v>539.97960497306713</v>
      </c>
    </row>
    <row r="66" spans="1:237" s="33" customFormat="1" ht="18" customHeight="1">
      <c r="A66" s="23" t="s">
        <v>159</v>
      </c>
      <c r="B66" s="33">
        <f t="shared" ref="B66:AG66" si="16">(B31*(B103)^$B38)</f>
        <v>2.2952554683293185E-11</v>
      </c>
      <c r="C66" s="33">
        <f t="shared" si="16"/>
        <v>2.2293100317127189E-11</v>
      </c>
      <c r="D66" s="33">
        <f t="shared" si="16"/>
        <v>1.8699732160662636E-11</v>
      </c>
      <c r="E66" s="33">
        <f t="shared" si="16"/>
        <v>1.5962138804339709E-11</v>
      </c>
      <c r="F66" s="33">
        <f t="shared" si="16"/>
        <v>1.3841073449747695E-11</v>
      </c>
      <c r="G66" s="33">
        <f t="shared" si="16"/>
        <v>1.2172510881733402E-11</v>
      </c>
      <c r="H66" s="33">
        <f t="shared" si="16"/>
        <v>1.0841777382899398E-11</v>
      </c>
      <c r="I66" s="33">
        <f t="shared" si="16"/>
        <v>9.767381337001811E-12</v>
      </c>
      <c r="J66" s="33">
        <f t="shared" si="16"/>
        <v>8.8914548913960349E-12</v>
      </c>
      <c r="K66" s="33">
        <f t="shared" si="16"/>
        <v>8.1777983067093556E-12</v>
      </c>
      <c r="L66" s="33">
        <f t="shared" si="16"/>
        <v>7.6288960430012633E-12</v>
      </c>
      <c r="M66" s="33">
        <f t="shared" si="16"/>
        <v>7.3661287460535059E-12</v>
      </c>
      <c r="N66" s="33">
        <f t="shared" si="16"/>
        <v>7.9348997615663194E-12</v>
      </c>
      <c r="O66" s="33">
        <f t="shared" si="16"/>
        <v>1.1564522750528103E-11</v>
      </c>
      <c r="P66" s="33">
        <f t="shared" si="16"/>
        <v>2.843482537994179E-11</v>
      </c>
      <c r="Q66" s="33">
        <f t="shared" si="16"/>
        <v>1.1000141096518737E-10</v>
      </c>
      <c r="R66" s="33">
        <f t="shared" si="16"/>
        <v>5.105036667954457E-10</v>
      </c>
      <c r="S66" s="33">
        <f t="shared" si="16"/>
        <v>2.3882517905450725E-9</v>
      </c>
      <c r="T66" s="33">
        <f t="shared" si="16"/>
        <v>1.0569612389750832E-8</v>
      </c>
      <c r="U66" s="33">
        <f t="shared" si="16"/>
        <v>4.3482477877016248E-8</v>
      </c>
      <c r="V66" s="33">
        <f t="shared" si="16"/>
        <v>1.6570443297354919E-7</v>
      </c>
      <c r="W66" s="33">
        <f t="shared" si="16"/>
        <v>5.8470271431840973E-7</v>
      </c>
      <c r="X66" s="33">
        <f t="shared" si="16"/>
        <v>1.908415027068404E-6</v>
      </c>
      <c r="Y66" s="33">
        <f t="shared" si="16"/>
        <v>5.7448062139356013E-6</v>
      </c>
      <c r="Z66" s="33">
        <f t="shared" si="16"/>
        <v>1.5865571720876345E-5</v>
      </c>
      <c r="AA66" s="33">
        <f t="shared" si="16"/>
        <v>5.7452038672548716E-5</v>
      </c>
      <c r="AB66" s="33">
        <f t="shared" si="16"/>
        <v>7.3576820044991354E-4</v>
      </c>
      <c r="AC66" s="33">
        <f t="shared" si="16"/>
        <v>3.5429071138955468E-4</v>
      </c>
      <c r="AD66" s="33">
        <f t="shared" si="16"/>
        <v>1.7081574829942072E-4</v>
      </c>
      <c r="AE66" s="33">
        <f t="shared" si="16"/>
        <v>8.2449969508105345E-5</v>
      </c>
      <c r="AF66" s="33">
        <f t="shared" si="16"/>
        <v>3.9838052167975608E-5</v>
      </c>
      <c r="AG66" s="33">
        <f t="shared" si="16"/>
        <v>1.926664951864858E-5</v>
      </c>
      <c r="AH66" s="33">
        <f t="shared" ref="AH66:BI66" si="17">(AH31*(AH103)^$B38)</f>
        <v>9.3255563883000918E-6</v>
      </c>
      <c r="AI66" s="33">
        <f t="shared" si="17"/>
        <v>4.5171833266179152E-6</v>
      </c>
      <c r="AJ66" s="33">
        <f t="shared" si="17"/>
        <v>2.1895388136167175E-6</v>
      </c>
      <c r="AK66" s="33">
        <f t="shared" si="17"/>
        <v>1.0619409083818104E-6</v>
      </c>
      <c r="AL66" s="33">
        <f t="shared" si="17"/>
        <v>5.1532895846027482E-7</v>
      </c>
      <c r="AM66" s="33">
        <f t="shared" si="17"/>
        <v>2.5019670696410218E-7</v>
      </c>
      <c r="AN66" s="33">
        <f t="shared" si="17"/>
        <v>1.2152627627539267E-7</v>
      </c>
      <c r="AO66" s="33">
        <f t="shared" si="17"/>
        <v>5.9051535684736179E-8</v>
      </c>
      <c r="AP66" s="33">
        <f t="shared" si="17"/>
        <v>2.8704326776553104E-8</v>
      </c>
      <c r="AQ66" s="33">
        <f t="shared" si="17"/>
        <v>1.3957356840350597E-8</v>
      </c>
      <c r="AR66" s="33">
        <f t="shared" si="17"/>
        <v>6.7886697366855183E-9</v>
      </c>
      <c r="AS66" s="33">
        <f t="shared" si="17"/>
        <v>3.3027773266112556E-9</v>
      </c>
      <c r="AT66" s="33">
        <f t="shared" si="17"/>
        <v>1.6072214165021972E-9</v>
      </c>
      <c r="AU66" s="33">
        <f t="shared" si="17"/>
        <v>7.8228274268499447E-10</v>
      </c>
      <c r="AV66" s="33">
        <f t="shared" si="17"/>
        <v>3.808327150701287E-10</v>
      </c>
      <c r="AW66" s="33">
        <f t="shared" si="17"/>
        <v>1.8542955774655444E-10</v>
      </c>
      <c r="AX66" s="33">
        <f t="shared" si="17"/>
        <v>9.0300565265774847E-11</v>
      </c>
      <c r="AY66" s="33">
        <f t="shared" si="17"/>
        <v>4.39806950978601E-11</v>
      </c>
      <c r="AZ66" s="33">
        <f t="shared" si="17"/>
        <v>2.1423371118344235E-11</v>
      </c>
      <c r="BA66" s="33">
        <f t="shared" si="17"/>
        <v>1.0436676579852392E-11</v>
      </c>
      <c r="BB66" s="33">
        <f t="shared" si="17"/>
        <v>5.0848771215210589E-12</v>
      </c>
      <c r="BC66" s="33">
        <f t="shared" si="17"/>
        <v>2.477639635987464E-12</v>
      </c>
      <c r="BD66" s="33">
        <f t="shared" si="17"/>
        <v>1.207344794730272E-12</v>
      </c>
      <c r="BE66" s="33">
        <f t="shared" si="17"/>
        <v>5.8837801252107708E-13</v>
      </c>
      <c r="BF66" s="33">
        <f t="shared" si="17"/>
        <v>2.8675454356686448E-13</v>
      </c>
      <c r="BG66" s="33">
        <f t="shared" si="17"/>
        <v>1.3976230607081962E-13</v>
      </c>
      <c r="BH66" s="33">
        <f t="shared" si="17"/>
        <v>6.8122895198455802E-14</v>
      </c>
      <c r="BI66" s="33">
        <f t="shared" si="17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5.8908331477470679E-11</v>
      </c>
      <c r="C67" s="23">
        <f>+C61*C66</f>
        <v>1.0720955527454588E-10</v>
      </c>
      <c r="D67" s="23">
        <f t="shared" ref="D67:BI67" si="18">+D61*D66</f>
        <v>1.4567240743612824E-10</v>
      </c>
      <c r="E67" s="23">
        <f t="shared" si="18"/>
        <v>1.8660149549403587E-10</v>
      </c>
      <c r="F67" s="23">
        <f t="shared" si="18"/>
        <v>2.2886930143677528E-10</v>
      </c>
      <c r="G67" s="23">
        <f t="shared" si="18"/>
        <v>2.7041695567163045E-10</v>
      </c>
      <c r="H67" s="23">
        <f t="shared" si="18"/>
        <v>3.1091419484275419E-10</v>
      </c>
      <c r="I67" s="23">
        <f t="shared" si="18"/>
        <v>3.5002073860574917E-10</v>
      </c>
      <c r="J67" s="23">
        <f t="shared" si="18"/>
        <v>3.8660812885483665E-10</v>
      </c>
      <c r="K67" s="23">
        <f t="shared" si="18"/>
        <v>4.2088572828840923E-10</v>
      </c>
      <c r="L67" s="23">
        <f t="shared" si="18"/>
        <v>4.5961588154210859E-10</v>
      </c>
      <c r="M67" s="23">
        <f t="shared" si="18"/>
        <v>5.1792587045976549E-10</v>
      </c>
      <c r="N67" s="23">
        <f t="shared" si="18"/>
        <v>6.4557867173767468E-10</v>
      </c>
      <c r="O67" s="23">
        <f t="shared" si="18"/>
        <v>1.0762031219884432E-9</v>
      </c>
      <c r="P67" s="23">
        <f t="shared" si="18"/>
        <v>2.9956877102635029E-9</v>
      </c>
      <c r="Q67" s="23">
        <f t="shared" si="18"/>
        <v>1.2998838791434933E-8</v>
      </c>
      <c r="R67" s="23">
        <f t="shared" si="18"/>
        <v>6.7103928798319745E-8</v>
      </c>
      <c r="S67" s="23">
        <f t="shared" si="18"/>
        <v>3.4658522544184957E-7</v>
      </c>
      <c r="T67" s="23">
        <f t="shared" si="18"/>
        <v>1.6819982681174356E-6</v>
      </c>
      <c r="U67" s="23">
        <f t="shared" si="18"/>
        <v>7.5415070917202898E-6</v>
      </c>
      <c r="V67" s="23">
        <f t="shared" si="18"/>
        <v>3.114963838225275E-5</v>
      </c>
      <c r="W67" s="23">
        <f t="shared" si="18"/>
        <v>1.1853829127094422E-4</v>
      </c>
      <c r="X67" s="23">
        <f t="shared" si="18"/>
        <v>4.1537557369501944E-4</v>
      </c>
      <c r="Y67" s="23">
        <f t="shared" si="18"/>
        <v>1.3369628026680721E-3</v>
      </c>
      <c r="Z67" s="23">
        <f t="shared" si="18"/>
        <v>3.9335235413263531E-3</v>
      </c>
      <c r="AA67" s="23">
        <f t="shared" si="18"/>
        <v>1.512449565716081E-2</v>
      </c>
      <c r="AB67" s="23">
        <f t="shared" si="18"/>
        <v>0.20506685075409578</v>
      </c>
      <c r="AC67" s="23">
        <f t="shared" si="18"/>
        <v>0.10428253294818876</v>
      </c>
      <c r="AD67" s="23">
        <f t="shared" si="18"/>
        <v>5.3010807140489467E-2</v>
      </c>
      <c r="AE67" s="23">
        <f t="shared" si="18"/>
        <v>2.6935913894772314E-2</v>
      </c>
      <c r="AF67" s="23">
        <f t="shared" si="18"/>
        <v>1.3679653359300546E-2</v>
      </c>
      <c r="AG67" s="23">
        <f t="shared" si="18"/>
        <v>6.9432044818793894E-3</v>
      </c>
      <c r="AH67" s="23">
        <f t="shared" si="18"/>
        <v>3.521786148037533E-3</v>
      </c>
      <c r="AI67" s="23">
        <f t="shared" si="18"/>
        <v>1.7851437211300724E-3</v>
      </c>
      <c r="AJ67" s="23">
        <f t="shared" si="18"/>
        <v>9.0425336871141051E-4</v>
      </c>
      <c r="AK67" s="23">
        <f t="shared" si="18"/>
        <v>4.5774251808544257E-4</v>
      </c>
      <c r="AL67" s="23">
        <f t="shared" si="18"/>
        <v>2.3156836947632684E-4</v>
      </c>
      <c r="AM67" s="23">
        <f t="shared" si="18"/>
        <v>1.1707924165590303E-4</v>
      </c>
      <c r="AN67" s="23">
        <f t="shared" si="18"/>
        <v>5.9161689260797077E-5</v>
      </c>
      <c r="AO67" s="23">
        <f t="shared" si="18"/>
        <v>2.9879885297481102E-5</v>
      </c>
      <c r="AP67" s="23">
        <f t="shared" si="18"/>
        <v>1.5083852906701518E-5</v>
      </c>
      <c r="AQ67" s="23">
        <f t="shared" si="18"/>
        <v>7.6112696669485449E-6</v>
      </c>
      <c r="AR67" s="23">
        <f t="shared" si="18"/>
        <v>3.8390938204691608E-6</v>
      </c>
      <c r="AS67" s="23">
        <f t="shared" si="18"/>
        <v>1.9357141872514073E-6</v>
      </c>
      <c r="AT67" s="23">
        <f t="shared" si="18"/>
        <v>9.7568011009207533E-7</v>
      </c>
      <c r="AU67" s="23">
        <f t="shared" si="18"/>
        <v>4.916306507809848E-7</v>
      </c>
      <c r="AV67" s="23">
        <f t="shared" si="18"/>
        <v>2.4765443595044515E-7</v>
      </c>
      <c r="AW67" s="23">
        <f t="shared" si="18"/>
        <v>1.2472060270594792E-7</v>
      </c>
      <c r="AX67" s="23">
        <f t="shared" si="18"/>
        <v>6.2794768621033803E-8</v>
      </c>
      <c r="AY67" s="23">
        <f t="shared" si="18"/>
        <v>3.1608887641707888E-8</v>
      </c>
      <c r="AZ67" s="23">
        <f t="shared" si="18"/>
        <v>1.5907499129469292E-8</v>
      </c>
      <c r="BA67" s="23">
        <f t="shared" si="18"/>
        <v>8.004003097389472E-9</v>
      </c>
      <c r="BB67" s="23">
        <f t="shared" si="18"/>
        <v>4.026523519320449E-9</v>
      </c>
      <c r="BC67" s="23">
        <f t="shared" si="18"/>
        <v>2.0252342931643417E-9</v>
      </c>
      <c r="BD67" s="23">
        <f t="shared" si="18"/>
        <v>1.0184651589029352E-9</v>
      </c>
      <c r="BE67" s="23">
        <f t="shared" si="18"/>
        <v>5.1208998585368107E-10</v>
      </c>
      <c r="BF67" s="23">
        <f t="shared" si="18"/>
        <v>2.5744145032301872E-10</v>
      </c>
      <c r="BG67" s="23">
        <f t="shared" si="18"/>
        <v>1.2940326203115273E-10</v>
      </c>
      <c r="BH67" s="23">
        <f t="shared" si="18"/>
        <v>6.5035225099909335E-11</v>
      </c>
      <c r="BI67" s="23">
        <f t="shared" si="18"/>
        <v>3.2680638015996022E-11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2.5542577971605716</v>
      </c>
      <c r="C68" s="23">
        <f>+C65-C67</f>
        <v>4.780588246877727</v>
      </c>
      <c r="D68" s="23">
        <f>+D65-D67</f>
        <v>7.727944403924087</v>
      </c>
      <c r="E68" s="23">
        <f>+E65-E67</f>
        <v>11.565930549322895</v>
      </c>
      <c r="F68" s="23">
        <f>+F65-F67</f>
        <v>16.306922548631725</v>
      </c>
      <c r="G68" s="23">
        <f t="shared" ref="G68:BI68" si="19">+G65-G67</f>
        <v>21.827338127389211</v>
      </c>
      <c r="H68" s="23">
        <f t="shared" si="19"/>
        <v>28.061174429586234</v>
      </c>
      <c r="I68" s="23">
        <f t="shared" si="19"/>
        <v>34.910258592325313</v>
      </c>
      <c r="J68" s="23">
        <f t="shared" si="19"/>
        <v>42.158211383186668</v>
      </c>
      <c r="K68" s="23">
        <f t="shared" si="19"/>
        <v>49.652078123892316</v>
      </c>
      <c r="L68" s="23">
        <f t="shared" si="19"/>
        <v>57.818037348228863</v>
      </c>
      <c r="M68" s="23">
        <f t="shared" si="19"/>
        <v>67.117978241574761</v>
      </c>
      <c r="N68" s="23">
        <f t="shared" si="19"/>
        <v>77.242068861049759</v>
      </c>
      <c r="O68" s="23">
        <f t="shared" si="19"/>
        <v>87.859936765962985</v>
      </c>
      <c r="P68" s="23">
        <f t="shared" si="19"/>
        <v>98.897512564009546</v>
      </c>
      <c r="Q68" s="23">
        <f t="shared" si="19"/>
        <v>110.27900807149427</v>
      </c>
      <c r="R68" s="23">
        <f t="shared" si="19"/>
        <v>121.93010097809606</v>
      </c>
      <c r="S68" s="23">
        <f t="shared" si="19"/>
        <v>133.78024259460722</v>
      </c>
      <c r="T68" s="23">
        <f t="shared" si="19"/>
        <v>145.76434994104153</v>
      </c>
      <c r="U68" s="23">
        <f t="shared" si="19"/>
        <v>157.82409805626577</v>
      </c>
      <c r="V68" s="23">
        <f t="shared" si="19"/>
        <v>169.90901928344329</v>
      </c>
      <c r="W68" s="23">
        <f t="shared" si="19"/>
        <v>181.97759999441456</v>
      </c>
      <c r="X68" s="23">
        <f t="shared" si="19"/>
        <v>193.99851929260754</v>
      </c>
      <c r="Y68" s="23">
        <f t="shared" si="19"/>
        <v>205.95206592508384</v>
      </c>
      <c r="Z68" s="23">
        <f t="shared" si="19"/>
        <v>217.83157478338364</v>
      </c>
      <c r="AA68" s="23">
        <f t="shared" si="19"/>
        <v>229.67913340905611</v>
      </c>
      <c r="AB68" s="23">
        <f t="shared" si="19"/>
        <v>241.64962229387621</v>
      </c>
      <c r="AC68" s="23">
        <f t="shared" si="19"/>
        <v>254.45573904944999</v>
      </c>
      <c r="AD68" s="23">
        <f t="shared" si="19"/>
        <v>267.76019821751464</v>
      </c>
      <c r="AE68" s="23">
        <f t="shared" si="19"/>
        <v>281.44918432620273</v>
      </c>
      <c r="AF68" s="23">
        <f t="shared" si="19"/>
        <v>295.41663686739793</v>
      </c>
      <c r="AG68" s="23">
        <f t="shared" si="19"/>
        <v>309.57386435891715</v>
      </c>
      <c r="AH68" s="23">
        <f t="shared" si="19"/>
        <v>323.85222252270631</v>
      </c>
      <c r="AI68" s="23">
        <f t="shared" si="19"/>
        <v>338.2019844139005</v>
      </c>
      <c r="AJ68" s="23">
        <f t="shared" si="19"/>
        <v>352.58956959747576</v>
      </c>
      <c r="AK68" s="23">
        <f t="shared" si="19"/>
        <v>366.99433125843052</v>
      </c>
      <c r="AL68" s="23">
        <f t="shared" si="19"/>
        <v>381.40550444271219</v>
      </c>
      <c r="AM68" s="23">
        <f t="shared" si="19"/>
        <v>395.81957214025721</v>
      </c>
      <c r="AN68" s="23">
        <f t="shared" si="19"/>
        <v>410.23811753987542</v>
      </c>
      <c r="AO68" s="23">
        <f t="shared" si="19"/>
        <v>424.66613773583339</v>
      </c>
      <c r="AP68" s="23">
        <f t="shared" si="19"/>
        <v>439.11075544672104</v>
      </c>
      <c r="AQ68" s="23">
        <f t="shared" si="19"/>
        <v>453.58025548903845</v>
      </c>
      <c r="AR68" s="23">
        <f t="shared" si="19"/>
        <v>468.08337686133075</v>
      </c>
      <c r="AS68" s="23">
        <f t="shared" si="19"/>
        <v>482.62880101416999</v>
      </c>
      <c r="AT68" s="23">
        <f t="shared" si="19"/>
        <v>497.22478788907455</v>
      </c>
      <c r="AU68" s="23">
        <f t="shared" si="19"/>
        <v>511.87892158487546</v>
      </c>
      <c r="AV68" s="23">
        <f t="shared" si="19"/>
        <v>526.59793627672946</v>
      </c>
      <c r="AW68" s="23">
        <f t="shared" si="19"/>
        <v>541.38760012214902</v>
      </c>
      <c r="AX68" s="23">
        <f t="shared" si="19"/>
        <v>556.2526404749666</v>
      </c>
      <c r="AY68" s="23">
        <f t="shared" si="19"/>
        <v>571.19669802912915</v>
      </c>
      <c r="AZ68" s="23">
        <f t="shared" si="19"/>
        <v>586.22230078028838</v>
      </c>
      <c r="BA68" s="23">
        <f t="shared" si="19"/>
        <v>601.33085114998858</v>
      </c>
      <c r="BB68" s="23">
        <f t="shared" si="19"/>
        <v>616.52262145315967</v>
      </c>
      <c r="BC68" s="23">
        <f t="shared" si="19"/>
        <v>631.79675425474704</v>
      </c>
      <c r="BD68" s="23">
        <f t="shared" si="19"/>
        <v>647.15126517255408</v>
      </c>
      <c r="BE68" s="23">
        <f t="shared" si="19"/>
        <v>662.58304643007773</v>
      </c>
      <c r="BF68" s="23">
        <f t="shared" si="19"/>
        <v>678.0878700129457</v>
      </c>
      <c r="BG68" s="23">
        <f t="shared" si="19"/>
        <v>693.66038968656801</v>
      </c>
      <c r="BH68" s="23">
        <f t="shared" si="19"/>
        <v>709.2941414289669</v>
      </c>
      <c r="BI68" s="23">
        <f t="shared" si="19"/>
        <v>724.98154205024969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0.42585059213326604</v>
      </c>
      <c r="C70" s="45">
        <f t="shared" si="20"/>
        <v>0.75544079125646879</v>
      </c>
      <c r="D70" s="45">
        <f t="shared" si="20"/>
        <v>1.000668123738264</v>
      </c>
      <c r="E70" s="45">
        <f t="shared" si="20"/>
        <v>1.2497858214982061</v>
      </c>
      <c r="F70" s="45">
        <f t="shared" si="20"/>
        <v>1.4947897489575672</v>
      </c>
      <c r="G70" s="45">
        <f t="shared" si="20"/>
        <v>1.7225248905221093</v>
      </c>
      <c r="H70" s="45">
        <f t="shared" si="20"/>
        <v>1.9318793667204348</v>
      </c>
      <c r="I70" s="45">
        <f t="shared" si="20"/>
        <v>2.1218009046745152</v>
      </c>
      <c r="J70" s="45">
        <f t="shared" si="20"/>
        <v>2.2864145573810744</v>
      </c>
      <c r="K70" s="45">
        <f t="shared" si="20"/>
        <v>2.4261590586487123</v>
      </c>
      <c r="L70" s="45">
        <f t="shared" si="20"/>
        <v>2.5675515455625035</v>
      </c>
      <c r="M70" s="45">
        <f t="shared" si="20"/>
        <v>2.7296093910581543</v>
      </c>
      <c r="N70" s="45">
        <f t="shared" si="20"/>
        <v>2.8968244528161158</v>
      </c>
      <c r="O70" s="45">
        <f t="shared" si="20"/>
        <v>3.0574641512632561</v>
      </c>
      <c r="P70" s="45">
        <f t="shared" si="20"/>
        <v>3.2110240090895306</v>
      </c>
      <c r="Q70" s="45">
        <f t="shared" si="20"/>
        <v>3.3566737981469399</v>
      </c>
      <c r="R70" s="45">
        <f t="shared" si="20"/>
        <v>3.4932432967722726</v>
      </c>
      <c r="S70" s="45">
        <f t="shared" si="20"/>
        <v>3.6189887599389947</v>
      </c>
      <c r="T70" s="45">
        <f t="shared" si="20"/>
        <v>3.7312215554818504</v>
      </c>
      <c r="U70" s="45">
        <f t="shared" si="20"/>
        <v>3.8258551934371794</v>
      </c>
      <c r="V70" s="45">
        <f t="shared" si="20"/>
        <v>3.8968826212892376</v>
      </c>
      <c r="W70" s="45">
        <f t="shared" si="20"/>
        <v>3.9358634729525543</v>
      </c>
      <c r="X70" s="45">
        <f t="shared" si="20"/>
        <v>3.9316230811083397</v>
      </c>
      <c r="Y70" s="45">
        <f t="shared" si="20"/>
        <v>3.8705377295080026</v>
      </c>
      <c r="Z70" s="45">
        <f t="shared" si="20"/>
        <v>3.7379586774854547</v>
      </c>
      <c r="AA70" s="45">
        <f t="shared" si="20"/>
        <v>3.0968873038375437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0.42585059213326604</v>
      </c>
      <c r="C71" s="46">
        <f t="shared" si="22"/>
        <v>0.75544079125646879</v>
      </c>
      <c r="D71" s="46">
        <f t="shared" si="22"/>
        <v>1.000668123738264</v>
      </c>
      <c r="E71" s="46">
        <f t="shared" si="22"/>
        <v>1.2497858214982061</v>
      </c>
      <c r="F71" s="46">
        <f t="shared" si="22"/>
        <v>1.4947897489575672</v>
      </c>
      <c r="G71" s="46">
        <f t="shared" si="22"/>
        <v>1.7225248905221093</v>
      </c>
      <c r="H71" s="46">
        <f t="shared" si="22"/>
        <v>1.9318793667204348</v>
      </c>
      <c r="I71" s="46">
        <f t="shared" si="22"/>
        <v>2.1218009046745152</v>
      </c>
      <c r="J71" s="46">
        <f t="shared" si="22"/>
        <v>2.2864145573810744</v>
      </c>
      <c r="K71" s="46">
        <f t="shared" si="22"/>
        <v>2.4261590586487123</v>
      </c>
      <c r="L71" s="46">
        <f t="shared" si="22"/>
        <v>2.5675515455625035</v>
      </c>
      <c r="M71" s="46">
        <f t="shared" si="22"/>
        <v>2.7296093910581543</v>
      </c>
      <c r="N71" s="46">
        <f t="shared" si="22"/>
        <v>2.8968244528161158</v>
      </c>
      <c r="O71" s="46">
        <f t="shared" si="22"/>
        <v>3.0574641512632561</v>
      </c>
      <c r="P71" s="46">
        <f t="shared" si="22"/>
        <v>3.2110240090895306</v>
      </c>
      <c r="Q71" s="46">
        <f t="shared" si="22"/>
        <v>3.3566737981469399</v>
      </c>
      <c r="R71" s="46">
        <f t="shared" si="22"/>
        <v>3.4932432967722726</v>
      </c>
      <c r="S71" s="46">
        <f t="shared" si="22"/>
        <v>3.6189887599389947</v>
      </c>
      <c r="T71" s="46">
        <f t="shared" si="22"/>
        <v>3.7312215554818504</v>
      </c>
      <c r="U71" s="46">
        <f t="shared" si="22"/>
        <v>3.8258551934371794</v>
      </c>
      <c r="V71" s="46">
        <f t="shared" si="22"/>
        <v>3.8968826212892376</v>
      </c>
      <c r="W71" s="46">
        <f t="shared" si="22"/>
        <v>3.9358634729525543</v>
      </c>
      <c r="X71" s="46">
        <f t="shared" si="22"/>
        <v>3.9316230811083397</v>
      </c>
      <c r="Y71" s="46">
        <f t="shared" si="22"/>
        <v>3.8705377295080026</v>
      </c>
      <c r="Z71" s="46">
        <f t="shared" si="22"/>
        <v>3.7379586774854547</v>
      </c>
      <c r="AA71" s="46">
        <f t="shared" si="22"/>
        <v>3.0968873038375437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0.75311393448210717</v>
      </c>
      <c r="C73" s="45">
        <f>(C97)*C68</f>
        <v>1.2843351745007674</v>
      </c>
      <c r="D73" s="45">
        <f>(D97)*D68</f>
        <v>1.9608387028474923</v>
      </c>
      <c r="E73" s="45">
        <f>(E97)*E68</f>
        <v>2.8156594055342095</v>
      </c>
      <c r="F73" s="45">
        <f>(F97)*F68</f>
        <v>3.7861994743245857</v>
      </c>
      <c r="G73" s="45">
        <f t="shared" ref="G73:BI73" si="24">(G97)*G68</f>
        <v>4.9429932461368491</v>
      </c>
      <c r="H73" s="45">
        <f t="shared" si="24"/>
        <v>6.3211521767356862</v>
      </c>
      <c r="I73" s="45">
        <f t="shared" si="24"/>
        <v>7.8388217680004884</v>
      </c>
      <c r="J73" s="45">
        <f t="shared" si="24"/>
        <v>9.4600018203693654</v>
      </c>
      <c r="K73" s="45">
        <f t="shared" si="24"/>
        <v>11.159037509005625</v>
      </c>
      <c r="L73" s="45">
        <f t="shared" si="24"/>
        <v>13.051185824699417</v>
      </c>
      <c r="M73" s="45">
        <f t="shared" si="24"/>
        <v>15.315724882523631</v>
      </c>
      <c r="N73" s="45">
        <f t="shared" si="24"/>
        <v>17.62595219681377</v>
      </c>
      <c r="O73" s="45">
        <f t="shared" si="24"/>
        <v>20.048855090064166</v>
      </c>
      <c r="P73" s="45">
        <f t="shared" si="24"/>
        <v>22.567531586612283</v>
      </c>
      <c r="Q73" s="45">
        <f t="shared" si="24"/>
        <v>25.164687497907874</v>
      </c>
      <c r="R73" s="45">
        <f t="shared" si="24"/>
        <v>27.823363134649593</v>
      </c>
      <c r="S73" s="45">
        <f t="shared" si="24"/>
        <v>30.527459914266331</v>
      </c>
      <c r="T73" s="45">
        <f t="shared" si="24"/>
        <v>33.262126480353764</v>
      </c>
      <c r="U73" s="45">
        <f t="shared" si="24"/>
        <v>36.014053596222944</v>
      </c>
      <c r="V73" s="45">
        <f t="shared" si="24"/>
        <v>38.77172499204832</v>
      </c>
      <c r="W73" s="45">
        <f t="shared" si="24"/>
        <v>41.525667627603944</v>
      </c>
      <c r="X73" s="45">
        <f t="shared" si="24"/>
        <v>44.268734353235743</v>
      </c>
      <c r="Y73" s="45">
        <f t="shared" si="24"/>
        <v>46.996427236571442</v>
      </c>
      <c r="Z73" s="45">
        <f t="shared" si="24"/>
        <v>49.707225359219919</v>
      </c>
      <c r="AA73" s="45">
        <f t="shared" si="24"/>
        <v>52.410732723331364</v>
      </c>
      <c r="AB73" s="45">
        <f t="shared" si="24"/>
        <v>55.142291677764348</v>
      </c>
      <c r="AC73" s="45">
        <f t="shared" si="24"/>
        <v>58.064533470207863</v>
      </c>
      <c r="AD73" s="45">
        <f t="shared" si="24"/>
        <v>61.100492562948055</v>
      </c>
      <c r="AE73" s="45">
        <f t="shared" si="24"/>
        <v>64.224197278944516</v>
      </c>
      <c r="AF73" s="45">
        <f t="shared" si="24"/>
        <v>67.411445554819153</v>
      </c>
      <c r="AG73" s="45">
        <f t="shared" si="24"/>
        <v>70.641998784223489</v>
      </c>
      <c r="AH73" s="45">
        <f t="shared" si="24"/>
        <v>73.900192954250969</v>
      </c>
      <c r="AI73" s="45">
        <f t="shared" si="24"/>
        <v>77.174680818951217</v>
      </c>
      <c r="AJ73" s="45">
        <f t="shared" si="24"/>
        <v>80.45779962211887</v>
      </c>
      <c r="AK73" s="45">
        <f t="shared" si="24"/>
        <v>83.744837944450964</v>
      </c>
      <c r="AL73" s="45">
        <f t="shared" si="24"/>
        <v>87.03333931930527</v>
      </c>
      <c r="AM73" s="45">
        <f t="shared" si="24"/>
        <v>90.322501196307755</v>
      </c>
      <c r="AN73" s="45">
        <f t="shared" si="24"/>
        <v>93.612684845044967</v>
      </c>
      <c r="AO73" s="45">
        <f t="shared" si="24"/>
        <v>96.905030557924448</v>
      </c>
      <c r="AP73" s="45">
        <f t="shared" si="24"/>
        <v>100.20116367589354</v>
      </c>
      <c r="AQ73" s="45">
        <f t="shared" si="24"/>
        <v>103.50297472029305</v>
      </c>
      <c r="AR73" s="45">
        <f t="shared" si="24"/>
        <v>106.81245785276153</v>
      </c>
      <c r="AS73" s="45">
        <f t="shared" si="24"/>
        <v>110.13159410300256</v>
      </c>
      <c r="AT73" s="45">
        <f t="shared" si="24"/>
        <v>113.46226831610768</v>
      </c>
      <c r="AU73" s="45">
        <f t="shared" si="24"/>
        <v>116.80621111588621</v>
      </c>
      <c r="AV73" s="45">
        <f t="shared" si="24"/>
        <v>120.16495918113441</v>
      </c>
      <c r="AW73" s="45">
        <f t="shared" si="24"/>
        <v>123.53982875402544</v>
      </c>
      <c r="AX73" s="45">
        <f t="shared" si="24"/>
        <v>126.93189857460207</v>
      </c>
      <c r="AY73" s="45">
        <f t="shared" si="24"/>
        <v>130.34199941679907</v>
      </c>
      <c r="AZ73" s="45">
        <f t="shared" si="24"/>
        <v>133.77070814670978</v>
      </c>
      <c r="BA73" s="45">
        <f t="shared" si="24"/>
        <v>137.21834478444069</v>
      </c>
      <c r="BB73" s="45">
        <f t="shared" si="24"/>
        <v>140.68497146983356</v>
      </c>
      <c r="BC73" s="45">
        <f t="shared" si="24"/>
        <v>144.17039254384522</v>
      </c>
      <c r="BD73" s="45">
        <f t="shared" si="24"/>
        <v>147.67415518813135</v>
      </c>
      <c r="BE73" s="45">
        <f t="shared" si="24"/>
        <v>151.19555023577175</v>
      </c>
      <c r="BF73" s="45">
        <f t="shared" si="24"/>
        <v>154.7336128915413</v>
      </c>
      <c r="BG73" s="45">
        <f t="shared" si="24"/>
        <v>158.28712319232014</v>
      </c>
      <c r="BH73" s="45">
        <f t="shared" si="24"/>
        <v>161.85460610586145</v>
      </c>
      <c r="BI73" s="45">
        <f t="shared" si="24"/>
        <v>165.43433121576757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5">+B74*(1-$B$8)^10+10*B73</f>
        <v>8.9674114895748325</v>
      </c>
      <c r="D74" s="45">
        <f t="shared" si="25"/>
        <v>15.970094794927444</v>
      </c>
      <c r="E74" s="45">
        <f t="shared" si="25"/>
        <v>25.176814769819355</v>
      </c>
      <c r="F74" s="45">
        <f t="shared" si="25"/>
        <v>36.935206555969351</v>
      </c>
      <c r="G74" s="45">
        <f t="shared" si="25"/>
        <v>50.740504949952552</v>
      </c>
      <c r="H74" s="45">
        <f t="shared" si="25"/>
        <v>67.122052577204286</v>
      </c>
      <c r="I74" s="45">
        <f t="shared" si="25"/>
        <v>86.615534356286645</v>
      </c>
      <c r="J74" s="45">
        <f t="shared" si="25"/>
        <v>108.58918708778288</v>
      </c>
      <c r="K74" s="45">
        <f t="shared" si="25"/>
        <v>132.46272656918887</v>
      </c>
      <c r="L74" s="45">
        <f t="shared" si="25"/>
        <v>157.77727196159387</v>
      </c>
      <c r="M74" s="45">
        <f t="shared" si="25"/>
        <v>185.52539131779622</v>
      </c>
      <c r="N74" s="45">
        <f t="shared" si="25"/>
        <v>217.84595286886761</v>
      </c>
      <c r="O74" s="45">
        <f t="shared" si="25"/>
        <v>252.21770899655263</v>
      </c>
      <c r="P74" s="45">
        <f t="shared" si="25"/>
        <v>288.43142823915542</v>
      </c>
      <c r="Q74" s="45">
        <f t="shared" si="25"/>
        <v>326.24513634036668</v>
      </c>
      <c r="R74" s="45">
        <f t="shared" si="25"/>
        <v>365.40152020844965</v>
      </c>
      <c r="S74" s="45">
        <f t="shared" si="25"/>
        <v>405.64126342294685</v>
      </c>
      <c r="T74" s="45">
        <f t="shared" si="25"/>
        <v>446.71296211316962</v>
      </c>
      <c r="U74" s="45">
        <f t="shared" si="25"/>
        <v>488.38044360560809</v>
      </c>
      <c r="V74" s="45">
        <f t="shared" si="25"/>
        <v>530.42826721397898</v>
      </c>
      <c r="W74" s="45">
        <f t="shared" si="25"/>
        <v>572.66615071759941</v>
      </c>
      <c r="X74" s="45">
        <f t="shared" si="25"/>
        <v>614.93301640632353</v>
      </c>
      <c r="Y74" s="45">
        <f t="shared" si="25"/>
        <v>657.10122845890214</v>
      </c>
      <c r="Z74" s="45">
        <f t="shared" si="25"/>
        <v>699.08130369255821</v>
      </c>
      <c r="AA74" s="45">
        <f t="shared" si="25"/>
        <v>740.82683206679485</v>
      </c>
      <c r="AB74" s="45">
        <f t="shared" si="25"/>
        <v>782.41767142258846</v>
      </c>
      <c r="AC74" s="45">
        <f t="shared" si="25"/>
        <v>824.23508995594602</v>
      </c>
      <c r="AD74" s="45">
        <f t="shared" si="25"/>
        <v>868.03834014360109</v>
      </c>
      <c r="AE74" s="45">
        <f t="shared" si="25"/>
        <v>913.67118001774475</v>
      </c>
      <c r="AF74" s="45">
        <f t="shared" si="25"/>
        <v>960.81941460235885</v>
      </c>
      <c r="AG74" s="45">
        <f t="shared" si="25"/>
        <v>1009.1314702495372</v>
      </c>
      <c r="AH74" s="45">
        <f t="shared" si="25"/>
        <v>1058.2823747446632</v>
      </c>
      <c r="AI74" s="45">
        <f t="shared" si="25"/>
        <v>1108.0021771538027</v>
      </c>
      <c r="AJ74" s="45">
        <f t="shared" si="25"/>
        <v>1158.0832789469041</v>
      </c>
      <c r="AK74" s="45">
        <f t="shared" si="25"/>
        <v>1208.3766674302885</v>
      </c>
      <c r="AL74" s="45">
        <f t="shared" si="25"/>
        <v>1258.7832708973392</v>
      </c>
      <c r="AM74" s="45">
        <f t="shared" si="25"/>
        <v>1309.2439805135127</v>
      </c>
      <c r="AN74" s="45">
        <f t="shared" si="25"/>
        <v>1359.7301607988443</v>
      </c>
      <c r="AO74" s="45">
        <f t="shared" si="25"/>
        <v>1410.2354398747129</v>
      </c>
      <c r="AP74" s="45">
        <f t="shared" si="25"/>
        <v>1460.7689989284968</v>
      </c>
      <c r="AQ74" s="45">
        <f t="shared" si="25"/>
        <v>1511.3502926517624</v>
      </c>
      <c r="AR74" s="45">
        <f t="shared" si="25"/>
        <v>1562.0050096894258</v>
      </c>
      <c r="AS74" s="45">
        <f t="shared" si="25"/>
        <v>1612.7620487345098</v>
      </c>
      <c r="AT74" s="45">
        <f t="shared" si="25"/>
        <v>1663.6512964352546</v>
      </c>
      <c r="AU74" s="45">
        <f t="shared" si="25"/>
        <v>1714.7020220724644</v>
      </c>
      <c r="AV74" s="45">
        <f t="shared" si="25"/>
        <v>1765.9417374514051</v>
      </c>
      <c r="AW74" s="45">
        <f t="shared" si="25"/>
        <v>1817.3954021333841</v>
      </c>
      <c r="AX74" s="45">
        <f t="shared" si="25"/>
        <v>1869.0848814010351</v>
      </c>
      <c r="AY74" s="45">
        <f t="shared" si="25"/>
        <v>1921.0285866074273</v>
      </c>
      <c r="AZ74" s="45">
        <f t="shared" si="25"/>
        <v>1973.2412451337766</v>
      </c>
      <c r="BA74" s="45">
        <f t="shared" si="25"/>
        <v>2025.7337607613251</v>
      </c>
      <c r="BB74" s="45">
        <f t="shared" si="25"/>
        <v>2078.5131356045727</v>
      </c>
      <c r="BC74" s="45">
        <f t="shared" si="25"/>
        <v>2131.5824325482981</v>
      </c>
      <c r="BD74" s="45">
        <f t="shared" si="25"/>
        <v>2184.9407629639563</v>
      </c>
      <c r="BE74" s="45">
        <f t="shared" si="25"/>
        <v>2238.58328882249</v>
      </c>
      <c r="BF74" s="45">
        <f t="shared" si="25"/>
        <v>2292.5012315382714</v>
      </c>
      <c r="BG74" s="45">
        <f t="shared" si="25"/>
        <v>2346.6818822555069</v>
      </c>
      <c r="BH74" s="45">
        <f t="shared" si="25"/>
        <v>2401.1086100389839</v>
      </c>
      <c r="BI74" s="45">
        <f t="shared" si="25"/>
        <v>2455.760865717687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0.18691979777646608</v>
      </c>
      <c r="C77" s="23">
        <f t="shared" si="27"/>
        <v>0.16088560207853214</v>
      </c>
      <c r="D77" s="23">
        <f t="shared" si="27"/>
        <v>0.14633751375533452</v>
      </c>
      <c r="E77" s="23">
        <f t="shared" si="27"/>
        <v>0.13929788003074628</v>
      </c>
      <c r="F77" s="23">
        <f t="shared" si="27"/>
        <v>0.13430695204515788</v>
      </c>
      <c r="G77" s="23">
        <f t="shared" si="27"/>
        <v>0.13134701809247992</v>
      </c>
      <c r="H77" s="23">
        <f t="shared" si="27"/>
        <v>0.1281728646334992</v>
      </c>
      <c r="I77" s="23">
        <f t="shared" si="27"/>
        <v>0.12411980907991998</v>
      </c>
      <c r="J77" s="23">
        <f t="shared" si="27"/>
        <v>0.12012484063647477</v>
      </c>
      <c r="K77" s="23">
        <f t="shared" si="27"/>
        <v>0.11656156479328797</v>
      </c>
      <c r="L77" s="23">
        <f t="shared" si="27"/>
        <v>0.11455396927646269</v>
      </c>
      <c r="M77" s="23">
        <f t="shared" si="27"/>
        <v>0.11369626493750068</v>
      </c>
      <c r="N77" s="23">
        <f t="shared" si="27"/>
        <v>0.11204164790654839</v>
      </c>
      <c r="O77" s="23">
        <f t="shared" si="27"/>
        <v>0.11069097451788952</v>
      </c>
      <c r="P77" s="23">
        <f t="shared" si="27"/>
        <v>0.10957832218148228</v>
      </c>
      <c r="Q77" s="23">
        <f t="shared" si="27"/>
        <v>0.10866345531558011</v>
      </c>
      <c r="R77" s="23">
        <f t="shared" si="27"/>
        <v>0.10791951551913297</v>
      </c>
      <c r="S77" s="23">
        <f t="shared" si="27"/>
        <v>0.10732701757062464</v>
      </c>
      <c r="T77" s="23">
        <f t="shared" si="27"/>
        <v>0.10687083029199293</v>
      </c>
      <c r="U77" s="23">
        <f t="shared" si="27"/>
        <v>0.10653856646453938</v>
      </c>
      <c r="V77" s="23">
        <f t="shared" si="27"/>
        <v>0.10631963498322798</v>
      </c>
      <c r="W77" s="23">
        <f t="shared" si="27"/>
        <v>0.10620459175913552</v>
      </c>
      <c r="X77" s="23">
        <f t="shared" si="27"/>
        <v>0.1061846084247485</v>
      </c>
      <c r="Y77" s="23">
        <f t="shared" si="27"/>
        <v>0.10625097316762132</v>
      </c>
      <c r="Z77" s="23">
        <f t="shared" si="27"/>
        <v>0.10639460199300002</v>
      </c>
      <c r="AA77" s="23">
        <f t="shared" si="27"/>
        <v>0.10660559744864244</v>
      </c>
      <c r="AB77" s="23">
        <f t="shared" si="27"/>
        <v>0.10686538434141273</v>
      </c>
      <c r="AC77" s="23">
        <f t="shared" si="27"/>
        <v>0.10713267771715085</v>
      </c>
      <c r="AD77" s="23">
        <f t="shared" si="27"/>
        <v>0.10725532319494033</v>
      </c>
      <c r="AE77" s="23">
        <f t="shared" si="27"/>
        <v>0.10726858314378722</v>
      </c>
      <c r="AF77" s="23">
        <f t="shared" si="27"/>
        <v>0.10721522993741278</v>
      </c>
      <c r="AG77" s="23">
        <f t="shared" si="27"/>
        <v>0.10713398593220733</v>
      </c>
      <c r="AH77" s="23">
        <f t="shared" si="27"/>
        <v>0.10705523768069773</v>
      </c>
      <c r="AI77" s="23">
        <f t="shared" si="27"/>
        <v>0.10700057493263807</v>
      </c>
      <c r="AJ77" s="23">
        <f t="shared" si="27"/>
        <v>0.10698402934925769</v>
      </c>
      <c r="AK77" s="23">
        <f t="shared" si="27"/>
        <v>0.107013810151734</v>
      </c>
      <c r="AL77" s="23">
        <f t="shared" si="27"/>
        <v>0.10709396103706485</v>
      </c>
      <c r="AM77" s="23">
        <f t="shared" si="27"/>
        <v>0.1072257222778191</v>
      </c>
      <c r="AN77" s="23">
        <f t="shared" si="27"/>
        <v>0.1074085612162818</v>
      </c>
      <c r="AO77" s="23">
        <f t="shared" si="27"/>
        <v>0.10764090981764884</v>
      </c>
      <c r="AP77" s="23">
        <f t="shared" si="27"/>
        <v>0.10792067036611414</v>
      </c>
      <c r="AQ77" s="23">
        <f t="shared" si="27"/>
        <v>0.10824554901780616</v>
      </c>
      <c r="AR77" s="23">
        <f t="shared" si="27"/>
        <v>0.10861326692000084</v>
      </c>
      <c r="AS77" s="23">
        <f t="shared" si="27"/>
        <v>0.10902168703847669</v>
      </c>
      <c r="AT77" s="23">
        <f t="shared" si="27"/>
        <v>0.10946888455083609</v>
      </c>
      <c r="AU77" s="23">
        <f t="shared" si="27"/>
        <v>0.10995318048578713</v>
      </c>
      <c r="AV77" s="23">
        <f t="shared" si="27"/>
        <v>0.11047315217214107</v>
      </c>
      <c r="AW77" s="23">
        <f t="shared" si="27"/>
        <v>0.11102762965892851</v>
      </c>
      <c r="AX77" s="23">
        <f t="shared" si="27"/>
        <v>0.11161568418087985</v>
      </c>
      <c r="AY77" s="23">
        <f t="shared" si="27"/>
        <v>0.11223661261953287</v>
      </c>
      <c r="AZ77" s="23">
        <f t="shared" si="27"/>
        <v>0.11288992047086091</v>
      </c>
      <c r="BA77" s="23">
        <f t="shared" si="27"/>
        <v>0.11357530486773404</v>
      </c>
      <c r="BB77" s="23">
        <f t="shared" si="27"/>
        <v>0.11429263857021806</v>
      </c>
      <c r="BC77" s="23">
        <f t="shared" si="27"/>
        <v>0.11504195542354985</v>
      </c>
      <c r="BD77" s="23">
        <f t="shared" si="27"/>
        <v>0.11582343751990115</v>
      </c>
      <c r="BE77" s="23">
        <f t="shared" si="27"/>
        <v>0.11663740413599735</v>
      </c>
      <c r="BF77" s="23">
        <f t="shared" si="27"/>
        <v>0.11748430242051945</v>
      </c>
      <c r="BG77" s="23">
        <f t="shared" si="27"/>
        <v>0.11836469975022049</v>
      </c>
      <c r="BH77" s="23">
        <f t="shared" si="27"/>
        <v>0.11927927764652611</v>
      </c>
      <c r="BI77" s="23">
        <f t="shared" si="27"/>
        <v>0.12022882713487879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0.1217448942639604</v>
      </c>
      <c r="C78" s="23">
        <f t="shared" si="28"/>
        <v>0.10478826131124019</v>
      </c>
      <c r="D78" s="23">
        <f t="shared" si="28"/>
        <v>9.5312777731012169E-2</v>
      </c>
      <c r="E78" s="23">
        <f t="shared" si="28"/>
        <v>9.0727712512388703E-2</v>
      </c>
      <c r="F78" s="23">
        <f t="shared" si="28"/>
        <v>8.7477013511466709E-2</v>
      </c>
      <c r="G78" s="23">
        <f t="shared" si="28"/>
        <v>8.5549144712207509E-2</v>
      </c>
      <c r="H78" s="23">
        <f t="shared" si="28"/>
        <v>8.3481750129942217E-2</v>
      </c>
      <c r="I78" s="23">
        <f t="shared" si="28"/>
        <v>8.0841907664423646E-2</v>
      </c>
      <c r="J78" s="23">
        <f t="shared" si="28"/>
        <v>7.8239898586087625E-2</v>
      </c>
      <c r="K78" s="23">
        <f t="shared" si="28"/>
        <v>7.5919060205549227E-2</v>
      </c>
      <c r="L78" s="23">
        <f t="shared" si="28"/>
        <v>7.4611469961882337E-2</v>
      </c>
      <c r="M78" s="23">
        <f t="shared" si="28"/>
        <v>7.4052828633896589E-2</v>
      </c>
      <c r="N78" s="23">
        <f t="shared" si="28"/>
        <v>7.297514088825964E-2</v>
      </c>
      <c r="O78" s="23">
        <f t="shared" si="28"/>
        <v>7.2095418189842941E-2</v>
      </c>
      <c r="P78" s="23">
        <f t="shared" si="28"/>
        <v>7.1370723734467789E-2</v>
      </c>
      <c r="Q78" s="23">
        <f t="shared" si="28"/>
        <v>7.0774851220267568E-2</v>
      </c>
      <c r="R78" s="23">
        <f t="shared" si="28"/>
        <v>7.029030719157392E-2</v>
      </c>
      <c r="S78" s="23">
        <f t="shared" si="28"/>
        <v>6.990440050351393E-2</v>
      </c>
      <c r="T78" s="23">
        <f t="shared" si="28"/>
        <v>6.9607275893588977E-2</v>
      </c>
      <c r="U78" s="23">
        <f t="shared" si="28"/>
        <v>6.9390865299193596E-2</v>
      </c>
      <c r="V78" s="23">
        <f t="shared" si="28"/>
        <v>6.9248270505274628E-2</v>
      </c>
      <c r="W78" s="23">
        <f t="shared" si="28"/>
        <v>6.9173340373102812E-2</v>
      </c>
      <c r="X78" s="23">
        <f t="shared" si="28"/>
        <v>6.9160324796577854E-2</v>
      </c>
      <c r="Y78" s="23">
        <f t="shared" si="28"/>
        <v>6.9203549584428148E-2</v>
      </c>
      <c r="Z78" s="23">
        <f t="shared" si="28"/>
        <v>6.9297098135020413E-2</v>
      </c>
      <c r="AA78" s="23">
        <f t="shared" si="28"/>
        <v>6.9434524024321237E-2</v>
      </c>
      <c r="AB78" s="23">
        <f t="shared" si="28"/>
        <v>6.9603728828561945E-2</v>
      </c>
      <c r="AC78" s="23">
        <f t="shared" si="28"/>
        <v>6.9777822766998648E-2</v>
      </c>
      <c r="AD78" s="23">
        <f t="shared" si="28"/>
        <v>6.9857704410907176E-2</v>
      </c>
      <c r="AE78" s="23">
        <f t="shared" si="28"/>
        <v>6.9866340901474325E-2</v>
      </c>
      <c r="AF78" s="23">
        <f t="shared" si="28"/>
        <v>6.9831590807872851E-2</v>
      </c>
      <c r="AG78" s="23">
        <f t="shared" si="28"/>
        <v>6.9778674835669921E-2</v>
      </c>
      <c r="AH78" s="23">
        <f t="shared" si="28"/>
        <v>6.9727384401657294E-2</v>
      </c>
      <c r="AI78" s="23">
        <f t="shared" si="28"/>
        <v>6.9691781375322642E-2</v>
      </c>
      <c r="AJ78" s="23">
        <f t="shared" si="28"/>
        <v>6.9681004880145864E-2</v>
      </c>
      <c r="AK78" s="23">
        <f t="shared" si="28"/>
        <v>6.9700401758869823E-2</v>
      </c>
      <c r="AL78" s="23">
        <f t="shared" si="28"/>
        <v>6.9752605758530886E-2</v>
      </c>
      <c r="AM78" s="23">
        <f t="shared" si="28"/>
        <v>6.9838424695393281E-2</v>
      </c>
      <c r="AN78" s="23">
        <f t="shared" si="28"/>
        <v>6.9957511638003289E-2</v>
      </c>
      <c r="AO78" s="23">
        <f t="shared" si="28"/>
        <v>7.0108845291486255E-2</v>
      </c>
      <c r="AP78" s="23">
        <f t="shared" si="28"/>
        <v>7.0291059368311148E-2</v>
      </c>
      <c r="AQ78" s="23">
        <f t="shared" si="28"/>
        <v>7.0502659838509396E-2</v>
      </c>
      <c r="AR78" s="23">
        <f t="shared" si="28"/>
        <v>7.074216243617E-2</v>
      </c>
      <c r="AS78" s="23">
        <f t="shared" si="28"/>
        <v>7.1008175264830234E-2</v>
      </c>
      <c r="AT78" s="23">
        <f t="shared" si="28"/>
        <v>7.1299444646163557E-2</v>
      </c>
      <c r="AU78" s="23">
        <f t="shared" si="28"/>
        <v>7.1614877029969076E-2</v>
      </c>
      <c r="AV78" s="23">
        <f t="shared" si="28"/>
        <v>7.1953545799828961E-2</v>
      </c>
      <c r="AW78" s="23">
        <f t="shared" si="28"/>
        <v>7.2314688941452793E-2</v>
      </c>
      <c r="AX78" s="23">
        <f t="shared" si="28"/>
        <v>7.2697701529996397E-2</v>
      </c>
      <c r="AY78" s="23">
        <f t="shared" si="28"/>
        <v>7.3102125609246144E-2</v>
      </c>
      <c r="AZ78" s="23">
        <f t="shared" si="28"/>
        <v>7.3527639098068059E-2</v>
      </c>
      <c r="BA78" s="23">
        <f t="shared" si="28"/>
        <v>7.3974044732570576E-2</v>
      </c>
      <c r="BB78" s="23">
        <f t="shared" si="28"/>
        <v>7.4441259638641316E-2</v>
      </c>
      <c r="BC78" s="23">
        <f t="shared" si="28"/>
        <v>7.4929305860412715E-2</v>
      </c>
      <c r="BD78" s="23">
        <f t="shared" si="28"/>
        <v>7.5438301998442175E-2</v>
      </c>
      <c r="BE78" s="23">
        <f t="shared" si="28"/>
        <v>7.5968456004544493E-2</v>
      </c>
      <c r="BF78" s="23">
        <f t="shared" si="28"/>
        <v>7.6520059116296057E-2</v>
      </c>
      <c r="BG78" s="23">
        <f t="shared" si="28"/>
        <v>7.7093480878408727E-2</v>
      </c>
      <c r="BH78" s="23">
        <f t="shared" si="28"/>
        <v>7.7689165180480552E-2</v>
      </c>
      <c r="BI78" s="23">
        <f t="shared" si="28"/>
        <v>7.8307627234436683E-2</v>
      </c>
    </row>
    <row r="79" spans="1:237" s="37" customFormat="1" ht="18" customHeight="1">
      <c r="A79" s="35" t="s">
        <v>70</v>
      </c>
      <c r="B79" s="29">
        <f>+C134</f>
        <v>0.10304116545336095</v>
      </c>
      <c r="C79" s="23">
        <f t="shared" ref="C79:BI79" si="29">+D134</f>
        <v>7.6432519159957302E-2</v>
      </c>
      <c r="D79" s="23">
        <f t="shared" si="29"/>
        <v>6.7412340705404583E-2</v>
      </c>
      <c r="E79" s="23">
        <f t="shared" si="29"/>
        <v>6.237419720317261E-2</v>
      </c>
      <c r="F79" s="23">
        <f t="shared" si="29"/>
        <v>5.635564095442458E-2</v>
      </c>
      <c r="G79" s="23">
        <f t="shared" si="29"/>
        <v>5.2091544599133677E-2</v>
      </c>
      <c r="H79" s="23">
        <f t="shared" si="29"/>
        <v>4.9387798436741237E-2</v>
      </c>
      <c r="I79" s="23">
        <f t="shared" si="29"/>
        <v>4.6503472099169496E-2</v>
      </c>
      <c r="J79" s="23">
        <f t="shared" si="29"/>
        <v>4.3699567604222889E-2</v>
      </c>
      <c r="K79" s="23">
        <f t="shared" si="29"/>
        <v>4.0447376074832286E-2</v>
      </c>
      <c r="L79" s="23">
        <f t="shared" si="29"/>
        <v>3.7468351712033998E-2</v>
      </c>
      <c r="M79" s="23">
        <f t="shared" si="29"/>
        <v>3.6616928856171072E-2</v>
      </c>
      <c r="N79" s="23">
        <f t="shared" si="29"/>
        <v>3.4800406348264756E-2</v>
      </c>
      <c r="O79" s="23">
        <f t="shared" si="29"/>
        <v>3.3178153757143836E-2</v>
      </c>
      <c r="P79" s="23">
        <f t="shared" si="29"/>
        <v>3.1720748724943126E-2</v>
      </c>
      <c r="Q79" s="23">
        <f t="shared" si="29"/>
        <v>3.0406891404643366E-2</v>
      </c>
      <c r="R79" s="23">
        <f t="shared" si="29"/>
        <v>2.9219957790324935E-2</v>
      </c>
      <c r="S79" s="23">
        <f t="shared" si="29"/>
        <v>2.8146362600309116E-2</v>
      </c>
      <c r="T79" s="23">
        <f t="shared" si="29"/>
        <v>2.7174765616146068E-2</v>
      </c>
      <c r="U79" s="23">
        <f t="shared" si="29"/>
        <v>2.6295701227702306E-2</v>
      </c>
      <c r="V79" s="23">
        <f t="shared" si="29"/>
        <v>2.5501422759246495E-2</v>
      </c>
      <c r="W79" s="23">
        <f t="shared" si="29"/>
        <v>2.4785836838585373E-2</v>
      </c>
      <c r="X79" s="23">
        <f t="shared" si="29"/>
        <v>2.4144419478493884E-2</v>
      </c>
      <c r="Y79" s="23">
        <f t="shared" si="29"/>
        <v>2.3573995877956166E-2</v>
      </c>
      <c r="Z79" s="23">
        <f t="shared" si="29"/>
        <v>2.3095439326156653E-2</v>
      </c>
      <c r="AA79" s="23">
        <f t="shared" si="29"/>
        <v>2.2764697575367032E-2</v>
      </c>
      <c r="AB79" s="23">
        <f t="shared" si="29"/>
        <v>2.289242325384433E-2</v>
      </c>
      <c r="AC79" s="23">
        <f t="shared" si="29"/>
        <v>2.2789139466830033E-2</v>
      </c>
      <c r="AD79" s="23">
        <f t="shared" si="29"/>
        <v>2.2619661025341298E-2</v>
      </c>
      <c r="AE79" s="23">
        <f t="shared" si="29"/>
        <v>2.2401046968367311E-2</v>
      </c>
      <c r="AF79" s="23">
        <f t="shared" si="29"/>
        <v>2.2151906623249173E-2</v>
      </c>
      <c r="AG79" s="23">
        <f t="shared" si="29"/>
        <v>2.1888310567864888E-2</v>
      </c>
      <c r="AH79" s="23">
        <f t="shared" si="29"/>
        <v>2.1622461244455105E-2</v>
      </c>
      <c r="AI79" s="23">
        <f t="shared" si="29"/>
        <v>2.1362806271137735E-2</v>
      </c>
      <c r="AJ79" s="23">
        <f t="shared" si="29"/>
        <v>2.1114695737924682E-2</v>
      </c>
      <c r="AK79" s="23">
        <f t="shared" si="29"/>
        <v>2.0881143972420579E-2</v>
      </c>
      <c r="AL79" s="23">
        <f t="shared" si="29"/>
        <v>2.0663510121021744E-2</v>
      </c>
      <c r="AM79" s="23">
        <f t="shared" si="29"/>
        <v>2.0462039982397595E-2</v>
      </c>
      <c r="AN79" s="23">
        <f t="shared" si="29"/>
        <v>2.0276269369130517E-2</v>
      </c>
      <c r="AO79" s="23">
        <f t="shared" si="29"/>
        <v>2.0105310890014216E-2</v>
      </c>
      <c r="AP79" s="23">
        <f t="shared" si="29"/>
        <v>1.9948050594198241E-2</v>
      </c>
      <c r="AQ79" s="23">
        <f t="shared" si="29"/>
        <v>1.9803278422483306E-2</v>
      </c>
      <c r="AR79" s="23">
        <f t="shared" si="29"/>
        <v>1.9669771731803065E-2</v>
      </c>
      <c r="AS79" s="23">
        <f t="shared" si="29"/>
        <v>1.954634642843156E-2</v>
      </c>
      <c r="AT79" s="23">
        <f t="shared" si="29"/>
        <v>1.9431886245077079E-2</v>
      </c>
      <c r="AU79" s="23">
        <f t="shared" si="29"/>
        <v>1.9325357591270853E-2</v>
      </c>
      <c r="AV79" s="23">
        <f t="shared" si="29"/>
        <v>1.9225815111236333E-2</v>
      </c>
      <c r="AW79" s="23">
        <f t="shared" si="29"/>
        <v>1.9132401439869939E-2</v>
      </c>
      <c r="AX79" s="23">
        <f t="shared" si="29"/>
        <v>1.9044343495407512E-2</v>
      </c>
      <c r="AY79" s="23">
        <f t="shared" si="29"/>
        <v>1.8960946852234484E-2</v>
      </c>
      <c r="AZ79" s="23">
        <f t="shared" si="29"/>
        <v>1.8881589194961634E-2</v>
      </c>
      <c r="BA79" s="23">
        <f t="shared" si="29"/>
        <v>1.8805713488682096E-2</v>
      </c>
      <c r="BB79" s="23">
        <f t="shared" si="29"/>
        <v>1.8732821255319942E-2</v>
      </c>
      <c r="BC79" s="23">
        <f t="shared" si="29"/>
        <v>1.8662466183786419E-2</v>
      </c>
      <c r="BD79" s="23">
        <f t="shared" si="29"/>
        <v>1.8594248195613172E-2</v>
      </c>
      <c r="BE79" s="23">
        <f t="shared" si="29"/>
        <v>1.8527808019504377E-2</v>
      </c>
      <c r="BF79" s="23">
        <f t="shared" si="29"/>
        <v>1.8462822285475466E-2</v>
      </c>
      <c r="BG79" s="23">
        <f t="shared" si="29"/>
        <v>1.8398999123338422E-2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1.8011438626784644</v>
      </c>
      <c r="C84" s="397">
        <f t="shared" ref="C84:BH84" si="30">C68-C73</f>
        <v>3.4962530723769598</v>
      </c>
      <c r="D84" s="397">
        <f>D68-D73</f>
        <v>5.7671057010765949</v>
      </c>
      <c r="E84" s="397">
        <f>E68-E73</f>
        <v>8.7502711437886855</v>
      </c>
      <c r="F84" s="397">
        <f t="shared" si="30"/>
        <v>12.520723074307138</v>
      </c>
      <c r="G84" s="397">
        <f t="shared" si="30"/>
        <v>16.88434488125236</v>
      </c>
      <c r="H84" s="397">
        <f t="shared" si="30"/>
        <v>21.740022252850547</v>
      </c>
      <c r="I84" s="397">
        <f t="shared" si="30"/>
        <v>27.071436824324824</v>
      </c>
      <c r="J84" s="397">
        <f>J68-J73</f>
        <v>32.698209562817304</v>
      </c>
      <c r="K84" s="397">
        <f t="shared" si="30"/>
        <v>38.493040614886695</v>
      </c>
      <c r="L84" s="397">
        <f>L68-L73</f>
        <v>44.766851523529446</v>
      </c>
      <c r="M84" s="397">
        <f t="shared" si="30"/>
        <v>51.802253359051129</v>
      </c>
      <c r="N84" s="397">
        <f t="shared" si="30"/>
        <v>59.616116664235989</v>
      </c>
      <c r="O84" s="397">
        <f t="shared" si="30"/>
        <v>67.811081675898819</v>
      </c>
      <c r="P84" s="397">
        <f t="shared" si="30"/>
        <v>76.32998097739727</v>
      </c>
      <c r="Q84" s="397">
        <f t="shared" si="30"/>
        <v>85.114320573586397</v>
      </c>
      <c r="R84" s="397">
        <f t="shared" si="30"/>
        <v>94.106737843446467</v>
      </c>
      <c r="S84" s="397">
        <f t="shared" si="30"/>
        <v>103.25278268034089</v>
      </c>
      <c r="T84" s="397">
        <f t="shared" si="30"/>
        <v>112.50222346068776</v>
      </c>
      <c r="U84" s="397">
        <f t="shared" si="30"/>
        <v>121.81004446004283</v>
      </c>
      <c r="V84" s="397">
        <f t="shared" si="30"/>
        <v>131.13729429139497</v>
      </c>
      <c r="W84" s="397">
        <f t="shared" si="30"/>
        <v>140.45193236681061</v>
      </c>
      <c r="X84" s="397">
        <f t="shared" si="30"/>
        <v>149.7297849393718</v>
      </c>
      <c r="Y84" s="397">
        <f t="shared" si="30"/>
        <v>158.95563868851241</v>
      </c>
      <c r="Z84" s="397">
        <f t="shared" si="30"/>
        <v>168.12434942416371</v>
      </c>
      <c r="AA84" s="397">
        <f t="shared" si="30"/>
        <v>177.26840068572474</v>
      </c>
      <c r="AB84" s="397">
        <f t="shared" si="30"/>
        <v>186.50733061611186</v>
      </c>
      <c r="AC84" s="397">
        <f t="shared" si="30"/>
        <v>196.39120557924213</v>
      </c>
      <c r="AD84" s="397">
        <f t="shared" si="30"/>
        <v>206.65970565456658</v>
      </c>
      <c r="AE84" s="397">
        <f t="shared" si="30"/>
        <v>217.2249870472582</v>
      </c>
      <c r="AF84" s="397">
        <f t="shared" si="30"/>
        <v>228.00519131257877</v>
      </c>
      <c r="AG84" s="397">
        <f t="shared" si="30"/>
        <v>238.93186557469366</v>
      </c>
      <c r="AH84" s="397">
        <f t="shared" si="30"/>
        <v>249.95202956845534</v>
      </c>
      <c r="AI84" s="397">
        <f t="shared" si="30"/>
        <v>261.02730359494927</v>
      </c>
      <c r="AJ84" s="397">
        <f t="shared" si="30"/>
        <v>272.13176997535686</v>
      </c>
      <c r="AK84" s="397">
        <f t="shared" si="30"/>
        <v>283.24949331397954</v>
      </c>
      <c r="AL84" s="397">
        <f t="shared" si="30"/>
        <v>294.37216512340694</v>
      </c>
      <c r="AM84" s="397">
        <f t="shared" si="30"/>
        <v>305.49707094394944</v>
      </c>
      <c r="AN84" s="397">
        <f t="shared" si="30"/>
        <v>316.62543269483047</v>
      </c>
      <c r="AO84" s="397">
        <f t="shared" si="30"/>
        <v>327.76110717790891</v>
      </c>
      <c r="AP84" s="397">
        <f t="shared" si="30"/>
        <v>338.90959177082749</v>
      </c>
      <c r="AQ84" s="397">
        <f t="shared" si="30"/>
        <v>350.07728076874537</v>
      </c>
      <c r="AR84" s="397">
        <f t="shared" si="30"/>
        <v>361.27091900856919</v>
      </c>
      <c r="AS84" s="397">
        <f t="shared" si="30"/>
        <v>372.49720691116744</v>
      </c>
      <c r="AT84" s="397">
        <f t="shared" si="30"/>
        <v>383.76251957296688</v>
      </c>
      <c r="AU84" s="397">
        <f t="shared" si="30"/>
        <v>395.07271046898927</v>
      </c>
      <c r="AV84" s="397">
        <f t="shared" si="30"/>
        <v>406.43297709559505</v>
      </c>
      <c r="AW84" s="397">
        <f t="shared" si="30"/>
        <v>417.84777136812357</v>
      </c>
      <c r="AX84" s="397">
        <f t="shared" si="30"/>
        <v>429.32074190036451</v>
      </c>
      <c r="AY84" s="397">
        <f t="shared" si="30"/>
        <v>440.85469861233008</v>
      </c>
      <c r="AZ84" s="397">
        <f t="shared" si="30"/>
        <v>452.45159263357857</v>
      </c>
      <c r="BA84" s="397">
        <f t="shared" si="30"/>
        <v>464.11250636554792</v>
      </c>
      <c r="BB84" s="397">
        <f t="shared" si="30"/>
        <v>475.83764998332612</v>
      </c>
      <c r="BC84" s="397">
        <f t="shared" si="30"/>
        <v>487.62636171090185</v>
      </c>
      <c r="BD84" s="397">
        <f t="shared" si="30"/>
        <v>499.47710998442273</v>
      </c>
      <c r="BE84" s="397">
        <f t="shared" si="30"/>
        <v>511.38749619430598</v>
      </c>
      <c r="BF84" s="397">
        <f t="shared" si="30"/>
        <v>523.35425712140443</v>
      </c>
      <c r="BG84" s="397">
        <f t="shared" si="30"/>
        <v>535.3732664942479</v>
      </c>
      <c r="BH84" s="397">
        <f t="shared" si="30"/>
        <v>547.43953532310547</v>
      </c>
      <c r="BI84" s="397">
        <f>+BH84</f>
        <v>547.43953532310547</v>
      </c>
    </row>
    <row r="85" spans="1:103" s="397" customFormat="1" ht="18" customHeight="1">
      <c r="A85" s="427" t="s">
        <v>970</v>
      </c>
      <c r="B85" s="399">
        <f>+C85/C84*B84</f>
        <v>0.24976302612799922</v>
      </c>
      <c r="C85" s="399">
        <f>+(C74-B74)/10</f>
        <v>0.48482232072656589</v>
      </c>
      <c r="D85" s="399">
        <f t="shared" ref="D85:BI85" si="31">+(D74-C74)/10</f>
        <v>0.70026833053526116</v>
      </c>
      <c r="E85" s="399">
        <f t="shared" si="31"/>
        <v>0.92067199748919104</v>
      </c>
      <c r="F85" s="399">
        <f t="shared" si="31"/>
        <v>1.1758391786149995</v>
      </c>
      <c r="G85" s="399">
        <f t="shared" si="31"/>
        <v>1.3805298393983201</v>
      </c>
      <c r="H85" s="399">
        <f t="shared" si="31"/>
        <v>1.6381547627251734</v>
      </c>
      <c r="I85" s="399">
        <f t="shared" si="31"/>
        <v>1.9493481779082358</v>
      </c>
      <c r="J85" s="399">
        <f t="shared" si="31"/>
        <v>2.1973652731496229</v>
      </c>
      <c r="K85" s="399">
        <f t="shared" si="31"/>
        <v>2.3873539481405999</v>
      </c>
      <c r="L85" s="399">
        <f t="shared" si="31"/>
        <v>2.5314545392404995</v>
      </c>
      <c r="M85" s="399">
        <f t="shared" si="31"/>
        <v>2.7748119356202352</v>
      </c>
      <c r="N85" s="399">
        <f t="shared" si="31"/>
        <v>3.2320561551071392</v>
      </c>
      <c r="O85" s="399">
        <f t="shared" si="31"/>
        <v>3.4371756127685016</v>
      </c>
      <c r="P85" s="399">
        <f t="shared" si="31"/>
        <v>3.6213719242602793</v>
      </c>
      <c r="Q85" s="399">
        <f t="shared" si="31"/>
        <v>3.7813708101211261</v>
      </c>
      <c r="R85" s="399">
        <f t="shared" si="31"/>
        <v>3.9156383868082969</v>
      </c>
      <c r="S85" s="399">
        <f t="shared" si="31"/>
        <v>4.0239743214497192</v>
      </c>
      <c r="T85" s="399">
        <f t="shared" si="31"/>
        <v>4.1071698690222771</v>
      </c>
      <c r="U85" s="399">
        <f t="shared" si="31"/>
        <v>4.1667481492438467</v>
      </c>
      <c r="V85" s="399">
        <f t="shared" si="31"/>
        <v>4.2047823608370889</v>
      </c>
      <c r="W85" s="399">
        <f t="shared" si="31"/>
        <v>4.2237883503620424</v>
      </c>
      <c r="X85" s="399">
        <f t="shared" si="31"/>
        <v>4.2266865688724122</v>
      </c>
      <c r="Y85" s="399">
        <f t="shared" si="31"/>
        <v>4.2168212052578609</v>
      </c>
      <c r="Z85" s="399">
        <f t="shared" si="31"/>
        <v>4.1980075233656065</v>
      </c>
      <c r="AA85" s="399">
        <f t="shared" si="31"/>
        <v>4.174552837423664</v>
      </c>
      <c r="AB85" s="399">
        <f t="shared" si="31"/>
        <v>4.1590839355793605</v>
      </c>
      <c r="AC85" s="399">
        <f t="shared" si="31"/>
        <v>4.1817418533357564</v>
      </c>
      <c r="AD85" s="399">
        <f t="shared" si="31"/>
        <v>4.3803250187655065</v>
      </c>
      <c r="AE85" s="399">
        <f t="shared" si="31"/>
        <v>4.5632839874143656</v>
      </c>
      <c r="AF85" s="399">
        <f t="shared" si="31"/>
        <v>4.7148234584614102</v>
      </c>
      <c r="AG85" s="399">
        <f t="shared" si="31"/>
        <v>4.831205564717834</v>
      </c>
      <c r="AH85" s="399">
        <f t="shared" si="31"/>
        <v>4.9150904495126042</v>
      </c>
      <c r="AI85" s="399">
        <f t="shared" si="31"/>
        <v>4.9719802409139451</v>
      </c>
      <c r="AJ85" s="399">
        <f t="shared" si="31"/>
        <v>5.0081101793101421</v>
      </c>
      <c r="AK85" s="399">
        <f t="shared" si="31"/>
        <v>5.0293388483384431</v>
      </c>
      <c r="AL85" s="399">
        <f t="shared" si="31"/>
        <v>5.0406603467050672</v>
      </c>
      <c r="AM85" s="399">
        <f t="shared" si="31"/>
        <v>5.0460709616173514</v>
      </c>
      <c r="AN85" s="399">
        <f t="shared" si="31"/>
        <v>5.0486180285331557</v>
      </c>
      <c r="AO85" s="399">
        <f t="shared" si="31"/>
        <v>5.0505279075868659</v>
      </c>
      <c r="AP85" s="399">
        <f t="shared" si="31"/>
        <v>5.0533559053783845</v>
      </c>
      <c r="AQ85" s="399">
        <f t="shared" si="31"/>
        <v>5.0581293723265617</v>
      </c>
      <c r="AR85" s="399">
        <f t="shared" si="31"/>
        <v>5.0654717037663435</v>
      </c>
      <c r="AS85" s="399">
        <f t="shared" si="31"/>
        <v>5.075703904508396</v>
      </c>
      <c r="AT85" s="399">
        <f t="shared" si="31"/>
        <v>5.088924770074482</v>
      </c>
      <c r="AU85" s="399">
        <f t="shared" si="31"/>
        <v>5.1050725637209782</v>
      </c>
      <c r="AV85" s="399">
        <f t="shared" si="31"/>
        <v>5.1239715378940671</v>
      </c>
      <c r="AW85" s="399">
        <f t="shared" si="31"/>
        <v>5.1453664681979037</v>
      </c>
      <c r="AX85" s="399">
        <f t="shared" si="31"/>
        <v>5.1689479267650995</v>
      </c>
      <c r="AY85" s="399">
        <f t="shared" si="31"/>
        <v>5.1943705206392226</v>
      </c>
      <c r="AZ85" s="399">
        <f t="shared" si="31"/>
        <v>5.2212658526349287</v>
      </c>
      <c r="BA85" s="399">
        <f t="shared" si="31"/>
        <v>5.2492515627548526</v>
      </c>
      <c r="BB85" s="399">
        <f t="shared" si="31"/>
        <v>5.2779374843247524</v>
      </c>
      <c r="BC85" s="399">
        <f t="shared" si="31"/>
        <v>5.3069296943725472</v>
      </c>
      <c r="BD85" s="399">
        <f t="shared" si="31"/>
        <v>5.3358330415658202</v>
      </c>
      <c r="BE85" s="399">
        <f t="shared" si="31"/>
        <v>5.3642525858533645</v>
      </c>
      <c r="BF85" s="399">
        <f t="shared" si="31"/>
        <v>5.3917942715781466</v>
      </c>
      <c r="BG85" s="399">
        <f t="shared" si="31"/>
        <v>5.4180650717235492</v>
      </c>
      <c r="BH85" s="399">
        <f t="shared" si="31"/>
        <v>5.4426727783476965</v>
      </c>
      <c r="BI85" s="399">
        <f t="shared" si="31"/>
        <v>5.465225567870311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2.0509068888064634</v>
      </c>
      <c r="C87" s="399">
        <f>+SUM(C84:C86)</f>
        <v>3.9810753931035259</v>
      </c>
      <c r="D87" s="399">
        <f t="shared" ref="D87:BI87" si="34">+SUM(D84:D86)</f>
        <v>6.4673740316118558</v>
      </c>
      <c r="E87" s="399">
        <f t="shared" si="34"/>
        <v>9.6709431412778759</v>
      </c>
      <c r="F87" s="399">
        <f t="shared" si="34"/>
        <v>13.696562252922138</v>
      </c>
      <c r="G87" s="399">
        <f t="shared" si="34"/>
        <v>18.264874720650681</v>
      </c>
      <c r="H87" s="399">
        <f t="shared" si="34"/>
        <v>23.378177015575719</v>
      </c>
      <c r="I87" s="399">
        <f t="shared" si="34"/>
        <v>29.020785002233058</v>
      </c>
      <c r="J87" s="399">
        <f t="shared" si="34"/>
        <v>34.895574835966926</v>
      </c>
      <c r="K87" s="399">
        <f t="shared" si="34"/>
        <v>40.880394563027295</v>
      </c>
      <c r="L87" s="399">
        <f t="shared" si="34"/>
        <v>47.298306062769946</v>
      </c>
      <c r="M87" s="399">
        <f t="shared" si="34"/>
        <v>54.577065294671364</v>
      </c>
      <c r="N87" s="399">
        <f t="shared" si="34"/>
        <v>62.848172819343127</v>
      </c>
      <c r="O87" s="399">
        <f t="shared" si="34"/>
        <v>71.248257288667318</v>
      </c>
      <c r="P87" s="399">
        <f t="shared" si="34"/>
        <v>79.951352901657543</v>
      </c>
      <c r="Q87" s="399">
        <f t="shared" si="34"/>
        <v>88.895691383707529</v>
      </c>
      <c r="R87" s="399">
        <f t="shared" si="34"/>
        <v>98.022376230254764</v>
      </c>
      <c r="S87" s="399">
        <f t="shared" si="34"/>
        <v>107.2767570017906</v>
      </c>
      <c r="T87" s="399">
        <f t="shared" si="34"/>
        <v>116.60939332971003</v>
      </c>
      <c r="U87" s="399">
        <f t="shared" si="34"/>
        <v>125.97679260928668</v>
      </c>
      <c r="V87" s="399">
        <f t="shared" si="34"/>
        <v>135.34207665223207</v>
      </c>
      <c r="W87" s="399">
        <f t="shared" si="34"/>
        <v>144.67572071717265</v>
      </c>
      <c r="X87" s="399">
        <f t="shared" si="34"/>
        <v>153.95647150824422</v>
      </c>
      <c r="Y87" s="399">
        <f t="shared" si="34"/>
        <v>163.17245989377028</v>
      </c>
      <c r="Z87" s="399">
        <f t="shared" si="34"/>
        <v>172.32235694752933</v>
      </c>
      <c r="AA87" s="399">
        <f t="shared" si="34"/>
        <v>181.44295352314842</v>
      </c>
      <c r="AB87" s="399">
        <f t="shared" si="34"/>
        <v>190.66641455169122</v>
      </c>
      <c r="AC87" s="399">
        <f t="shared" si="34"/>
        <v>200.57294743257788</v>
      </c>
      <c r="AD87" s="399">
        <f t="shared" si="34"/>
        <v>211.0400306733321</v>
      </c>
      <c r="AE87" s="399">
        <f t="shared" si="34"/>
        <v>221.78827103467256</v>
      </c>
      <c r="AF87" s="399">
        <f t="shared" si="34"/>
        <v>232.72001477104018</v>
      </c>
      <c r="AG87" s="399">
        <f t="shared" si="34"/>
        <v>243.76307113941149</v>
      </c>
      <c r="AH87" s="399">
        <f t="shared" si="34"/>
        <v>254.86712001796795</v>
      </c>
      <c r="AI87" s="399">
        <f t="shared" si="34"/>
        <v>265.9992838358632</v>
      </c>
      <c r="AJ87" s="399">
        <f t="shared" si="34"/>
        <v>277.13988015466703</v>
      </c>
      <c r="AK87" s="399">
        <f t="shared" si="34"/>
        <v>288.278832162318</v>
      </c>
      <c r="AL87" s="399">
        <f t="shared" si="34"/>
        <v>299.41282547011201</v>
      </c>
      <c r="AM87" s="399">
        <f t="shared" si="34"/>
        <v>310.54314190556681</v>
      </c>
      <c r="AN87" s="399">
        <f t="shared" si="34"/>
        <v>321.67405072336362</v>
      </c>
      <c r="AO87" s="399">
        <f t="shared" si="34"/>
        <v>332.81163508549577</v>
      </c>
      <c r="AP87" s="399">
        <f t="shared" si="34"/>
        <v>343.96294767620589</v>
      </c>
      <c r="AQ87" s="399">
        <f t="shared" si="34"/>
        <v>355.13541014107193</v>
      </c>
      <c r="AR87" s="399">
        <f t="shared" si="34"/>
        <v>366.33639071233551</v>
      </c>
      <c r="AS87" s="399">
        <f t="shared" si="34"/>
        <v>377.57291081567581</v>
      </c>
      <c r="AT87" s="399">
        <f t="shared" si="34"/>
        <v>388.85144434304135</v>
      </c>
      <c r="AU87" s="399">
        <f t="shared" si="34"/>
        <v>400.17778303271024</v>
      </c>
      <c r="AV87" s="399">
        <f t="shared" si="34"/>
        <v>411.55694863348913</v>
      </c>
      <c r="AW87" s="399">
        <f t="shared" si="34"/>
        <v>422.99313783632147</v>
      </c>
      <c r="AX87" s="399">
        <f t="shared" si="34"/>
        <v>434.48968982712961</v>
      </c>
      <c r="AY87" s="399">
        <f t="shared" si="34"/>
        <v>446.04906913296929</v>
      </c>
      <c r="AZ87" s="399">
        <f t="shared" si="34"/>
        <v>457.6728584862135</v>
      </c>
      <c r="BA87" s="399">
        <f t="shared" si="34"/>
        <v>469.36175792830278</v>
      </c>
      <c r="BB87" s="399">
        <f t="shared" si="34"/>
        <v>481.11558746765087</v>
      </c>
      <c r="BC87" s="399">
        <f t="shared" si="34"/>
        <v>492.93329140527442</v>
      </c>
      <c r="BD87" s="399">
        <f t="shared" si="34"/>
        <v>504.81294302598855</v>
      </c>
      <c r="BE87" s="399">
        <f t="shared" si="34"/>
        <v>516.75174878015935</v>
      </c>
      <c r="BF87" s="399">
        <f t="shared" si="34"/>
        <v>528.74605139298262</v>
      </c>
      <c r="BG87" s="399">
        <f t="shared" si="34"/>
        <v>540.7913315659714</v>
      </c>
      <c r="BH87" s="399">
        <f t="shared" si="34"/>
        <v>552.88220810145322</v>
      </c>
      <c r="BI87" s="399">
        <f t="shared" si="34"/>
        <v>552.90476089097581</v>
      </c>
    </row>
    <row r="88" spans="1:103" ht="18" customHeight="1">
      <c r="A88" s="21" t="s">
        <v>153</v>
      </c>
      <c r="B88" s="29">
        <f t="shared" ref="B88:AG88" si="35">(B84/B56)*1000</f>
        <v>1.5316007697743028</v>
      </c>
      <c r="C88" s="23">
        <f t="shared" si="35"/>
        <v>2.6667569253621597</v>
      </c>
      <c r="D88" s="23">
        <f t="shared" si="35"/>
        <v>3.945680169528734</v>
      </c>
      <c r="E88" s="23">
        <f t="shared" si="35"/>
        <v>5.5194575082274548</v>
      </c>
      <c r="F88" s="23">
        <f t="shared" si="35"/>
        <v>7.4812276972436331</v>
      </c>
      <c r="G88" s="23">
        <f t="shared" si="35"/>
        <v>9.7633823355133877</v>
      </c>
      <c r="H88" s="23">
        <f t="shared" si="35"/>
        <v>12.402718410919148</v>
      </c>
      <c r="I88" s="23">
        <f t="shared" si="35"/>
        <v>15.487571942289357</v>
      </c>
      <c r="J88" s="23">
        <f t="shared" si="35"/>
        <v>18.988072400256584</v>
      </c>
      <c r="K88" s="23">
        <f t="shared" si="35"/>
        <v>22.867075250955576</v>
      </c>
      <c r="L88" s="23">
        <f t="shared" si="35"/>
        <v>26.971460734121987</v>
      </c>
      <c r="M88" s="23">
        <f t="shared" si="35"/>
        <v>31.21020118375597</v>
      </c>
      <c r="N88" s="23">
        <f t="shared" si="35"/>
        <v>35.917954803793762</v>
      </c>
      <c r="O88" s="23">
        <f t="shared" si="35"/>
        <v>40.855317372465677</v>
      </c>
      <c r="P88" s="23">
        <f t="shared" si="35"/>
        <v>45.987846245699906</v>
      </c>
      <c r="Q88" s="23">
        <f t="shared" si="35"/>
        <v>51.280299532687927</v>
      </c>
      <c r="R88" s="23">
        <f t="shared" si="35"/>
        <v>56.698116981194282</v>
      </c>
      <c r="S88" s="23">
        <f t="shared" si="35"/>
        <v>62.208493091990483</v>
      </c>
      <c r="T88" s="23">
        <f t="shared" si="35"/>
        <v>67.781163948429665</v>
      </c>
      <c r="U88" s="23">
        <f t="shared" si="35"/>
        <v>73.389008146996815</v>
      </c>
      <c r="V88" s="23">
        <f t="shared" si="35"/>
        <v>79.008557970629937</v>
      </c>
      <c r="W88" s="23">
        <f t="shared" si="35"/>
        <v>84.620509371134034</v>
      </c>
      <c r="X88" s="23">
        <f t="shared" si="35"/>
        <v>90.21029797233335</v>
      </c>
      <c r="Y88" s="23">
        <f t="shared" si="35"/>
        <v>95.768757941377856</v>
      </c>
      <c r="Z88" s="23">
        <f t="shared" si="35"/>
        <v>101.29278996894104</v>
      </c>
      <c r="AA88" s="23">
        <f t="shared" si="35"/>
        <v>106.80196497586249</v>
      </c>
      <c r="AB88" s="23">
        <f t="shared" si="35"/>
        <v>112.36830317839987</v>
      </c>
      <c r="AC88" s="23">
        <f t="shared" si="35"/>
        <v>118.32321259008641</v>
      </c>
      <c r="AD88" s="23">
        <f t="shared" si="35"/>
        <v>124.50985375770065</v>
      </c>
      <c r="AE88" s="23">
        <f t="shared" si="35"/>
        <v>130.87530190806157</v>
      </c>
      <c r="AF88" s="23">
        <f t="shared" si="35"/>
        <v>137.37023836556708</v>
      </c>
      <c r="AG88" s="23">
        <f t="shared" si="35"/>
        <v>143.95342113999729</v>
      </c>
      <c r="AH88" s="23">
        <f t="shared" ref="AH88:BI88" si="36">(AH84/AH56)*1000</f>
        <v>150.59293029299423</v>
      </c>
      <c r="AI88" s="23">
        <f t="shared" si="36"/>
        <v>157.26564254232935</v>
      </c>
      <c r="AJ88" s="23">
        <f t="shared" si="36"/>
        <v>163.95594281495679</v>
      </c>
      <c r="AK88" s="23">
        <f t="shared" si="36"/>
        <v>170.65423023690977</v>
      </c>
      <c r="AL88" s="23">
        <f t="shared" si="36"/>
        <v>177.35549904981295</v>
      </c>
      <c r="AM88" s="23">
        <f t="shared" si="36"/>
        <v>184.0581138261025</v>
      </c>
      <c r="AN88" s="23">
        <f t="shared" si="36"/>
        <v>190.76281075662561</v>
      </c>
      <c r="AO88" s="23">
        <f t="shared" si="36"/>
        <v>197.47191351562694</v>
      </c>
      <c r="AP88" s="23">
        <f t="shared" si="36"/>
        <v>204.18873420347057</v>
      </c>
      <c r="AQ88" s="23">
        <f t="shared" si="36"/>
        <v>210.91712530195809</v>
      </c>
      <c r="AR88" s="23">
        <f t="shared" si="36"/>
        <v>217.66115048985168</v>
      </c>
      <c r="AS88" s="23">
        <f t="shared" si="36"/>
        <v>224.42484668581335</v>
      </c>
      <c r="AT88" s="23">
        <f t="shared" si="36"/>
        <v>231.21205480465173</v>
      </c>
      <c r="AU88" s="23">
        <f t="shared" si="36"/>
        <v>238.02630149088913</v>
      </c>
      <c r="AV88" s="23">
        <f t="shared" si="36"/>
        <v>244.87071817021732</v>
      </c>
      <c r="AW88" s="23">
        <f t="shared" si="36"/>
        <v>251.74798706521133</v>
      </c>
      <c r="AX88" s="23">
        <f t="shared" si="36"/>
        <v>258.66030641944229</v>
      </c>
      <c r="AY88" s="23">
        <f t="shared" si="36"/>
        <v>265.60936917410874</v>
      </c>
      <c r="AZ88" s="23">
        <f t="shared" si="36"/>
        <v>272.59635086004386</v>
      </c>
      <c r="BA88" s="23">
        <f t="shared" si="36"/>
        <v>279.62190361039728</v>
      </c>
      <c r="BB88" s="23">
        <f t="shared" si="36"/>
        <v>286.68615405299602</v>
      </c>
      <c r="BC88" s="23">
        <f t="shared" si="36"/>
        <v>293.78870347617971</v>
      </c>
      <c r="BD88" s="23">
        <f t="shared" si="36"/>
        <v>300.92862913213594</v>
      </c>
      <c r="BE88" s="23">
        <f t="shared" si="36"/>
        <v>308.1044858889876</v>
      </c>
      <c r="BF88" s="23">
        <f t="shared" si="36"/>
        <v>315.31430769855172</v>
      </c>
      <c r="BG88" s="23">
        <f t="shared" si="36"/>
        <v>322.55560853455779</v>
      </c>
      <c r="BH88" s="23">
        <f t="shared" si="36"/>
        <v>329.82538259391589</v>
      </c>
      <c r="BI88" s="23">
        <f t="shared" si="36"/>
        <v>329.82538259391589</v>
      </c>
    </row>
    <row r="89" spans="1:103" ht="18" customHeight="1">
      <c r="A89" s="21" t="s">
        <v>166</v>
      </c>
      <c r="C89" s="23">
        <f>+LN(C88/B88)/10</f>
        <v>5.5454965623399299E-2</v>
      </c>
      <c r="D89" s="23">
        <f>+LN(D88/C88)/10</f>
        <v>3.9175825304845785E-2</v>
      </c>
      <c r="E89" s="23">
        <f>+LN(E88/D88)/10</f>
        <v>3.3565822546623131E-2</v>
      </c>
      <c r="F89" s="23">
        <f>+LN(F88/E88)/10</f>
        <v>3.0411733120154112E-2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-0.61605898322312402</v>
      </c>
      <c r="C90" s="33">
        <f t="shared" si="37"/>
        <v>-0.22472414494128312</v>
      </c>
      <c r="D90" s="33">
        <f t="shared" si="37"/>
        <v>-6.8599265514368568E-3</v>
      </c>
      <c r="E90" s="33">
        <f t="shared" si="37"/>
        <v>0.14870163647807788</v>
      </c>
      <c r="F90" s="33">
        <f t="shared" si="37"/>
        <v>0.26878758059476171</v>
      </c>
      <c r="G90" s="33">
        <f t="shared" si="37"/>
        <v>0.35992649971041801</v>
      </c>
      <c r="H90" s="33">
        <f t="shared" si="37"/>
        <v>0.43210041171428037</v>
      </c>
      <c r="I90" s="33">
        <f t="shared" si="37"/>
        <v>0.49179570945677986</v>
      </c>
      <c r="J90" s="33">
        <f t="shared" si="37"/>
        <v>0.54102444446508424</v>
      </c>
      <c r="K90" s="33">
        <f t="shared" si="37"/>
        <v>0.58176084814996776</v>
      </c>
      <c r="L90" s="33">
        <f t="shared" si="37"/>
        <v>0.61489623749409783</v>
      </c>
      <c r="M90" s="33">
        <f t="shared" si="37"/>
        <v>0.64200108404211798</v>
      </c>
      <c r="N90" s="33">
        <f t="shared" si="37"/>
        <v>0.66628617731077067</v>
      </c>
      <c r="O90" s="33">
        <f t="shared" si="37"/>
        <v>0.68709990039405533</v>
      </c>
      <c r="P90" s="33">
        <f t="shared" si="37"/>
        <v>0.70507712402754186</v>
      </c>
      <c r="Q90" s="33">
        <f t="shared" si="37"/>
        <v>0.72071042894193371</v>
      </c>
      <c r="R90" s="33">
        <f t="shared" si="37"/>
        <v>0.73438923183905858</v>
      </c>
      <c r="S90" s="33">
        <f t="shared" si="37"/>
        <v>0.7464257468724913</v>
      </c>
      <c r="T90" s="33">
        <f t="shared" si="37"/>
        <v>0.75707316916999812</v>
      </c>
      <c r="U90" s="33">
        <f t="shared" si="37"/>
        <v>0.76653892199661056</v>
      </c>
      <c r="V90" s="33">
        <f t="shared" si="37"/>
        <v>0.77499460676036847</v>
      </c>
      <c r="W90" s="33">
        <f t="shared" si="37"/>
        <v>0.78258366124084122</v>
      </c>
      <c r="X90" s="33">
        <f t="shared" si="37"/>
        <v>0.78942736243591272</v>
      </c>
      <c r="Y90" s="33">
        <f t="shared" si="37"/>
        <v>0.79562956553175701</v>
      </c>
      <c r="Z90" s="33">
        <f t="shared" si="37"/>
        <v>0.80128038870513119</v>
      </c>
      <c r="AA90" s="33">
        <f t="shared" si="37"/>
        <v>0.80647353037569403</v>
      </c>
      <c r="AB90" s="33">
        <f t="shared" si="37"/>
        <v>0.81132772583931456</v>
      </c>
      <c r="AC90" s="33">
        <f t="shared" si="37"/>
        <v>0.81613671324596004</v>
      </c>
      <c r="AD90" s="33">
        <f t="shared" si="37"/>
        <v>0.82076280689190373</v>
      </c>
      <c r="AE90" s="33">
        <f t="shared" si="37"/>
        <v>0.82517596189557141</v>
      </c>
      <c r="AF90" s="33">
        <f t="shared" si="37"/>
        <v>0.82935888911172162</v>
      </c>
      <c r="AG90" s="33">
        <f t="shared" si="37"/>
        <v>0.83330637143344999</v>
      </c>
      <c r="AH90" s="33">
        <f t="shared" si="37"/>
        <v>0.83702248048442962</v>
      </c>
      <c r="AI90" s="33">
        <f t="shared" si="37"/>
        <v>0.84051748754841438</v>
      </c>
      <c r="AJ90" s="33">
        <f t="shared" si="37"/>
        <v>0.84380525651705718</v>
      </c>
      <c r="AK90" s="33">
        <f t="shared" si="37"/>
        <v>0.84690131284629766</v>
      </c>
      <c r="AL90" s="33">
        <f t="shared" si="37"/>
        <v>0.8498215331620329</v>
      </c>
      <c r="AM90" s="33">
        <f t="shared" si="37"/>
        <v>0.85258132207084592</v>
      </c>
      <c r="AN90" s="33">
        <f t="shared" si="37"/>
        <v>0.85519513960929694</v>
      </c>
      <c r="AO90" s="33">
        <f t="shared" si="37"/>
        <v>0.85767626631476046</v>
      </c>
      <c r="AP90" s="33">
        <f t="shared" si="37"/>
        <v>0.86003672137895371</v>
      </c>
      <c r="AQ90" s="33">
        <f t="shared" si="37"/>
        <v>0.86228727439153652</v>
      </c>
      <c r="AR90" s="33">
        <f t="shared" si="37"/>
        <v>0.86443751057822182</v>
      </c>
      <c r="AS90" s="33">
        <f t="shared" si="37"/>
        <v>0.86649592345497006</v>
      </c>
      <c r="AT90" s="33">
        <f t="shared" si="37"/>
        <v>0.868470018511183</v>
      </c>
      <c r="AU90" s="33">
        <f t="shared" si="37"/>
        <v>0.87036641802545478</v>
      </c>
      <c r="AV90" s="33">
        <f t="shared" si="37"/>
        <v>0.87219096135363805</v>
      </c>
      <c r="AW90" s="33">
        <f t="shared" si="37"/>
        <v>0.87394879772820833</v>
      </c>
      <c r="AX90" s="33">
        <f t="shared" si="37"/>
        <v>0.87564447028391668</v>
      </c>
      <c r="AY90" s="33">
        <f t="shared" si="37"/>
        <v>0.87728199103232318</v>
      </c>
      <c r="AZ90" s="33">
        <f t="shared" si="37"/>
        <v>0.87886490708621368</v>
      </c>
      <c r="BA90" s="33">
        <f t="shared" si="37"/>
        <v>0.88039635874249611</v>
      </c>
      <c r="BB90" s="33">
        <f t="shared" si="37"/>
        <v>0.8818791301723905</v>
      </c>
      <c r="BC90" s="33">
        <f t="shared" si="37"/>
        <v>0.88331569350726846</v>
      </c>
      <c r="BD90" s="33">
        <f t="shared" si="37"/>
        <v>0.88470824708990214</v>
      </c>
      <c r="BE90" s="33">
        <f t="shared" si="37"/>
        <v>0.88605874861086653</v>
      </c>
      <c r="BF90" s="33">
        <f t="shared" si="37"/>
        <v>0.88736894378495357</v>
      </c>
      <c r="BG90" s="33">
        <f t="shared" si="37"/>
        <v>0.88864039115265681</v>
      </c>
      <c r="BH90" s="33">
        <f t="shared" si="37"/>
        <v>0.88987448352290932</v>
      </c>
      <c r="BI90" s="33">
        <f t="shared" si="37"/>
        <v>0.88987448352290932</v>
      </c>
    </row>
    <row r="91" spans="1:103" ht="18" customHeight="1">
      <c r="A91" s="21" t="s">
        <v>115</v>
      </c>
      <c r="B91" s="29">
        <f t="shared" ref="B91:AG91" si="38">B17*B56*B90</f>
        <v>-724.47786562798444</v>
      </c>
      <c r="C91" s="29">
        <f t="shared" si="38"/>
        <v>-253.86845710361737</v>
      </c>
      <c r="D91" s="29">
        <f t="shared" si="38"/>
        <v>-7.4444848942201958</v>
      </c>
      <c r="E91" s="23">
        <f t="shared" si="38"/>
        <v>150.82022937290353</v>
      </c>
      <c r="F91" s="23">
        <f t="shared" si="38"/>
        <v>247.98421949311944</v>
      </c>
      <c r="G91" s="23">
        <f t="shared" si="38"/>
        <v>295.66208028251543</v>
      </c>
      <c r="H91" s="23">
        <f t="shared" si="38"/>
        <v>310.00253539692903</v>
      </c>
      <c r="I91" s="23">
        <f t="shared" si="38"/>
        <v>303.17246021384949</v>
      </c>
      <c r="J91" s="23">
        <f t="shared" si="38"/>
        <v>283.12394544237827</v>
      </c>
      <c r="K91" s="23">
        <f t="shared" si="38"/>
        <v>256.4320385790399</v>
      </c>
      <c r="L91" s="23">
        <f t="shared" si="38"/>
        <v>230.27653936283767</v>
      </c>
      <c r="M91" s="23">
        <f t="shared" si="38"/>
        <v>207.16824998510393</v>
      </c>
      <c r="N91" s="23">
        <f t="shared" si="38"/>
        <v>185.26262661630759</v>
      </c>
      <c r="O91" s="23">
        <f t="shared" si="38"/>
        <v>164.6214704591375</v>
      </c>
      <c r="P91" s="23">
        <f t="shared" si="38"/>
        <v>145.56025004461273</v>
      </c>
      <c r="Q91" s="23">
        <f t="shared" si="38"/>
        <v>128.20546924604497</v>
      </c>
      <c r="R91" s="23">
        <f t="shared" si="38"/>
        <v>112.56713787317125</v>
      </c>
      <c r="S91" s="23">
        <f t="shared" si="38"/>
        <v>98.585152470355027</v>
      </c>
      <c r="T91" s="23">
        <f t="shared" si="38"/>
        <v>86.159334060984165</v>
      </c>
      <c r="U91" s="23">
        <f t="shared" si="38"/>
        <v>75.168912594688322</v>
      </c>
      <c r="V91" s="23">
        <f t="shared" si="38"/>
        <v>65.485072678233948</v>
      </c>
      <c r="W91" s="23">
        <f t="shared" si="38"/>
        <v>56.978890401188927</v>
      </c>
      <c r="X91" s="23">
        <f t="shared" si="38"/>
        <v>49.526195092539545</v>
      </c>
      <c r="Y91" s="23">
        <f t="shared" si="38"/>
        <v>43.010379964881231</v>
      </c>
      <c r="Z91" s="23">
        <f t="shared" si="38"/>
        <v>37.323851873691204</v>
      </c>
      <c r="AA91" s="23">
        <f t="shared" si="38"/>
        <v>32.36917562273451</v>
      </c>
      <c r="AB91" s="23">
        <f t="shared" si="38"/>
        <v>28.05933771933428</v>
      </c>
      <c r="AC91" s="23">
        <f t="shared" si="38"/>
        <v>24.321121137198407</v>
      </c>
      <c r="AD91" s="23">
        <f t="shared" si="38"/>
        <v>21.075501697969827</v>
      </c>
      <c r="AE91" s="23">
        <f t="shared" si="38"/>
        <v>18.257713981065532</v>
      </c>
      <c r="AF91" s="23">
        <f t="shared" si="38"/>
        <v>15.811821848275512</v>
      </c>
      <c r="AG91" s="23">
        <f t="shared" si="38"/>
        <v>13.689377147754264</v>
      </c>
      <c r="AH91" s="23">
        <f t="shared" ref="AH91:BI91" si="39">AH17*AH56*AH90</f>
        <v>11.848290287062859</v>
      </c>
      <c r="AI91" s="23">
        <f t="shared" si="39"/>
        <v>10.251912595760125</v>
      </c>
      <c r="AJ91" s="23">
        <f t="shared" si="39"/>
        <v>8.8682912005008898</v>
      </c>
      <c r="AK91" s="23">
        <f t="shared" si="39"/>
        <v>7.6695538719261407</v>
      </c>
      <c r="AL91" s="23">
        <f t="shared" si="39"/>
        <v>6.6313905335213468</v>
      </c>
      <c r="AM91" s="23">
        <f t="shared" si="39"/>
        <v>5.732608263269344</v>
      </c>
      <c r="AN91" s="23">
        <f t="shared" si="39"/>
        <v>4.9547443683116521</v>
      </c>
      <c r="AO91" s="23">
        <f t="shared" si="39"/>
        <v>4.2817272480120208</v>
      </c>
      <c r="AP91" s="23">
        <f t="shared" si="39"/>
        <v>3.6995779189358302</v>
      </c>
      <c r="AQ91" s="23">
        <f t="shared" si="39"/>
        <v>3.1961469453043918</v>
      </c>
      <c r="AR91" s="23">
        <f t="shared" si="39"/>
        <v>2.760882619587778</v>
      </c>
      <c r="AS91" s="23">
        <f t="shared" si="39"/>
        <v>2.3846269077339364</v>
      </c>
      <c r="AT91" s="23">
        <f t="shared" si="39"/>
        <v>2.0594361132554782</v>
      </c>
      <c r="AU91" s="23">
        <f t="shared" si="39"/>
        <v>1.7784235360990943</v>
      </c>
      <c r="AV91" s="23">
        <f t="shared" si="39"/>
        <v>1.5356216645635463</v>
      </c>
      <c r="AW91" s="23">
        <f t="shared" si="39"/>
        <v>1.3258616700702048</v>
      </c>
      <c r="AX91" s="23">
        <f t="shared" si="39"/>
        <v>1.1446681878988165</v>
      </c>
      <c r="AY91" s="23">
        <f t="shared" si="39"/>
        <v>0.98816756672491302</v>
      </c>
      <c r="AZ91" s="23">
        <f t="shared" si="39"/>
        <v>0.85300795702017618</v>
      </c>
      <c r="BA91" s="23">
        <f t="shared" si="39"/>
        <v>0.73628978287161817</v>
      </c>
      <c r="BB91" s="23">
        <f t="shared" si="39"/>
        <v>0.63550530305576414</v>
      </c>
      <c r="BC91" s="23">
        <f t="shared" si="39"/>
        <v>0.54848611497698541</v>
      </c>
      <c r="BD91" s="23">
        <f t="shared" si="39"/>
        <v>0.47335758937586636</v>
      </c>
      <c r="BE91" s="23">
        <f t="shared" si="39"/>
        <v>0.40849934488067929</v>
      </c>
      <c r="BF91" s="23">
        <f t="shared" si="39"/>
        <v>0.35251098011115589</v>
      </c>
      <c r="BG91" s="23">
        <f t="shared" si="39"/>
        <v>0.30418237792262387</v>
      </c>
      <c r="BH91" s="23">
        <f t="shared" si="39"/>
        <v>0.26246798237926072</v>
      </c>
      <c r="BI91" s="23">
        <f t="shared" si="39"/>
        <v>0.22616005979244475</v>
      </c>
    </row>
    <row r="92" spans="1:103" ht="18" customHeight="1">
      <c r="A92" s="57" t="s">
        <v>62</v>
      </c>
      <c r="B92" s="200">
        <f>SUM(B91:AO91)*10*B52+B53</f>
        <v>82.680597279955037</v>
      </c>
      <c r="C92" s="180">
        <v>53.984410488885032</v>
      </c>
      <c r="D92" s="201">
        <f>+B92-C92</f>
        <v>28.696186791070005</v>
      </c>
      <c r="I92" s="33"/>
    </row>
    <row r="93" spans="1:103" s="33" customFormat="1" ht="18" customHeight="1">
      <c r="A93" s="32" t="s">
        <v>270</v>
      </c>
      <c r="B93" s="33">
        <f>+B90*Data!B365</f>
        <v>-0.61605898322312402</v>
      </c>
      <c r="C93" s="33">
        <f>+C90*Data!C365</f>
        <v>-0.30063041035520499</v>
      </c>
      <c r="D93" s="33">
        <f>+D90*Data!D365</f>
        <v>-1.0810908640966435E-2</v>
      </c>
      <c r="E93" s="33">
        <f>+E90*Data!E365</f>
        <v>0.26701776631596097</v>
      </c>
      <c r="F93" s="33">
        <f>+F90*Data!F365</f>
        <v>0.53989261519577647</v>
      </c>
      <c r="G93" s="33">
        <f>+G90*Data!G365</f>
        <v>0.79137761628793457</v>
      </c>
      <c r="H93" s="33">
        <f>+H90*Data!H365</f>
        <v>1.0211932287161667</v>
      </c>
      <c r="I93" s="33">
        <f>+I90*Data!I365</f>
        <v>1.2344514521822916</v>
      </c>
      <c r="J93" s="33">
        <f>+J90*Data!J365</f>
        <v>1.4281858926675248</v>
      </c>
      <c r="K93" s="33">
        <f>+K90*Data!K365</f>
        <v>1.6034135452113349</v>
      </c>
      <c r="L93" s="33">
        <f>+L90*Data!L365</f>
        <v>1.7614405516463219</v>
      </c>
      <c r="M93" s="33">
        <f>+M90*Data!M365</f>
        <v>1.9084873691163247</v>
      </c>
      <c r="N93" s="33">
        <f>+N90*Data!N365</f>
        <v>2.0680477517372249</v>
      </c>
      <c r="O93" s="33">
        <f>+O90*Data!O365</f>
        <v>2.2085099418523719</v>
      </c>
      <c r="P93" s="33">
        <f>+P90*Data!P365</f>
        <v>2.3351075124869061</v>
      </c>
      <c r="Q93" s="33">
        <f>+Q90*Data!Q365</f>
        <v>2.4513606338413427</v>
      </c>
      <c r="R93" s="33">
        <f>+R90*Data!R365</f>
        <v>2.5597182189660117</v>
      </c>
      <c r="S93" s="33">
        <f>+S90*Data!S365</f>
        <v>2.6619563935099393</v>
      </c>
      <c r="T93" s="33">
        <f>+T90*Data!T365</f>
        <v>2.7594209320780068</v>
      </c>
      <c r="U93" s="33">
        <f>+U90*Data!U365</f>
        <v>2.8531767157858003</v>
      </c>
      <c r="V93" s="33">
        <f>+V90*Data!V365</f>
        <v>2.9387616212239838</v>
      </c>
      <c r="W93" s="33">
        <f>+W90*Data!W365</f>
        <v>3.0152193454747844</v>
      </c>
      <c r="X93" s="33">
        <f>+X90*Data!X365</f>
        <v>3.0891375229146543</v>
      </c>
      <c r="Y93" s="33">
        <f>+Y90*Data!Y365</f>
        <v>3.1582036202916943</v>
      </c>
      <c r="Z93" s="33">
        <f>+Z90*Data!Z365</f>
        <v>3.2243357738224647</v>
      </c>
      <c r="AA93" s="33">
        <f>+AA90*Data!AA365</f>
        <v>3.2889143648849593</v>
      </c>
      <c r="AB93" s="33">
        <f>+AB90*Data!AB365</f>
        <v>3.353699765556621</v>
      </c>
      <c r="AC93" s="33">
        <f>+AC90*Data!AC365</f>
        <v>3.4210111679343114</v>
      </c>
      <c r="AD93" s="33">
        <f>+AD90*Data!AD365</f>
        <v>3.4887846054190077</v>
      </c>
      <c r="AE93" s="33">
        <f>+AE90*Data!AE365</f>
        <v>3.5563061368854254</v>
      </c>
      <c r="AF93" s="33">
        <f>+AF90*Data!AF365</f>
        <v>3.6227967454890124</v>
      </c>
      <c r="AG93" s="33">
        <f>+AG90*Data!AG365</f>
        <v>3.6877723734774852</v>
      </c>
      <c r="AH93" s="33">
        <f>+AH90*Data!AH365</f>
        <v>3.7511834800687254</v>
      </c>
      <c r="AI93" s="33">
        <f>+AI90*Data!AI365</f>
        <v>3.8130021713204978</v>
      </c>
      <c r="AJ93" s="33">
        <f>+AJ90*Data!AJ365</f>
        <v>3.8732364350153494</v>
      </c>
      <c r="AK93" s="33">
        <f>+AK90*Data!AK365</f>
        <v>3.9319206305786154</v>
      </c>
      <c r="AL93" s="33">
        <f>+AL90*Data!AL365</f>
        <v>3.9890962037144782</v>
      </c>
      <c r="AM93" s="33">
        <f>+AM90*Data!AM365</f>
        <v>4.0447999406936148</v>
      </c>
      <c r="AN93" s="33">
        <f>+AN90*Data!AN365</f>
        <v>4.0990571187978944</v>
      </c>
      <c r="AO93" s="33">
        <f>+AO90*Data!AO365</f>
        <v>4.151877725770996</v>
      </c>
      <c r="AP93" s="33">
        <f>+AP90*Data!AP365</f>
        <v>4.2032546720786481</v>
      </c>
      <c r="AQ93" s="33">
        <f>+AQ90*Data!AQ365</f>
        <v>4.2531633452720268</v>
      </c>
      <c r="AR93" s="33">
        <f>+AR90*Data!AR365</f>
        <v>4.3015620948756652</v>
      </c>
      <c r="AS93" s="33">
        <f>+AS90*Data!AS365</f>
        <v>4.3483933723456785</v>
      </c>
      <c r="AT93" s="33">
        <f>+AT90*Data!AT365</f>
        <v>4.3935853284087969</v>
      </c>
      <c r="AU93" s="33">
        <f>+AU90*Data!AU365</f>
        <v>4.4370537124858371</v>
      </c>
      <c r="AV93" s="33">
        <f>+AV90*Data!AV365</f>
        <v>4.4787039364109411</v>
      </c>
      <c r="AW93" s="33">
        <f>+AW90*Data!AW365</f>
        <v>4.5184331596212592</v>
      </c>
      <c r="AX93" s="33">
        <f>+AX90*Data!AX365</f>
        <v>4.5561322213541322</v>
      </c>
      <c r="AY93" s="33">
        <f>+AY90*Data!AY365</f>
        <v>4.5916871774676355</v>
      </c>
      <c r="AZ93" s="33">
        <f>+AZ90*Data!AZ365</f>
        <v>4.6249800815387365</v>
      </c>
      <c r="BA93" s="33">
        <f>+BA90*Data!BA365</f>
        <v>4.6558884689414146</v>
      </c>
      <c r="BB93" s="33">
        <f>+BB90*Data!BB365</f>
        <v>4.6842827585503324</v>
      </c>
      <c r="BC93" s="33">
        <f>+BC90*Data!BC365</f>
        <v>4.7100205163530662</v>
      </c>
      <c r="BD93" s="33">
        <f>+BD90*Data!BD365</f>
        <v>4.7329363419836197</v>
      </c>
      <c r="BE93" s="33">
        <f>+BE90*Data!BE365</f>
        <v>4.7528262831973072</v>
      </c>
      <c r="BF93" s="33">
        <f>+BF90*Data!BF365</f>
        <v>4.7694265522463644</v>
      </c>
      <c r="BG93" s="33">
        <f>+BG90*Data!BG365</f>
        <v>4.7823883969605738</v>
      </c>
      <c r="BH93" s="33">
        <f>+BH90*Data!BH365</f>
        <v>4.7912545098437898</v>
      </c>
      <c r="BI93" s="33">
        <f>+BI90*Data!BI365</f>
        <v>4.7889237585688544</v>
      </c>
    </row>
    <row r="94" spans="1:103" ht="18" customHeight="1">
      <c r="A94" s="21" t="s">
        <v>271</v>
      </c>
      <c r="B94" s="29">
        <f>B$17*B$56*B93</f>
        <v>-724.47786562798444</v>
      </c>
      <c r="C94" s="29">
        <f t="shared" ref="C94:BH94" si="40">C$17*C$56*C93</f>
        <v>-339.61895129357197</v>
      </c>
      <c r="D94" s="29">
        <f t="shared" si="40"/>
        <v>-11.732143991193579</v>
      </c>
      <c r="E94" s="29">
        <f t="shared" si="40"/>
        <v>270.82204148002484</v>
      </c>
      <c r="F94" s="29">
        <f t="shared" si="40"/>
        <v>498.10652892953243</v>
      </c>
      <c r="G94" s="29">
        <f t="shared" si="40"/>
        <v>650.07814792453428</v>
      </c>
      <c r="H94" s="29">
        <f t="shared" si="40"/>
        <v>732.63639989659703</v>
      </c>
      <c r="I94" s="29">
        <f t="shared" si="40"/>
        <v>760.99013589616243</v>
      </c>
      <c r="J94" s="29">
        <f t="shared" si="40"/>
        <v>747.38512999530496</v>
      </c>
      <c r="K94" s="29">
        <f t="shared" si="40"/>
        <v>706.76224670553393</v>
      </c>
      <c r="L94" s="29">
        <f t="shared" si="40"/>
        <v>659.6534663791565</v>
      </c>
      <c r="M94" s="29">
        <f t="shared" si="40"/>
        <v>615.85252456141586</v>
      </c>
      <c r="N94" s="29">
        <f t="shared" si="40"/>
        <v>575.02612466187577</v>
      </c>
      <c r="O94" s="29">
        <f t="shared" si="40"/>
        <v>529.13434268125127</v>
      </c>
      <c r="P94" s="29">
        <f t="shared" si="40"/>
        <v>482.0732680377962</v>
      </c>
      <c r="Q94" s="29">
        <f t="shared" si="40"/>
        <v>436.06673045414243</v>
      </c>
      <c r="R94" s="29">
        <f t="shared" si="40"/>
        <v>392.35345669387664</v>
      </c>
      <c r="S94" s="29">
        <f t="shared" si="40"/>
        <v>351.5813569175333</v>
      </c>
      <c r="T94" s="29">
        <f t="shared" si="40"/>
        <v>314.03816643301934</v>
      </c>
      <c r="U94" s="29">
        <f t="shared" si="40"/>
        <v>279.79034725003964</v>
      </c>
      <c r="V94" s="29">
        <f t="shared" si="40"/>
        <v>248.31788075831344</v>
      </c>
      <c r="W94" s="29">
        <f t="shared" si="40"/>
        <v>219.53416756611725</v>
      </c>
      <c r="X94" s="29">
        <f t="shared" si="40"/>
        <v>193.80279289467347</v>
      </c>
      <c r="Y94" s="29">
        <f t="shared" si="40"/>
        <v>170.72711171111888</v>
      </c>
      <c r="Z94" s="29">
        <f t="shared" si="40"/>
        <v>150.1904108843473</v>
      </c>
      <c r="AA94" s="29">
        <f t="shared" si="40"/>
        <v>132.00612627112719</v>
      </c>
      <c r="AB94" s="29">
        <f t="shared" si="40"/>
        <v>115.98592200661793</v>
      </c>
      <c r="AC94" s="29">
        <f t="shared" si="40"/>
        <v>101.94716850332901</v>
      </c>
      <c r="AD94" s="29">
        <f t="shared" si="40"/>
        <v>89.584817023809265</v>
      </c>
      <c r="AE94" s="29">
        <f t="shared" si="40"/>
        <v>78.686272110019701</v>
      </c>
      <c r="AF94" s="29">
        <f t="shared" si="40"/>
        <v>69.069033302985531</v>
      </c>
      <c r="AG94" s="29">
        <f t="shared" si="40"/>
        <v>60.581928311385674</v>
      </c>
      <c r="AH94" s="29">
        <f t="shared" si="40"/>
        <v>53.099064634639412</v>
      </c>
      <c r="AI94" s="29">
        <f t="shared" si="40"/>
        <v>46.507735492617783</v>
      </c>
      <c r="AJ94" s="29">
        <f t="shared" si="40"/>
        <v>40.707246522600578</v>
      </c>
      <c r="AK94" s="29">
        <f t="shared" si="40"/>
        <v>35.607545576958451</v>
      </c>
      <c r="AL94" s="29">
        <f t="shared" si="40"/>
        <v>31.1280119064415</v>
      </c>
      <c r="AM94" s="29">
        <f t="shared" si="40"/>
        <v>27.196530070552971</v>
      </c>
      <c r="AN94" s="29">
        <f t="shared" si="40"/>
        <v>23.748708609394516</v>
      </c>
      <c r="AO94" s="29">
        <f t="shared" si="40"/>
        <v>20.727177242798692</v>
      </c>
      <c r="AP94" s="29">
        <f t="shared" si="40"/>
        <v>18.080935134436189</v>
      </c>
      <c r="AQ94" s="29">
        <f t="shared" si="40"/>
        <v>15.764740403323319</v>
      </c>
      <c r="AR94" s="29">
        <f t="shared" si="40"/>
        <v>13.738538505664676</v>
      </c>
      <c r="AS94" s="29">
        <f t="shared" si="40"/>
        <v>11.966929745915058</v>
      </c>
      <c r="AT94" s="29">
        <f t="shared" si="40"/>
        <v>10.418676637226934</v>
      </c>
      <c r="AU94" s="29">
        <f t="shared" si="40"/>
        <v>9.0662513968799487</v>
      </c>
      <c r="AV94" s="29">
        <f t="shared" si="40"/>
        <v>7.8854231454596446</v>
      </c>
      <c r="AW94" s="29">
        <f t="shared" si="40"/>
        <v>6.854883662165224</v>
      </c>
      <c r="AX94" s="29">
        <f t="shared" si="40"/>
        <v>5.9559099504778032</v>
      </c>
      <c r="AY94" s="29">
        <f t="shared" si="40"/>
        <v>5.1720614257462847</v>
      </c>
      <c r="AZ94" s="29">
        <f t="shared" si="40"/>
        <v>4.4889092496503107</v>
      </c>
      <c r="BA94" s="29">
        <f t="shared" si="40"/>
        <v>3.8937951933011257</v>
      </c>
      <c r="BB94" s="29">
        <f t="shared" si="40"/>
        <v>3.3756173972384347</v>
      </c>
      <c r="BC94" s="29">
        <f t="shared" si="40"/>
        <v>2.9246405033503802</v>
      </c>
      <c r="BD94" s="29">
        <f t="shared" si="40"/>
        <v>2.5323278548381563</v>
      </c>
      <c r="BE94" s="29">
        <f t="shared" si="40"/>
        <v>2.1911937849060625</v>
      </c>
      <c r="BF94" s="29">
        <f t="shared" si="40"/>
        <v>1.8946744082898397</v>
      </c>
      <c r="BG94" s="29">
        <f t="shared" si="40"/>
        <v>1.6370157031126116</v>
      </c>
      <c r="BH94" s="29">
        <f t="shared" si="40"/>
        <v>1.413177844234544</v>
      </c>
      <c r="BI94" s="29">
        <f>BI$17*BI$56*BI93/(1-(BJ17/BI17))</f>
        <v>8.7983252249093518</v>
      </c>
    </row>
    <row r="95" spans="1:103" ht="39" customHeight="1">
      <c r="A95" s="57" t="s">
        <v>62</v>
      </c>
      <c r="B95" s="197">
        <f>SUM(B94:BI94)*10*B52+B53-C53</f>
        <v>102.22634344113609</v>
      </c>
      <c r="C95" s="85">
        <v>75.047156066029544</v>
      </c>
      <c r="D95" s="189">
        <f>+B95-C95</f>
        <v>27.179187375106551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9.9999999999999937E-4</v>
      </c>
      <c r="C101" s="479">
        <f t="shared" si="41"/>
        <v>9.999999999999998E-4</v>
      </c>
      <c r="D101" s="479">
        <f t="shared" si="41"/>
        <v>1.0000000000000623E-3</v>
      </c>
      <c r="E101" s="479">
        <f t="shared" si="41"/>
        <v>1.0000000000250566E-3</v>
      </c>
      <c r="F101" s="479">
        <f t="shared" si="41"/>
        <v>1.0000000020683449E-3</v>
      </c>
      <c r="G101" s="479">
        <f t="shared" si="41"/>
        <v>1.0000000690716605E-3</v>
      </c>
      <c r="H101" s="479">
        <f t="shared" si="41"/>
        <v>1.00000127539764E-3</v>
      </c>
      <c r="I101" s="479">
        <f t="shared" si="41"/>
        <v>1.0000154944071746E-3</v>
      </c>
      <c r="J101" s="479">
        <f t="shared" si="41"/>
        <v>1.0001382816321597E-3</v>
      </c>
      <c r="K101" s="479">
        <f t="shared" si="41"/>
        <v>1.0009718906366229E-3</v>
      </c>
      <c r="L101" s="479">
        <f t="shared" si="41"/>
        <v>1.0056428878457767E-3</v>
      </c>
      <c r="M101" s="479">
        <f t="shared" si="41"/>
        <v>1.0280495158972263E-3</v>
      </c>
      <c r="N101" s="479">
        <f t="shared" si="41"/>
        <v>1.1227565420541125E-3</v>
      </c>
      <c r="O101" s="479">
        <f t="shared" si="41"/>
        <v>1.4835304407365942E-3</v>
      </c>
      <c r="P101" s="479">
        <f t="shared" si="41"/>
        <v>2.7342584752025573E-3</v>
      </c>
      <c r="Q101" s="479">
        <f t="shared" si="41"/>
        <v>6.7233412241040971E-3</v>
      </c>
      <c r="R101" s="479">
        <f t="shared" si="41"/>
        <v>1.853376455156602E-2</v>
      </c>
      <c r="S101" s="479">
        <f t="shared" si="41"/>
        <v>5.1229475125919084E-2</v>
      </c>
      <c r="T101" s="479">
        <f t="shared" si="41"/>
        <v>0.13634418472310189</v>
      </c>
      <c r="U101" s="479">
        <f t="shared" si="41"/>
        <v>0.34555532904845054</v>
      </c>
      <c r="V101" s="479">
        <f t="shared" si="41"/>
        <v>0.83230829766076186</v>
      </c>
      <c r="W101" s="479">
        <f t="shared" si="41"/>
        <v>1.9050334301075325</v>
      </c>
      <c r="X101" s="479">
        <f t="shared" si="41"/>
        <v>4.1415495227479218</v>
      </c>
      <c r="Y101" s="479">
        <f t="shared" si="41"/>
        <v>8.5372060943088144</v>
      </c>
      <c r="Z101" s="479">
        <f t="shared" si="41"/>
        <v>16.632319403133188</v>
      </c>
      <c r="AA101" s="479">
        <f t="shared" si="41"/>
        <v>30.481939669251929</v>
      </c>
      <c r="AB101" s="479">
        <f t="shared" si="41"/>
        <v>125.70677724004616</v>
      </c>
      <c r="AC101" s="479">
        <f t="shared" si="41"/>
        <v>62.853388620023082</v>
      </c>
      <c r="AD101" s="479">
        <f t="shared" si="41"/>
        <v>31.426694310011541</v>
      </c>
      <c r="AE101" s="479">
        <f t="shared" si="41"/>
        <v>15.713347155005771</v>
      </c>
      <c r="AF101" s="479">
        <f t="shared" si="41"/>
        <v>7.8566735775028853</v>
      </c>
      <c r="AG101" s="479">
        <f t="shared" si="41"/>
        <v>3.9283367887514427</v>
      </c>
      <c r="AH101" s="479">
        <f t="shared" ref="AH101:BI101" si="42">+AH$36*1000*AH103^($B$38-1)</f>
        <v>1.9641683943757213</v>
      </c>
      <c r="AI101" s="479">
        <f t="shared" si="42"/>
        <v>0.98208419718786066</v>
      </c>
      <c r="AJ101" s="479">
        <f t="shared" si="42"/>
        <v>0.49104209859393033</v>
      </c>
      <c r="AK101" s="479">
        <f t="shared" si="42"/>
        <v>0.24552104929696517</v>
      </c>
      <c r="AL101" s="479">
        <f t="shared" si="42"/>
        <v>0.12276052464848258</v>
      </c>
      <c r="AM101" s="479">
        <f t="shared" si="42"/>
        <v>6.1380262324241291E-2</v>
      </c>
      <c r="AN101" s="479">
        <f t="shared" si="42"/>
        <v>3.0690131162120646E-2</v>
      </c>
      <c r="AO101" s="479">
        <f t="shared" si="42"/>
        <v>1.5345065581060323E-2</v>
      </c>
      <c r="AP101" s="479">
        <f t="shared" si="42"/>
        <v>7.6725327905301614E-3</v>
      </c>
      <c r="AQ101" s="479">
        <f t="shared" si="42"/>
        <v>3.8362663952650807E-3</v>
      </c>
      <c r="AR101" s="479">
        <f t="shared" si="42"/>
        <v>1.9181331976325404E-3</v>
      </c>
      <c r="AS101" s="479">
        <f t="shared" si="42"/>
        <v>9.5906659881627018E-4</v>
      </c>
      <c r="AT101" s="479">
        <f t="shared" si="42"/>
        <v>4.7953329940813509E-4</v>
      </c>
      <c r="AU101" s="479">
        <f t="shared" si="42"/>
        <v>2.3976664970406754E-4</v>
      </c>
      <c r="AV101" s="479">
        <f t="shared" si="42"/>
        <v>1.1988332485203377E-4</v>
      </c>
      <c r="AW101" s="479">
        <f t="shared" si="42"/>
        <v>5.9941662426016886E-5</v>
      </c>
      <c r="AX101" s="479">
        <f t="shared" si="42"/>
        <v>2.9970831213008443E-5</v>
      </c>
      <c r="AY101" s="479">
        <f t="shared" si="42"/>
        <v>1.4985415606504222E-5</v>
      </c>
      <c r="AZ101" s="479">
        <f t="shared" si="42"/>
        <v>7.4927078032521108E-6</v>
      </c>
      <c r="BA101" s="479">
        <f t="shared" si="42"/>
        <v>3.7463539016260554E-6</v>
      </c>
      <c r="BB101" s="479">
        <f t="shared" si="42"/>
        <v>1.8731769508130277E-6</v>
      </c>
      <c r="BC101" s="479">
        <f t="shared" si="42"/>
        <v>9.3658847540651385E-7</v>
      </c>
      <c r="BD101" s="479">
        <f t="shared" si="42"/>
        <v>4.6829423770325692E-7</v>
      </c>
      <c r="BE101" s="479">
        <f t="shared" si="42"/>
        <v>2.3414711885162846E-7</v>
      </c>
      <c r="BF101" s="479">
        <f t="shared" si="42"/>
        <v>1.1707355942581423E-7</v>
      </c>
      <c r="BG101" s="479">
        <f t="shared" si="42"/>
        <v>5.8536779712907115E-8</v>
      </c>
      <c r="BH101" s="479">
        <f t="shared" si="42"/>
        <v>2.9268389856453558E-8</v>
      </c>
      <c r="BI101" s="479">
        <f t="shared" si="42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0.42585059213326604</v>
      </c>
      <c r="C102" s="481">
        <f>+C119*(1-MIN(C103,1))</f>
        <v>0.75544079125646879</v>
      </c>
      <c r="D102" s="481">
        <f t="shared" ref="D102:BI102" si="43">+D119*(1-MIN(D103,1))</f>
        <v>1.000668123738264</v>
      </c>
      <c r="E102" s="481">
        <f t="shared" si="43"/>
        <v>1.2497858214982061</v>
      </c>
      <c r="F102" s="481">
        <f t="shared" si="43"/>
        <v>1.4947897489575672</v>
      </c>
      <c r="G102" s="481">
        <f t="shared" si="43"/>
        <v>1.7225248905221093</v>
      </c>
      <c r="H102" s="481">
        <f t="shared" si="43"/>
        <v>1.9318793667204348</v>
      </c>
      <c r="I102" s="481">
        <f t="shared" si="43"/>
        <v>2.1218009046745152</v>
      </c>
      <c r="J102" s="481">
        <f t="shared" si="43"/>
        <v>2.2864145573810744</v>
      </c>
      <c r="K102" s="481">
        <f t="shared" si="43"/>
        <v>2.4261590586487123</v>
      </c>
      <c r="L102" s="481">
        <f t="shared" si="43"/>
        <v>2.5675515455625035</v>
      </c>
      <c r="M102" s="481">
        <f t="shared" si="43"/>
        <v>2.7296093910581543</v>
      </c>
      <c r="N102" s="481">
        <f t="shared" si="43"/>
        <v>2.8968244528161158</v>
      </c>
      <c r="O102" s="481">
        <f t="shared" si="43"/>
        <v>3.0574641512632561</v>
      </c>
      <c r="P102" s="481">
        <f t="shared" si="43"/>
        <v>3.2110240090895306</v>
      </c>
      <c r="Q102" s="481">
        <f t="shared" si="43"/>
        <v>3.3566737981469399</v>
      </c>
      <c r="R102" s="481">
        <f t="shared" si="43"/>
        <v>3.4932432967722726</v>
      </c>
      <c r="S102" s="481">
        <f t="shared" si="43"/>
        <v>3.6189887599389947</v>
      </c>
      <c r="T102" s="481">
        <f t="shared" si="43"/>
        <v>3.7312215554818504</v>
      </c>
      <c r="U102" s="481">
        <f t="shared" si="43"/>
        <v>3.8258551934371794</v>
      </c>
      <c r="V102" s="481">
        <f t="shared" si="43"/>
        <v>3.8968826212892376</v>
      </c>
      <c r="W102" s="481">
        <f t="shared" si="43"/>
        <v>3.9358634729525543</v>
      </c>
      <c r="X102" s="481">
        <f t="shared" si="43"/>
        <v>3.9316230811083397</v>
      </c>
      <c r="Y102" s="481">
        <f t="shared" si="43"/>
        <v>3.8705377295080026</v>
      </c>
      <c r="Z102" s="481">
        <f t="shared" si="43"/>
        <v>3.7379586774854547</v>
      </c>
      <c r="AA102" s="481">
        <f t="shared" si="43"/>
        <v>3.0968873038375437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4">+IF($B$98&gt;0,D109,IF($B$99&gt;0,D114,D122))</f>
        <v>4.0744432808424854E-4</v>
      </c>
      <c r="E103" s="484">
        <f t="shared" si="44"/>
        <v>4.1788428101636701E-4</v>
      </c>
      <c r="F103" s="484">
        <f t="shared" si="44"/>
        <v>4.2852811088817453E-4</v>
      </c>
      <c r="G103" s="484">
        <f t="shared" si="44"/>
        <v>4.3937521434208221E-4</v>
      </c>
      <c r="H103" s="484">
        <f t="shared" si="44"/>
        <v>4.5042487071423617E-4</v>
      </c>
      <c r="I103" s="484">
        <f t="shared" si="44"/>
        <v>4.6167876343543746E-4</v>
      </c>
      <c r="J103" s="484">
        <f t="shared" si="44"/>
        <v>4.731604603645268E-4</v>
      </c>
      <c r="K103" s="484">
        <f t="shared" si="44"/>
        <v>4.850319882581824E-4</v>
      </c>
      <c r="L103" s="484">
        <f t="shared" si="44"/>
        <v>4.981655556455174E-4</v>
      </c>
      <c r="M103" s="484">
        <f t="shared" si="44"/>
        <v>5.1651949753555269E-4</v>
      </c>
      <c r="N103" s="484">
        <f t="shared" si="44"/>
        <v>5.5546683012736909E-4</v>
      </c>
      <c r="O103" s="484">
        <f t="shared" si="44"/>
        <v>6.6390511876004738E-4</v>
      </c>
      <c r="P103" s="484">
        <f t="shared" si="44"/>
        <v>9.5445780914604284E-4</v>
      </c>
      <c r="Q103" s="484">
        <f t="shared" si="44"/>
        <v>1.6101578405669963E-3</v>
      </c>
      <c r="R103" s="484">
        <f t="shared" si="44"/>
        <v>2.8937096957212835E-3</v>
      </c>
      <c r="S103" s="484">
        <f t="shared" si="44"/>
        <v>5.2070725054838528E-3</v>
      </c>
      <c r="T103" s="484">
        <f t="shared" si="44"/>
        <v>9.172630790180868E-3</v>
      </c>
      <c r="U103" s="484">
        <f t="shared" si="44"/>
        <v>1.5721288735117592E-2</v>
      </c>
      <c r="V103" s="484">
        <f t="shared" si="44"/>
        <v>2.6186959569013225E-2</v>
      </c>
      <c r="W103" s="484">
        <f t="shared" si="44"/>
        <v>4.2389936771775175E-2</v>
      </c>
      <c r="X103" s="484">
        <f t="shared" si="44"/>
        <v>6.6665561522049624E-2</v>
      </c>
      <c r="Y103" s="484">
        <f t="shared" si="44"/>
        <v>0.10176117386275535</v>
      </c>
      <c r="Z103" s="484">
        <f t="shared" si="44"/>
        <v>0.15049392275529583</v>
      </c>
      <c r="AA103" s="484">
        <f t="shared" si="44"/>
        <v>0.30968405105822561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125.70677724004616</v>
      </c>
      <c r="AC106" s="389">
        <f t="shared" si="45"/>
        <v>62.853388620023082</v>
      </c>
      <c r="AD106" s="389">
        <f t="shared" si="45"/>
        <v>31.426694310011541</v>
      </c>
      <c r="AE106" s="389">
        <f t="shared" si="45"/>
        <v>15.713347155005771</v>
      </c>
      <c r="AF106" s="389">
        <f t="shared" si="45"/>
        <v>7.8566735775028853</v>
      </c>
      <c r="AG106" s="389">
        <f t="shared" si="45"/>
        <v>3.9283367887514427</v>
      </c>
      <c r="AH106" s="389">
        <f t="shared" si="45"/>
        <v>1.9641683943757213</v>
      </c>
      <c r="AI106" s="389">
        <f t="shared" si="45"/>
        <v>0.98208419718786066</v>
      </c>
      <c r="AJ106" s="389">
        <f t="shared" si="45"/>
        <v>0.49104209859393033</v>
      </c>
      <c r="AK106" s="389">
        <f t="shared" si="45"/>
        <v>0.24552104929696517</v>
      </c>
      <c r="AL106" s="389">
        <f t="shared" si="45"/>
        <v>0.12276052464848258</v>
      </c>
      <c r="AM106" s="389">
        <f t="shared" si="45"/>
        <v>6.1380262324241291E-2</v>
      </c>
      <c r="AN106" s="389">
        <f t="shared" si="45"/>
        <v>3.0690131162120646E-2</v>
      </c>
      <c r="AO106" s="389">
        <f t="shared" si="45"/>
        <v>1.5345065581060323E-2</v>
      </c>
      <c r="AP106" s="389">
        <f t="shared" si="45"/>
        <v>7.6725327905301614E-3</v>
      </c>
      <c r="AQ106" s="389">
        <f t="shared" si="45"/>
        <v>3.8362663952650807E-3</v>
      </c>
      <c r="AR106" s="389">
        <f t="shared" si="45"/>
        <v>1.9181331976325404E-3</v>
      </c>
      <c r="AS106" s="389">
        <f t="shared" si="45"/>
        <v>9.5906659881627018E-4</v>
      </c>
      <c r="AT106" s="389">
        <f t="shared" si="45"/>
        <v>4.7953329940813509E-4</v>
      </c>
      <c r="AU106" s="389">
        <f t="shared" si="45"/>
        <v>2.3976664970406754E-4</v>
      </c>
      <c r="AV106" s="389">
        <f t="shared" si="45"/>
        <v>1.1988332485203377E-4</v>
      </c>
      <c r="AW106" s="389">
        <f t="shared" si="45"/>
        <v>5.9941662426016886E-5</v>
      </c>
      <c r="AX106" s="389">
        <f t="shared" si="45"/>
        <v>2.9970831213008443E-5</v>
      </c>
      <c r="AY106" s="389">
        <f t="shared" si="45"/>
        <v>1.4985415606504222E-5</v>
      </c>
      <c r="AZ106" s="389">
        <f t="shared" si="45"/>
        <v>7.4927078032521108E-6</v>
      </c>
      <c r="BA106" s="389">
        <f t="shared" si="45"/>
        <v>3.7463539016260554E-6</v>
      </c>
      <c r="BB106" s="389">
        <f t="shared" si="45"/>
        <v>1.8731769508130277E-6</v>
      </c>
      <c r="BC106" s="389">
        <f t="shared" si="45"/>
        <v>9.3658847540651385E-7</v>
      </c>
      <c r="BD106" s="389">
        <f t="shared" si="45"/>
        <v>4.6829423770325692E-7</v>
      </c>
      <c r="BE106" s="389">
        <f t="shared" si="45"/>
        <v>2.3414711885162846E-7</v>
      </c>
      <c r="BF106" s="389">
        <f t="shared" si="45"/>
        <v>1.1707355942581423E-7</v>
      </c>
      <c r="BG106" s="389">
        <f t="shared" si="45"/>
        <v>5.8536779712907115E-8</v>
      </c>
      <c r="BH106" s="389">
        <f t="shared" si="45"/>
        <v>2.9268389856453558E-8</v>
      </c>
      <c r="BI106" s="389">
        <f t="shared" si="45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6">+(C106/(1000*C$36))^(1/($B$38-1))</f>
        <v>3.9720851919222591E-4</v>
      </c>
      <c r="D109" s="391">
        <f t="shared" si="46"/>
        <v>4.0744432808424854E-4</v>
      </c>
      <c r="E109" s="391">
        <f t="shared" si="46"/>
        <v>4.1788428101636701E-4</v>
      </c>
      <c r="F109" s="391">
        <f t="shared" si="46"/>
        <v>4.2852811088817453E-4</v>
      </c>
      <c r="G109" s="391">
        <f t="shared" si="46"/>
        <v>4.3937521434208221E-4</v>
      </c>
      <c r="H109" s="391">
        <f t="shared" si="46"/>
        <v>4.5042487071423617E-4</v>
      </c>
      <c r="I109" s="391">
        <f t="shared" si="46"/>
        <v>4.6167876343543746E-4</v>
      </c>
      <c r="J109" s="391">
        <f t="shared" si="46"/>
        <v>4.731604603645268E-4</v>
      </c>
      <c r="K109" s="391">
        <f t="shared" si="46"/>
        <v>4.850319882581824E-4</v>
      </c>
      <c r="L109" s="391">
        <f t="shared" si="46"/>
        <v>4.981655556455174E-4</v>
      </c>
      <c r="M109" s="391">
        <f t="shared" si="46"/>
        <v>5.1651949753555269E-4</v>
      </c>
      <c r="N109" s="391">
        <f t="shared" si="46"/>
        <v>5.5546683012736909E-4</v>
      </c>
      <c r="O109" s="391">
        <f t="shared" si="46"/>
        <v>6.6390511876004738E-4</v>
      </c>
      <c r="P109" s="391">
        <f t="shared" si="46"/>
        <v>9.5445780914604284E-4</v>
      </c>
      <c r="Q109" s="391">
        <f t="shared" si="46"/>
        <v>1.6101578405669963E-3</v>
      </c>
      <c r="R109" s="391">
        <f t="shared" si="46"/>
        <v>2.8937096957212835E-3</v>
      </c>
      <c r="S109" s="391">
        <f t="shared" si="46"/>
        <v>5.2070725054838528E-3</v>
      </c>
      <c r="T109" s="391">
        <f t="shared" si="46"/>
        <v>9.172630790180868E-3</v>
      </c>
      <c r="U109" s="391">
        <f t="shared" si="46"/>
        <v>1.5721288735117592E-2</v>
      </c>
      <c r="V109" s="391">
        <f t="shared" si="46"/>
        <v>2.6186959569013225E-2</v>
      </c>
      <c r="W109" s="391">
        <f t="shared" si="46"/>
        <v>4.2389936771775175E-2</v>
      </c>
      <c r="X109" s="391">
        <f t="shared" si="46"/>
        <v>6.6665561522049624E-2</v>
      </c>
      <c r="Y109" s="391">
        <f t="shared" si="46"/>
        <v>0.10176117386275535</v>
      </c>
      <c r="Z109" s="391">
        <f t="shared" si="46"/>
        <v>0.15049392275529583</v>
      </c>
      <c r="AA109" s="391">
        <f t="shared" si="46"/>
        <v>0.30968405105822561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0.42601553546140292</v>
      </c>
      <c r="C112" s="471">
        <f>+C40*C61</f>
        <v>0.75574097801123752</v>
      </c>
      <c r="D112" s="471">
        <f t="shared" ref="D112:BI112" si="47">+D40*D61</f>
        <v>1.0010760064790851</v>
      </c>
      <c r="E112" s="471">
        <f t="shared" si="47"/>
        <v>1.2503083056855764</v>
      </c>
      <c r="F112" s="471">
        <f t="shared" si="47"/>
        <v>1.4954305830002648</v>
      </c>
      <c r="G112" s="471">
        <f t="shared" si="47"/>
        <v>1.7232820579456911</v>
      </c>
      <c r="H112" s="471">
        <f t="shared" si="47"/>
        <v>1.9327499253556861</v>
      </c>
      <c r="I112" s="471">
        <f t="shared" si="47"/>
        <v>2.1227809475574277</v>
      </c>
      <c r="J112" s="471">
        <f t="shared" si="47"/>
        <v>2.2874969104723157</v>
      </c>
      <c r="K112" s="471">
        <f t="shared" si="47"/>
        <v>2.4273363944462822</v>
      </c>
      <c r="L112" s="471">
        <f t="shared" si="47"/>
        <v>2.5688312488089262</v>
      </c>
      <c r="M112" s="471">
        <f t="shared" si="47"/>
        <v>2.7310200161446527</v>
      </c>
      <c r="N112" s="471">
        <f t="shared" si="47"/>
        <v>2.8984344370051711</v>
      </c>
      <c r="O112" s="471">
        <f t="shared" si="47"/>
        <v>3.0594953658974982</v>
      </c>
      <c r="P112" s="471">
        <f t="shared" si="47"/>
        <v>3.2140917240348474</v>
      </c>
      <c r="Q112" s="471">
        <f t="shared" si="47"/>
        <v>3.3620872893565679</v>
      </c>
      <c r="R112" s="471">
        <f t="shared" si="47"/>
        <v>3.5033810645264993</v>
      </c>
      <c r="S112" s="471">
        <f t="shared" si="47"/>
        <v>3.6379317342492308</v>
      </c>
      <c r="T112" s="471">
        <f t="shared" si="47"/>
        <v>3.765763513837415</v>
      </c>
      <c r="U112" s="471">
        <f t="shared" si="47"/>
        <v>3.8869632652326982</v>
      </c>
      <c r="V112" s="471">
        <f t="shared" si="47"/>
        <v>4.0016743045097947</v>
      </c>
      <c r="W112" s="471">
        <f t="shared" si="47"/>
        <v>4.1100899249995972</v>
      </c>
      <c r="X112" s="471">
        <f t="shared" si="47"/>
        <v>4.2124483132968873</v>
      </c>
      <c r="Y112" s="471">
        <f t="shared" si="47"/>
        <v>4.3090296443238039</v>
      </c>
      <c r="Z112" s="471">
        <f t="shared" si="47"/>
        <v>4.4001553109651486</v>
      </c>
      <c r="AA112" s="471">
        <f t="shared" si="47"/>
        <v>4.4861882571088545</v>
      </c>
      <c r="AB112" s="471">
        <f t="shared" si="47"/>
        <v>4.5676708505144177</v>
      </c>
      <c r="AC112" s="471">
        <f t="shared" si="47"/>
        <v>4.6455902961755262</v>
      </c>
      <c r="AD112" s="471">
        <f t="shared" si="47"/>
        <v>4.7230630918150798</v>
      </c>
      <c r="AE112" s="471">
        <f t="shared" si="47"/>
        <v>4.7997767860258778</v>
      </c>
      <c r="AF112" s="471">
        <f t="shared" si="47"/>
        <v>4.8752221952710313</v>
      </c>
      <c r="AG112" s="471">
        <f t="shared" si="47"/>
        <v>4.9489067752363676</v>
      </c>
      <c r="AH112" s="471">
        <f t="shared" si="47"/>
        <v>5.0204459265007424</v>
      </c>
      <c r="AI112" s="471">
        <f t="shared" si="47"/>
        <v>5.0895864463320235</v>
      </c>
      <c r="AJ112" s="471">
        <f t="shared" si="47"/>
        <v>5.156196260243104</v>
      </c>
      <c r="AK112" s="471">
        <f t="shared" si="47"/>
        <v>5.2202410111444637</v>
      </c>
      <c r="AL112" s="471">
        <f t="shared" si="47"/>
        <v>5.2817584185986917</v>
      </c>
      <c r="AM112" s="471">
        <f t="shared" si="47"/>
        <v>5.3408353796992447</v>
      </c>
      <c r="AN112" s="471">
        <f t="shared" si="47"/>
        <v>5.3975895070363533</v>
      </c>
      <c r="AO112" s="471">
        <f t="shared" si="47"/>
        <v>5.4521551824587275</v>
      </c>
      <c r="AP112" s="471">
        <f t="shared" si="47"/>
        <v>5.5046735272207137</v>
      </c>
      <c r="AQ112" s="471">
        <f t="shared" si="47"/>
        <v>5.555285496794423</v>
      </c>
      <c r="AR112" s="471">
        <f t="shared" si="47"/>
        <v>5.6041273414073611</v>
      </c>
      <c r="AS112" s="471">
        <f t="shared" si="47"/>
        <v>5.651327792036116</v>
      </c>
      <c r="AT112" s="471">
        <f t="shared" si="47"/>
        <v>5.6970064678087402</v>
      </c>
      <c r="AU112" s="471">
        <f t="shared" si="47"/>
        <v>5.7412731248728148</v>
      </c>
      <c r="AV112" s="471">
        <f t="shared" si="47"/>
        <v>5.7842274688086652</v>
      </c>
      <c r="AW112" s="471">
        <f t="shared" si="47"/>
        <v>5.8259593318366285</v>
      </c>
      <c r="AX112" s="471">
        <f t="shared" si="47"/>
        <v>5.8665490753082601</v>
      </c>
      <c r="AY112" s="471">
        <f t="shared" si="47"/>
        <v>5.9060681212183184</v>
      </c>
      <c r="AZ112" s="471">
        <f t="shared" si="47"/>
        <v>5.9445795474877041</v>
      </c>
      <c r="BA112" s="471">
        <f t="shared" si="47"/>
        <v>5.9821387037042149</v>
      </c>
      <c r="BB112" s="471">
        <f t="shared" si="47"/>
        <v>6.018793819347291</v>
      </c>
      <c r="BC112" s="471">
        <f t="shared" si="47"/>
        <v>6.054586587133568</v>
      </c>
      <c r="BD112" s="471">
        <f t="shared" si="47"/>
        <v>6.0895527113772667</v>
      </c>
      <c r="BE112" s="471">
        <f t="shared" si="47"/>
        <v>6.1237224161570518</v>
      </c>
      <c r="BF112" s="471">
        <f t="shared" si="47"/>
        <v>6.1571209113294545</v>
      </c>
      <c r="BG112" s="471">
        <f t="shared" si="47"/>
        <v>6.1897688165332339</v>
      </c>
      <c r="BH112" s="471">
        <f t="shared" si="47"/>
        <v>6.2216825446444624</v>
      </c>
      <c r="BI112" s="471">
        <f t="shared" si="47"/>
        <v>6.2528746469196159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4.8974612501278547E-2</v>
      </c>
      <c r="C114" s="399">
        <f>IF(1-(C113/C112)&lt;0,0,1-(C113/C112))</f>
        <v>4.3198974067198526E-2</v>
      </c>
      <c r="D114" s="399">
        <f>IF(1-(D113/D112)&lt;0,0,1-(D113/D112))</f>
        <v>4.9253456661629724E-2</v>
      </c>
      <c r="E114" s="399">
        <f>IF(1-(E113/E112)&lt;0,0,1-(E113/E112))</f>
        <v>6.1308141801808436E-2</v>
      </c>
      <c r="F114" s="399">
        <f t="shared" ref="F114:BI114" si="48">IF(1-(F113/F112)&lt;0,0,1-(F113/F112))</f>
        <v>0.4357620904372117</v>
      </c>
      <c r="G114" s="399">
        <f t="shared" si="48"/>
        <v>0.65523610379187913</v>
      </c>
      <c r="H114" s="399">
        <f t="shared" si="48"/>
        <v>0.75027736052295457</v>
      </c>
      <c r="I114" s="399">
        <f t="shared" si="48"/>
        <v>0.81152319467981604</v>
      </c>
      <c r="J114" s="399">
        <f t="shared" si="48"/>
        <v>0.85178685303690727</v>
      </c>
      <c r="K114" s="399">
        <f t="shared" si="48"/>
        <v>0.87894753446693485</v>
      </c>
      <c r="L114" s="399">
        <f t="shared" si="48"/>
        <v>0.89812279519831972</v>
      </c>
      <c r="M114" s="399">
        <f t="shared" si="48"/>
        <v>0.91351616814079906</v>
      </c>
      <c r="N114" s="399">
        <f t="shared" si="48"/>
        <v>0.92645662835752096</v>
      </c>
      <c r="O114" s="399">
        <f t="shared" si="48"/>
        <v>0.93712117343578683</v>
      </c>
      <c r="P114" s="399">
        <f t="shared" si="48"/>
        <v>0.94598141893850085</v>
      </c>
      <c r="Q114" s="399">
        <f t="shared" si="48"/>
        <v>0.95339423248100574</v>
      </c>
      <c r="R114" s="399">
        <f t="shared" si="48"/>
        <v>0.95963467240088407</v>
      </c>
      <c r="S114" s="399">
        <f t="shared" si="48"/>
        <v>0.96491766226778564</v>
      </c>
      <c r="T114" s="399">
        <f t="shared" si="48"/>
        <v>0.96941297502511015</v>
      </c>
      <c r="U114" s="399">
        <f t="shared" si="48"/>
        <v>0.97325595740279236</v>
      </c>
      <c r="V114" s="399">
        <f t="shared" si="48"/>
        <v>0.97655539265217917</v>
      </c>
      <c r="W114" s="399">
        <f t="shared" si="48"/>
        <v>0.97831512198289672</v>
      </c>
      <c r="X114" s="399">
        <f t="shared" si="48"/>
        <v>0.97989994121410917</v>
      </c>
      <c r="Y114" s="399">
        <f t="shared" si="48"/>
        <v>0.98133293515414488</v>
      </c>
      <c r="Z114" s="399">
        <f t="shared" si="48"/>
        <v>0.98263354731747454</v>
      </c>
      <c r="AA114" s="399">
        <f t="shared" si="48"/>
        <v>0.98381825942359336</v>
      </c>
      <c r="AB114" s="399">
        <f t="shared" si="48"/>
        <v>0.98490157892659502</v>
      </c>
      <c r="AC114" s="399">
        <f t="shared" si="48"/>
        <v>0.98589708029387968</v>
      </c>
      <c r="AD114" s="399">
        <f t="shared" si="48"/>
        <v>0.98682199107277824</v>
      </c>
      <c r="AE114" s="399">
        <f t="shared" si="48"/>
        <v>0.98768098146136096</v>
      </c>
      <c r="AF114" s="399">
        <f t="shared" si="48"/>
        <v>0.98847804059013966</v>
      </c>
      <c r="AG114" s="399">
        <f t="shared" si="48"/>
        <v>0.98921711217059327</v>
      </c>
      <c r="AH114" s="399">
        <f t="shared" si="48"/>
        <v>0.98990222541065764</v>
      </c>
      <c r="AI114" s="399">
        <f t="shared" si="48"/>
        <v>0.99053743064462429</v>
      </c>
      <c r="AJ114" s="399">
        <f t="shared" si="48"/>
        <v>0.99112668831975181</v>
      </c>
      <c r="AK114" s="399">
        <f t="shared" si="48"/>
        <v>0.99167377337870177</v>
      </c>
      <c r="AL114" s="399">
        <f t="shared" si="48"/>
        <v>0.99218221264203332</v>
      </c>
      <c r="AM114" s="399">
        <f t="shared" si="48"/>
        <v>0.99265525368330565</v>
      </c>
      <c r="AN114" s="399">
        <f t="shared" si="48"/>
        <v>0.99309585753318563</v>
      </c>
      <c r="AO114" s="399">
        <f t="shared" si="48"/>
        <v>0.99350670709058986</v>
      </c>
      <c r="AP114" s="399">
        <f t="shared" si="48"/>
        <v>0.99389022466244592</v>
      </c>
      <c r="AQ114" s="399">
        <f t="shared" si="48"/>
        <v>0.99424859394743237</v>
      </c>
      <c r="AR114" s="399">
        <f t="shared" si="48"/>
        <v>0.99458378340652009</v>
      </c>
      <c r="AS114" s="399">
        <f t="shared" si="48"/>
        <v>0.99489756917582894</v>
      </c>
      <c r="AT114" s="399">
        <f t="shared" si="48"/>
        <v>0.99519155650916136</v>
      </c>
      <c r="AU114" s="399">
        <f t="shared" si="48"/>
        <v>0.99546719927479377</v>
      </c>
      <c r="AV114" s="399">
        <f t="shared" si="48"/>
        <v>0.99572581735968257</v>
      </c>
      <c r="AW114" s="399">
        <f t="shared" si="48"/>
        <v>0.99596861202330378</v>
      </c>
      <c r="AX114" s="399">
        <f t="shared" si="48"/>
        <v>0.99619667934308376</v>
      </c>
      <c r="AY114" s="399">
        <f t="shared" si="48"/>
        <v>0.99641102193815978</v>
      </c>
      <c r="AZ114" s="399">
        <f t="shared" si="48"/>
        <v>0.996612559170588</v>
      </c>
      <c r="BA114" s="399">
        <f t="shared" si="48"/>
        <v>0.99680213601744816</v>
      </c>
      <c r="BB114" s="399">
        <f t="shared" si="48"/>
        <v>0.99698053079242788</v>
      </c>
      <c r="BC114" s="399">
        <f t="shared" si="48"/>
        <v>0.99714846187670003</v>
      </c>
      <c r="BD114" s="399">
        <f t="shared" si="48"/>
        <v>0.99730659359928242</v>
      </c>
      <c r="BE114" s="399">
        <f t="shared" si="48"/>
        <v>0.99745554138824077</v>
      </c>
      <c r="BF114" s="399">
        <f t="shared" si="48"/>
        <v>0.99759587629687663</v>
      </c>
      <c r="BG114" s="399">
        <f t="shared" si="48"/>
        <v>0.99772812899375729</v>
      </c>
      <c r="BH114" s="399">
        <f t="shared" si="48"/>
        <v>0.9978527932921224</v>
      </c>
      <c r="BI114" s="399">
        <f t="shared" si="48"/>
        <v>0.99797032928275786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6.0773051785248695</v>
      </c>
      <c r="C115" s="400">
        <f t="shared" si="49"/>
        <v>4.630402895705009</v>
      </c>
      <c r="D115" s="400">
        <f t="shared" si="49"/>
        <v>5.60096926632938</v>
      </c>
      <c r="E115" s="400">
        <f t="shared" si="49"/>
        <v>7.9365510205363501</v>
      </c>
      <c r="F115" s="400">
        <f t="shared" si="49"/>
        <v>258.87268826842842</v>
      </c>
      <c r="G115" s="400">
        <f t="shared" si="49"/>
        <v>515.71778296343086</v>
      </c>
      <c r="H115" s="400">
        <f t="shared" si="49"/>
        <v>629.33171245664289</v>
      </c>
      <c r="I115" s="400">
        <f t="shared" si="49"/>
        <v>693.3245835853877</v>
      </c>
      <c r="J115" s="400">
        <f t="shared" si="49"/>
        <v>723.83658065915324</v>
      </c>
      <c r="K115" s="400">
        <f t="shared" si="49"/>
        <v>733.10892863083416</v>
      </c>
      <c r="L115" s="400">
        <f t="shared" si="49"/>
        <v>729.75222591020747</v>
      </c>
      <c r="M115" s="400">
        <f t="shared" si="49"/>
        <v>720.6877928850414</v>
      </c>
      <c r="N115" s="400">
        <f t="shared" si="49"/>
        <v>708.24925659339908</v>
      </c>
      <c r="O115" s="400">
        <f t="shared" si="49"/>
        <v>693.00757570834935</v>
      </c>
      <c r="P115" s="400">
        <f t="shared" si="49"/>
        <v>675.87461269802725</v>
      </c>
      <c r="Q115" s="400">
        <f t="shared" si="49"/>
        <v>657.52531465755123</v>
      </c>
      <c r="R115" s="400">
        <f t="shared" si="49"/>
        <v>638.46249444182274</v>
      </c>
      <c r="S115" s="400">
        <f t="shared" si="49"/>
        <v>619.06156610795722</v>
      </c>
      <c r="T115" s="400">
        <f t="shared" si="49"/>
        <v>599.60254400362624</v>
      </c>
      <c r="U115" s="400">
        <f t="shared" si="49"/>
        <v>580.29344278366136</v>
      </c>
      <c r="V115" s="400">
        <f t="shared" si="49"/>
        <v>561.28763267477711</v>
      </c>
      <c r="W115" s="400">
        <f t="shared" si="49"/>
        <v>541.61588990526809</v>
      </c>
      <c r="X115" s="400">
        <f t="shared" si="49"/>
        <v>522.71769374042378</v>
      </c>
      <c r="Y115" s="400">
        <f t="shared" si="49"/>
        <v>504.58861300968113</v>
      </c>
      <c r="Z115" s="400">
        <f t="shared" si="49"/>
        <v>487.21824190972728</v>
      </c>
      <c r="AA115" s="400">
        <f t="shared" si="49"/>
        <v>244.13804908484968</v>
      </c>
      <c r="AB115" s="400">
        <f t="shared" si="49"/>
        <v>122.31107777862515</v>
      </c>
      <c r="AC115" s="400">
        <f t="shared" si="49"/>
        <v>61.266848552800354</v>
      </c>
      <c r="AD115" s="400">
        <f t="shared" si="49"/>
        <v>30.685172952361697</v>
      </c>
      <c r="AE115" s="400">
        <f t="shared" si="49"/>
        <v>15.366634076758354</v>
      </c>
      <c r="AF115" s="400">
        <f t="shared" si="49"/>
        <v>7.6944814352981625</v>
      </c>
      <c r="AG115" s="400">
        <f t="shared" si="49"/>
        <v>3.8524200192675448</v>
      </c>
      <c r="AH115" s="400">
        <f t="shared" si="49"/>
        <v>1.9286119773832127</v>
      </c>
      <c r="AI115" s="400">
        <f t="shared" si="49"/>
        <v>0.96542007949529096</v>
      </c>
      <c r="AJ115" s="400">
        <f t="shared" si="49"/>
        <v>0.4832270468620754</v>
      </c>
      <c r="AK115" s="400">
        <f t="shared" si="49"/>
        <v>0.24185363622569758</v>
      </c>
      <c r="AL115" s="400">
        <f t="shared" si="49"/>
        <v>0.12103844130503127</v>
      </c>
      <c r="AM115" s="400">
        <f t="shared" si="49"/>
        <v>6.0571167121177931E-2</v>
      </c>
      <c r="AN115" s="400">
        <f t="shared" si="49"/>
        <v>3.0309784676487248E-2</v>
      </c>
      <c r="AO115" s="400">
        <f t="shared" si="49"/>
        <v>1.5166179607203737E-2</v>
      </c>
      <c r="AP115" s="400">
        <f t="shared" si="49"/>
        <v>7.5883596774661078E-3</v>
      </c>
      <c r="AQ115" s="400">
        <f t="shared" si="49"/>
        <v>3.7966427309705317E-3</v>
      </c>
      <c r="AR115" s="400">
        <f t="shared" si="49"/>
        <v>1.8994734813791432E-3</v>
      </c>
      <c r="AS115" s="400">
        <f t="shared" si="49"/>
        <v>9.502761549411039E-4</v>
      </c>
      <c r="AT115" s="400">
        <f t="shared" si="49"/>
        <v>4.7539082907378154E-4</v>
      </c>
      <c r="AU115" s="400">
        <f t="shared" si="49"/>
        <v>2.3781393172435671E-4</v>
      </c>
      <c r="AV115" s="400">
        <f t="shared" si="49"/>
        <v>1.1896257637081234E-4</v>
      </c>
      <c r="AW115" s="400">
        <f t="shared" si="49"/>
        <v>5.9507397447389898E-5</v>
      </c>
      <c r="AX115" s="400">
        <f t="shared" si="49"/>
        <v>2.9765963811186511E-5</v>
      </c>
      <c r="AY115" s="400">
        <f t="shared" si="49"/>
        <v>1.4888746426633952E-5</v>
      </c>
      <c r="AZ115" s="400">
        <f t="shared" si="49"/>
        <v>7.4470837328740576E-6</v>
      </c>
      <c r="BA115" s="400">
        <f t="shared" si="49"/>
        <v>3.724816897394053E-6</v>
      </c>
      <c r="BB115" s="400">
        <f t="shared" si="49"/>
        <v>1.8630084493136284E-6</v>
      </c>
      <c r="BC115" s="400">
        <f t="shared" si="49"/>
        <v>9.3178666778204587E-7</v>
      </c>
      <c r="BD115" s="400">
        <f t="shared" si="49"/>
        <v>4.6602633208007E-7</v>
      </c>
      <c r="BE115" s="400">
        <f t="shared" si="49"/>
        <v>2.3307581073228909E-7</v>
      </c>
      <c r="BF115" s="400">
        <f t="shared" si="49"/>
        <v>1.165674199267268E-7</v>
      </c>
      <c r="BG115" s="400">
        <f t="shared" si="49"/>
        <v>5.8297618857904808E-8</v>
      </c>
      <c r="BH115" s="400">
        <f t="shared" si="49"/>
        <v>2.9155365519024593E-8</v>
      </c>
      <c r="BI115" s="400">
        <f t="shared" si="49"/>
        <v>1.4580773665928152E-8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0.42585059213326604</v>
      </c>
      <c r="C116" s="399">
        <f t="shared" si="50"/>
        <v>0.75544079125646879</v>
      </c>
      <c r="D116" s="399">
        <f t="shared" si="50"/>
        <v>1.000668123738264</v>
      </c>
      <c r="E116" s="399">
        <f t="shared" si="50"/>
        <v>1.2497858214982061</v>
      </c>
      <c r="F116" s="399">
        <f t="shared" si="50"/>
        <v>1.4947897489575672</v>
      </c>
      <c r="G116" s="399">
        <f t="shared" si="50"/>
        <v>1.7225248905221093</v>
      </c>
      <c r="H116" s="399">
        <f t="shared" si="50"/>
        <v>1.9318793667204348</v>
      </c>
      <c r="I116" s="399">
        <f t="shared" si="50"/>
        <v>2.1218009046745152</v>
      </c>
      <c r="J116" s="399">
        <f t="shared" si="50"/>
        <v>2.2864145573810744</v>
      </c>
      <c r="K116" s="399">
        <f t="shared" si="50"/>
        <v>2.4261590586487123</v>
      </c>
      <c r="L116" s="399">
        <f t="shared" si="50"/>
        <v>2.5675515455625035</v>
      </c>
      <c r="M116" s="399">
        <f t="shared" si="50"/>
        <v>2.7296093910581543</v>
      </c>
      <c r="N116" s="399">
        <f t="shared" si="50"/>
        <v>2.8968244528161158</v>
      </c>
      <c r="O116" s="399">
        <f t="shared" si="50"/>
        <v>3.0574641512632561</v>
      </c>
      <c r="P116" s="399">
        <f t="shared" si="50"/>
        <v>3.2110240090895306</v>
      </c>
      <c r="Q116" s="399">
        <f t="shared" si="50"/>
        <v>3.3566737981469399</v>
      </c>
      <c r="R116" s="399">
        <f t="shared" si="50"/>
        <v>3.4932432967722726</v>
      </c>
      <c r="S116" s="399">
        <f t="shared" si="50"/>
        <v>3.6189887599389947</v>
      </c>
      <c r="T116" s="399">
        <f t="shared" si="50"/>
        <v>3.7312215554818504</v>
      </c>
      <c r="U116" s="399">
        <f t="shared" si="50"/>
        <v>3.8258551934371794</v>
      </c>
      <c r="V116" s="399">
        <f t="shared" si="50"/>
        <v>3.8968826212892376</v>
      </c>
      <c r="W116" s="399">
        <f t="shared" si="50"/>
        <v>3.9358634729525543</v>
      </c>
      <c r="X116" s="399">
        <f t="shared" si="50"/>
        <v>3.9316230811083397</v>
      </c>
      <c r="Y116" s="399">
        <f t="shared" si="50"/>
        <v>3.8705377295080026</v>
      </c>
      <c r="Z116" s="399">
        <f t="shared" si="50"/>
        <v>3.7379586774854547</v>
      </c>
      <c r="AA116" s="399">
        <f t="shared" si="50"/>
        <v>3.0968873038375437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0.42601553546140292</v>
      </c>
      <c r="C119" s="421">
        <f t="shared" ref="C119:BI120" si="52">+C112</f>
        <v>0.75574097801123752</v>
      </c>
      <c r="D119" s="421">
        <f t="shared" si="52"/>
        <v>1.0010760064790851</v>
      </c>
      <c r="E119" s="421">
        <f t="shared" si="52"/>
        <v>1.2503083056855764</v>
      </c>
      <c r="F119" s="421">
        <f t="shared" si="52"/>
        <v>1.4954305830002648</v>
      </c>
      <c r="G119" s="421">
        <f t="shared" si="52"/>
        <v>1.7232820579456911</v>
      </c>
      <c r="H119" s="421">
        <f t="shared" si="52"/>
        <v>1.9327499253556861</v>
      </c>
      <c r="I119" s="421">
        <f t="shared" si="52"/>
        <v>2.1227809475574277</v>
      </c>
      <c r="J119" s="421">
        <f t="shared" si="52"/>
        <v>2.2874969104723157</v>
      </c>
      <c r="K119" s="421">
        <f t="shared" si="52"/>
        <v>2.4273363944462822</v>
      </c>
      <c r="L119" s="421">
        <f t="shared" si="52"/>
        <v>2.5688312488089262</v>
      </c>
      <c r="M119" s="421">
        <f t="shared" si="52"/>
        <v>2.7310200161446527</v>
      </c>
      <c r="N119" s="421">
        <f t="shared" si="52"/>
        <v>2.8984344370051711</v>
      </c>
      <c r="O119" s="421">
        <f t="shared" si="52"/>
        <v>3.0594953658974982</v>
      </c>
      <c r="P119" s="421">
        <f t="shared" si="52"/>
        <v>3.2140917240348474</v>
      </c>
      <c r="Q119" s="421">
        <f t="shared" si="52"/>
        <v>3.3620872893565679</v>
      </c>
      <c r="R119" s="421">
        <f t="shared" si="52"/>
        <v>3.5033810645264993</v>
      </c>
      <c r="S119" s="421">
        <f t="shared" si="52"/>
        <v>3.6379317342492308</v>
      </c>
      <c r="T119" s="421">
        <f t="shared" si="52"/>
        <v>3.765763513837415</v>
      </c>
      <c r="U119" s="421">
        <f t="shared" si="52"/>
        <v>3.8869632652326982</v>
      </c>
      <c r="V119" s="421">
        <f t="shared" si="52"/>
        <v>4.0016743045097947</v>
      </c>
      <c r="W119" s="421">
        <f t="shared" si="52"/>
        <v>4.1100899249995972</v>
      </c>
      <c r="X119" s="421">
        <f t="shared" si="52"/>
        <v>4.2124483132968873</v>
      </c>
      <c r="Y119" s="421">
        <f t="shared" si="52"/>
        <v>4.3090296443238039</v>
      </c>
      <c r="Z119" s="421">
        <f t="shared" si="52"/>
        <v>4.4001553109651486</v>
      </c>
      <c r="AA119" s="421">
        <f t="shared" si="52"/>
        <v>4.4861882571088545</v>
      </c>
      <c r="AB119" s="421">
        <f t="shared" si="52"/>
        <v>4.5676708505144177</v>
      </c>
      <c r="AC119" s="421">
        <f t="shared" si="52"/>
        <v>4.6455902961755262</v>
      </c>
      <c r="AD119" s="421">
        <f t="shared" si="52"/>
        <v>4.7230630918150798</v>
      </c>
      <c r="AE119" s="421">
        <f t="shared" si="52"/>
        <v>4.7997767860258778</v>
      </c>
      <c r="AF119" s="421">
        <f t="shared" si="52"/>
        <v>4.8752221952710313</v>
      </c>
      <c r="AG119" s="421">
        <f t="shared" si="52"/>
        <v>4.9489067752363676</v>
      </c>
      <c r="AH119" s="421">
        <f t="shared" si="52"/>
        <v>5.0204459265007424</v>
      </c>
      <c r="AI119" s="421">
        <f t="shared" si="52"/>
        <v>5.0895864463320235</v>
      </c>
      <c r="AJ119" s="421">
        <f t="shared" si="52"/>
        <v>5.156196260243104</v>
      </c>
      <c r="AK119" s="421">
        <f t="shared" si="52"/>
        <v>5.2202410111444637</v>
      </c>
      <c r="AL119" s="421">
        <f t="shared" si="52"/>
        <v>5.2817584185986917</v>
      </c>
      <c r="AM119" s="421">
        <f t="shared" si="52"/>
        <v>5.3408353796992447</v>
      </c>
      <c r="AN119" s="421">
        <f t="shared" si="52"/>
        <v>5.3975895070363533</v>
      </c>
      <c r="AO119" s="421">
        <f t="shared" si="52"/>
        <v>5.4521551824587275</v>
      </c>
      <c r="AP119" s="421">
        <f t="shared" si="52"/>
        <v>5.5046735272207137</v>
      </c>
      <c r="AQ119" s="421">
        <f t="shared" si="52"/>
        <v>5.555285496794423</v>
      </c>
      <c r="AR119" s="421">
        <f t="shared" si="52"/>
        <v>5.6041273414073611</v>
      </c>
      <c r="AS119" s="421">
        <f t="shared" si="52"/>
        <v>5.651327792036116</v>
      </c>
      <c r="AT119" s="421">
        <f t="shared" si="52"/>
        <v>5.6970064678087402</v>
      </c>
      <c r="AU119" s="421">
        <f t="shared" si="52"/>
        <v>5.7412731248728148</v>
      </c>
      <c r="AV119" s="421">
        <f t="shared" si="52"/>
        <v>5.7842274688086652</v>
      </c>
      <c r="AW119" s="421">
        <f t="shared" si="52"/>
        <v>5.8259593318366285</v>
      </c>
      <c r="AX119" s="421">
        <f t="shared" si="52"/>
        <v>5.8665490753082601</v>
      </c>
      <c r="AY119" s="421">
        <f t="shared" si="52"/>
        <v>5.9060681212183184</v>
      </c>
      <c r="AZ119" s="421">
        <f t="shared" si="52"/>
        <v>5.9445795474877041</v>
      </c>
      <c r="BA119" s="421">
        <f t="shared" si="52"/>
        <v>5.9821387037042149</v>
      </c>
      <c r="BB119" s="421">
        <f t="shared" si="52"/>
        <v>6.018793819347291</v>
      </c>
      <c r="BC119" s="421">
        <f t="shared" si="52"/>
        <v>6.054586587133568</v>
      </c>
      <c r="BD119" s="421">
        <f t="shared" si="52"/>
        <v>6.0895527113772667</v>
      </c>
      <c r="BE119" s="421">
        <f t="shared" si="52"/>
        <v>6.1237224161570518</v>
      </c>
      <c r="BF119" s="421">
        <f t="shared" si="52"/>
        <v>6.1571209113294545</v>
      </c>
      <c r="BG119" s="421">
        <f t="shared" si="52"/>
        <v>6.1897688165332339</v>
      </c>
      <c r="BH119" s="421">
        <f t="shared" si="52"/>
        <v>6.2216825446444624</v>
      </c>
      <c r="BI119" s="421">
        <f t="shared" si="52"/>
        <v>6.2528746469196159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2"/>
        <v>0.72309374310061081</v>
      </c>
      <c r="D120" s="421">
        <f t="shared" si="52"/>
        <v>0.95176955277897013</v>
      </c>
      <c r="E120" s="421">
        <f t="shared" si="52"/>
        <v>1.1736542267846262</v>
      </c>
      <c r="F120" s="421">
        <f t="shared" si="52"/>
        <v>0.84377862604833109</v>
      </c>
      <c r="G120" s="421">
        <f t="shared" si="52"/>
        <v>0.59412543656290517</v>
      </c>
      <c r="H120" s="421">
        <f t="shared" si="52"/>
        <v>0.48265141280888452</v>
      </c>
      <c r="I120" s="421">
        <f t="shared" si="52"/>
        <v>0.40009497139017691</v>
      </c>
      <c r="J120" s="421">
        <f t="shared" si="52"/>
        <v>0.33903711576945383</v>
      </c>
      <c r="K120" s="421">
        <f t="shared" si="52"/>
        <v>0.29383505522586312</v>
      </c>
      <c r="L120" s="421">
        <f t="shared" si="52"/>
        <v>0.26170534723586308</v>
      </c>
      <c r="M120" s="421">
        <f t="shared" si="52"/>
        <v>0.23618907588036642</v>
      </c>
      <c r="N120" s="421">
        <f t="shared" si="52"/>
        <v>0.21316064098203069</v>
      </c>
      <c r="O120" s="421">
        <f t="shared" si="52"/>
        <v>0.19237747848628267</v>
      </c>
      <c r="P120" s="421">
        <f t="shared" si="52"/>
        <v>0.17362067433387007</v>
      </c>
      <c r="Q120" s="421">
        <f t="shared" si="52"/>
        <v>0.15669265858631773</v>
      </c>
      <c r="R120" s="421">
        <f t="shared" si="52"/>
        <v>0.14141512437415174</v>
      </c>
      <c r="S120" s="421">
        <f t="shared" si="52"/>
        <v>0.12762714974767195</v>
      </c>
      <c r="T120" s="421">
        <f t="shared" si="52"/>
        <v>0.11518350264727392</v>
      </c>
      <c r="U120" s="421">
        <f t="shared" si="52"/>
        <v>0.10395311113916471</v>
      </c>
      <c r="V120" s="421">
        <f t="shared" si="52"/>
        <v>9.3817682803096145E-2</v>
      </c>
      <c r="W120" s="421">
        <f t="shared" si="52"/>
        <v>8.9126798662941334E-2</v>
      </c>
      <c r="X120" s="421">
        <f t="shared" si="52"/>
        <v>8.4670458729794257E-2</v>
      </c>
      <c r="Y120" s="421">
        <f t="shared" si="52"/>
        <v>8.0436935793304534E-2</v>
      </c>
      <c r="Z120" s="421">
        <f t="shared" si="52"/>
        <v>7.6415089003639303E-2</v>
      </c>
      <c r="AA120" s="421">
        <f t="shared" si="52"/>
        <v>7.2594334553457332E-2</v>
      </c>
      <c r="AB120" s="421">
        <f t="shared" si="52"/>
        <v>6.8964617825784461E-2</v>
      </c>
      <c r="AC120" s="421">
        <f t="shared" si="52"/>
        <v>6.5516386934495241E-2</v>
      </c>
      <c r="AD120" s="421">
        <f t="shared" si="52"/>
        <v>6.2240567587770475E-2</v>
      </c>
      <c r="AE120" s="421">
        <f t="shared" si="52"/>
        <v>5.9128539208381951E-2</v>
      </c>
      <c r="AF120" s="421">
        <f t="shared" si="52"/>
        <v>5.6172112247962848E-2</v>
      </c>
      <c r="AG120" s="421">
        <f t="shared" si="52"/>
        <v>5.3363506635564703E-2</v>
      </c>
      <c r="AH120" s="421">
        <f t="shared" si="52"/>
        <v>5.0695331303786464E-2</v>
      </c>
      <c r="AI120" s="421">
        <f t="shared" si="52"/>
        <v>4.8160564738597138E-2</v>
      </c>
      <c r="AJ120" s="421">
        <f t="shared" si="52"/>
        <v>4.5752536501667281E-2</v>
      </c>
      <c r="AK120" s="421">
        <f t="shared" si="52"/>
        <v>4.3464909676583917E-2</v>
      </c>
      <c r="AL120" s="421">
        <f t="shared" si="52"/>
        <v>4.1291664192754721E-2</v>
      </c>
      <c r="AM120" s="421">
        <f t="shared" si="52"/>
        <v>3.9227080983116981E-2</v>
      </c>
      <c r="AN120" s="421">
        <f t="shared" si="52"/>
        <v>3.726572693396113E-2</v>
      </c>
      <c r="AO120" s="421">
        <f t="shared" si="52"/>
        <v>3.5402440587263072E-2</v>
      </c>
      <c r="AP120" s="421">
        <f t="shared" si="52"/>
        <v>3.3632318557899915E-2</v>
      </c>
      <c r="AQ120" s="421">
        <f t="shared" si="52"/>
        <v>3.1950702630004921E-2</v>
      </c>
      <c r="AR120" s="421">
        <f t="shared" si="52"/>
        <v>3.0353167498504672E-2</v>
      </c>
      <c r="AS120" s="421">
        <f t="shared" si="52"/>
        <v>2.8835509123579437E-2</v>
      </c>
      <c r="AT120" s="421">
        <f t="shared" si="52"/>
        <v>2.7393733667400465E-2</v>
      </c>
      <c r="AU120" s="421">
        <f t="shared" si="52"/>
        <v>2.6024046984030439E-2</v>
      </c>
      <c r="AV120" s="421">
        <f t="shared" si="52"/>
        <v>2.4722844634828916E-2</v>
      </c>
      <c r="AW120" s="421">
        <f t="shared" si="52"/>
        <v>2.3486702403087468E-2</v>
      </c>
      <c r="AX120" s="421">
        <f t="shared" si="52"/>
        <v>2.2312367282933093E-2</v>
      </c>
      <c r="AY120" s="421">
        <f t="shared" si="52"/>
        <v>2.1196748918786437E-2</v>
      </c>
      <c r="AZ120" s="421">
        <f t="shared" si="52"/>
        <v>2.0136911472847116E-2</v>
      </c>
      <c r="BA120" s="421">
        <f t="shared" si="52"/>
        <v>1.9130065899204761E-2</v>
      </c>
      <c r="BB120" s="421">
        <f t="shared" si="52"/>
        <v>1.8173562604244523E-2</v>
      </c>
      <c r="BC120" s="421">
        <f t="shared" si="52"/>
        <v>1.7264884474032297E-2</v>
      </c>
      <c r="BD120" s="421">
        <f t="shared" si="52"/>
        <v>1.6401640250330682E-2</v>
      </c>
      <c r="BE120" s="421">
        <f t="shared" si="52"/>
        <v>1.5581558237814147E-2</v>
      </c>
      <c r="BF120" s="421">
        <f t="shared" si="52"/>
        <v>1.4802480325923439E-2</v>
      </c>
      <c r="BG120" s="421">
        <f t="shared" si="52"/>
        <v>1.4062356309627266E-2</v>
      </c>
      <c r="BH120" s="421">
        <f t="shared" si="52"/>
        <v>1.3359238494145902E-2</v>
      </c>
      <c r="BI120" s="421">
        <f t="shared" si="52"/>
        <v>1.2691276569438607E-2</v>
      </c>
    </row>
    <row r="121" spans="1:61" s="418" customFormat="1" ht="18" customHeight="1">
      <c r="A121" s="420" t="s">
        <v>965</v>
      </c>
      <c r="B121" s="421">
        <f>+B119*(1-B122)</f>
        <v>0.42601553546140292</v>
      </c>
      <c r="C121" s="421">
        <f t="shared" ref="C121:BI121" si="53">+C119*(1-C122)</f>
        <v>0.75574097801123752</v>
      </c>
      <c r="D121" s="421">
        <f t="shared" si="53"/>
        <v>1.0010760064790851</v>
      </c>
      <c r="E121" s="421">
        <f t="shared" si="53"/>
        <v>1.2503083056855764</v>
      </c>
      <c r="F121" s="421">
        <f t="shared" si="53"/>
        <v>0.87941592192280937</v>
      </c>
      <c r="G121" s="421">
        <f t="shared" si="53"/>
        <v>0.82777070970685085</v>
      </c>
      <c r="H121" s="421">
        <f t="shared" si="53"/>
        <v>0.81201874396516172</v>
      </c>
      <c r="I121" s="421">
        <f t="shared" si="53"/>
        <v>0.89889809185319025</v>
      </c>
      <c r="J121" s="421">
        <f t="shared" si="53"/>
        <v>0.87908247796698746</v>
      </c>
      <c r="K121" s="421">
        <f t="shared" si="53"/>
        <v>0.86199128879733899</v>
      </c>
      <c r="L121" s="421">
        <f t="shared" si="53"/>
        <v>0.85845908568436491</v>
      </c>
      <c r="M121" s="421">
        <f t="shared" si="53"/>
        <v>0.86859959665707354</v>
      </c>
      <c r="N121" s="421">
        <f t="shared" si="53"/>
        <v>0.8818422277540332</v>
      </c>
      <c r="O121" s="421">
        <f t="shared" si="53"/>
        <v>0.89320683864095451</v>
      </c>
      <c r="P121" s="421">
        <f t="shared" si="53"/>
        <v>0.90502022452100417</v>
      </c>
      <c r="Q121" s="421">
        <f t="shared" si="53"/>
        <v>0.91660669838711251</v>
      </c>
      <c r="R121" s="421">
        <f t="shared" si="53"/>
        <v>0.92860951805797332</v>
      </c>
      <c r="S121" s="421">
        <f t="shared" si="53"/>
        <v>0.94175331855671596</v>
      </c>
      <c r="T121" s="421">
        <f t="shared" si="53"/>
        <v>0.95307421493114897</v>
      </c>
      <c r="U121" s="421">
        <f t="shared" si="53"/>
        <v>0.96298776115739826</v>
      </c>
      <c r="V121" s="421">
        <f t="shared" si="53"/>
        <v>0.97192365117392099</v>
      </c>
      <c r="W121" s="421">
        <f t="shared" si="53"/>
        <v>1.1110285816083043</v>
      </c>
      <c r="X121" s="421">
        <f t="shared" si="53"/>
        <v>1.2508937050281292</v>
      </c>
      <c r="Y121" s="421">
        <f t="shared" si="53"/>
        <v>1.3909644697884422</v>
      </c>
      <c r="Z121" s="421">
        <f t="shared" si="53"/>
        <v>1.5307621069573607</v>
      </c>
      <c r="AA121" s="421">
        <f t="shared" si="53"/>
        <v>0.43093845214870014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</v>
      </c>
      <c r="F122" s="422">
        <f t="shared" si="54"/>
        <v>0.4119312979687445</v>
      </c>
      <c r="G122" s="422">
        <f t="shared" si="54"/>
        <v>0.51965454181445558</v>
      </c>
      <c r="H122" s="422">
        <f t="shared" si="54"/>
        <v>0.57986352330825985</v>
      </c>
      <c r="I122" s="422">
        <f t="shared" si="54"/>
        <v>0.57654693816264702</v>
      </c>
      <c r="J122" s="422">
        <f t="shared" si="54"/>
        <v>0.6157011299370555</v>
      </c>
      <c r="K122" s="422">
        <f t="shared" si="54"/>
        <v>0.64488181746478768</v>
      </c>
      <c r="L122" s="422">
        <f t="shared" si="54"/>
        <v>0.66581725207430376</v>
      </c>
      <c r="M122" s="422">
        <f t="shared" ref="M122:BI122" si="55">+(M123/(1000*M$36))^(1/($B$38-1))</f>
        <v>0.68195048314465856</v>
      </c>
      <c r="N122" s="422">
        <f t="shared" si="55"/>
        <v>0.69575222523742741</v>
      </c>
      <c r="O122" s="422">
        <f t="shared" si="55"/>
        <v>0.70805419462404262</v>
      </c>
      <c r="P122" s="422">
        <f t="shared" si="55"/>
        <v>0.71842115837787091</v>
      </c>
      <c r="Q122" s="422">
        <f t="shared" si="55"/>
        <v>0.72736974995002834</v>
      </c>
      <c r="R122" s="422">
        <f t="shared" si="55"/>
        <v>0.73493904860632686</v>
      </c>
      <c r="S122" s="422">
        <f t="shared" si="55"/>
        <v>0.74112946933814083</v>
      </c>
      <c r="T122" s="422">
        <f t="shared" si="55"/>
        <v>0.74691076286945579</v>
      </c>
      <c r="U122" s="422">
        <f t="shared" si="55"/>
        <v>0.75225190066216185</v>
      </c>
      <c r="V122" s="422">
        <f t="shared" si="55"/>
        <v>0.75712075066214524</v>
      </c>
      <c r="W122" s="422">
        <f t="shared" si="55"/>
        <v>0.72968265855924963</v>
      </c>
      <c r="X122" s="422">
        <f t="shared" si="55"/>
        <v>0.70304829590915197</v>
      </c>
      <c r="Y122" s="422">
        <f t="shared" si="55"/>
        <v>0.67719774877373351</v>
      </c>
      <c r="Z122" s="422">
        <f t="shared" si="55"/>
        <v>0.65211180088513809</v>
      </c>
      <c r="AA122" s="422">
        <f t="shared" si="55"/>
        <v>0.90394106812931196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0.42601553546140292</v>
      </c>
      <c r="C124" s="421">
        <f t="shared" ref="C124:BI124" si="56">+C119*(1-C122)</f>
        <v>0.75574097801123752</v>
      </c>
      <c r="D124" s="421">
        <f t="shared" si="56"/>
        <v>1.0010760064790851</v>
      </c>
      <c r="E124" s="421">
        <f t="shared" si="56"/>
        <v>1.2503083056855764</v>
      </c>
      <c r="F124" s="421">
        <f t="shared" si="56"/>
        <v>0.87941592192280937</v>
      </c>
      <c r="G124" s="421">
        <f t="shared" si="56"/>
        <v>0.82777070970685085</v>
      </c>
      <c r="H124" s="421">
        <f t="shared" si="56"/>
        <v>0.81201874396516172</v>
      </c>
      <c r="I124" s="421">
        <f t="shared" si="56"/>
        <v>0.89889809185319025</v>
      </c>
      <c r="J124" s="421">
        <f t="shared" si="56"/>
        <v>0.87908247796698746</v>
      </c>
      <c r="K124" s="421">
        <f t="shared" si="56"/>
        <v>0.86199128879733899</v>
      </c>
      <c r="L124" s="421">
        <f t="shared" si="56"/>
        <v>0.85845908568436491</v>
      </c>
      <c r="M124" s="421">
        <f t="shared" si="56"/>
        <v>0.86859959665707354</v>
      </c>
      <c r="N124" s="421">
        <f t="shared" si="56"/>
        <v>0.8818422277540332</v>
      </c>
      <c r="O124" s="421">
        <f t="shared" si="56"/>
        <v>0.89320683864095451</v>
      </c>
      <c r="P124" s="421">
        <f t="shared" si="56"/>
        <v>0.90502022452100417</v>
      </c>
      <c r="Q124" s="421">
        <f t="shared" si="56"/>
        <v>0.91660669838711251</v>
      </c>
      <c r="R124" s="421">
        <f t="shared" si="56"/>
        <v>0.92860951805797332</v>
      </c>
      <c r="S124" s="421">
        <f t="shared" si="56"/>
        <v>0.94175331855671596</v>
      </c>
      <c r="T124" s="421">
        <f t="shared" si="56"/>
        <v>0.95307421493114897</v>
      </c>
      <c r="U124" s="421">
        <f t="shared" si="56"/>
        <v>0.96298776115739826</v>
      </c>
      <c r="V124" s="421">
        <f t="shared" si="56"/>
        <v>0.97192365117392099</v>
      </c>
      <c r="W124" s="421">
        <f t="shared" si="56"/>
        <v>1.1110285816083043</v>
      </c>
      <c r="X124" s="421">
        <f t="shared" si="56"/>
        <v>1.2508937050281292</v>
      </c>
      <c r="Y124" s="421">
        <f t="shared" si="56"/>
        <v>1.3909644697884422</v>
      </c>
      <c r="Z124" s="421">
        <f t="shared" si="56"/>
        <v>1.5307621069573607</v>
      </c>
      <c r="AA124" s="421">
        <f t="shared" si="56"/>
        <v>0.43093845214870014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0.16088560207853214</v>
      </c>
      <c r="D128" s="23">
        <f t="shared" si="57"/>
        <v>0.14633751375533452</v>
      </c>
      <c r="E128" s="23">
        <f t="shared" si="57"/>
        <v>0.13929788003074628</v>
      </c>
      <c r="F128" s="23">
        <f t="shared" si="57"/>
        <v>0.13430695204515788</v>
      </c>
      <c r="G128" s="23">
        <f t="shared" si="57"/>
        <v>0.13134701809247992</v>
      </c>
      <c r="H128" s="23">
        <f t="shared" si="57"/>
        <v>0.1281728646334992</v>
      </c>
      <c r="I128" s="23">
        <f t="shared" si="57"/>
        <v>0.12411980907991998</v>
      </c>
      <c r="J128" s="23">
        <f t="shared" si="57"/>
        <v>0.12012484063647477</v>
      </c>
      <c r="K128" s="23">
        <f t="shared" si="57"/>
        <v>0.11656156479328797</v>
      </c>
      <c r="L128" s="23">
        <f t="shared" si="57"/>
        <v>0.11455396927646269</v>
      </c>
      <c r="M128" s="23">
        <f t="shared" si="57"/>
        <v>0.11369626493750068</v>
      </c>
      <c r="N128" s="23">
        <f t="shared" si="57"/>
        <v>0.11204164790654839</v>
      </c>
      <c r="O128" s="23">
        <f t="shared" si="57"/>
        <v>0.11069097451788952</v>
      </c>
      <c r="P128" s="23">
        <f t="shared" si="57"/>
        <v>0.10957832218148228</v>
      </c>
      <c r="Q128" s="23">
        <f t="shared" si="57"/>
        <v>0.10866345531558011</v>
      </c>
      <c r="R128" s="23">
        <f t="shared" si="57"/>
        <v>0.10791951551913297</v>
      </c>
      <c r="S128" s="23">
        <f t="shared" si="57"/>
        <v>0.10732701757062464</v>
      </c>
      <c r="T128" s="23">
        <f t="shared" si="57"/>
        <v>0.10687083029199293</v>
      </c>
      <c r="U128" s="23">
        <f t="shared" si="57"/>
        <v>0.10653856646453938</v>
      </c>
      <c r="V128" s="23">
        <f t="shared" si="57"/>
        <v>0.10631963498322798</v>
      </c>
      <c r="W128" s="23">
        <f t="shared" si="57"/>
        <v>0.10620459175913552</v>
      </c>
      <c r="X128" s="23">
        <f t="shared" si="57"/>
        <v>0.1061846084247485</v>
      </c>
      <c r="Y128" s="23">
        <f t="shared" si="57"/>
        <v>0.10625097316762132</v>
      </c>
      <c r="Z128" s="23">
        <f t="shared" si="57"/>
        <v>0.10639460199300002</v>
      </c>
      <c r="AA128" s="23">
        <f t="shared" si="57"/>
        <v>0.10660559744864244</v>
      </c>
      <c r="AB128" s="23">
        <f t="shared" si="57"/>
        <v>0.10686538434141273</v>
      </c>
      <c r="AC128" s="23">
        <f t="shared" si="57"/>
        <v>0.10713267771715085</v>
      </c>
      <c r="AD128" s="23">
        <f t="shared" si="57"/>
        <v>0.10725532319494033</v>
      </c>
      <c r="AE128" s="23">
        <f t="shared" si="57"/>
        <v>0.10726858314378722</v>
      </c>
      <c r="AF128" s="23">
        <f t="shared" si="57"/>
        <v>0.10721522993741278</v>
      </c>
      <c r="AG128" s="23">
        <f t="shared" si="57"/>
        <v>0.10713398593220733</v>
      </c>
      <c r="AH128" s="23">
        <f t="shared" si="57"/>
        <v>0.10705523768069773</v>
      </c>
      <c r="AI128" s="23">
        <f t="shared" si="57"/>
        <v>0.10700057493263807</v>
      </c>
      <c r="AJ128" s="23">
        <f t="shared" si="57"/>
        <v>0.10698402934925769</v>
      </c>
      <c r="AK128" s="23">
        <f t="shared" si="57"/>
        <v>0.107013810151734</v>
      </c>
      <c r="AL128" s="23">
        <f t="shared" si="57"/>
        <v>0.10709396103706485</v>
      </c>
      <c r="AM128" s="23">
        <f t="shared" si="57"/>
        <v>0.1072257222778191</v>
      </c>
      <c r="AN128" s="23">
        <f t="shared" si="57"/>
        <v>0.1074085612162818</v>
      </c>
      <c r="AO128" s="23">
        <f t="shared" si="57"/>
        <v>0.10764090981764884</v>
      </c>
      <c r="AP128" s="23">
        <f t="shared" si="57"/>
        <v>0.10792067036611414</v>
      </c>
      <c r="AQ128" s="23">
        <f t="shared" si="57"/>
        <v>0.10824554901780616</v>
      </c>
      <c r="AR128" s="23">
        <f t="shared" si="57"/>
        <v>0.10861326692000084</v>
      </c>
      <c r="AS128" s="23">
        <f t="shared" si="57"/>
        <v>0.10902168703847669</v>
      </c>
      <c r="AT128" s="23">
        <f t="shared" si="57"/>
        <v>0.10946888455083609</v>
      </c>
      <c r="AU128" s="23">
        <f t="shared" si="57"/>
        <v>0.10995318048578713</v>
      </c>
      <c r="AV128" s="23">
        <f t="shared" si="57"/>
        <v>0.11047315217214107</v>
      </c>
      <c r="AW128" s="23">
        <f t="shared" si="57"/>
        <v>0.11102762965892851</v>
      </c>
      <c r="AX128" s="23">
        <f t="shared" si="57"/>
        <v>0.11161568418087985</v>
      </c>
      <c r="AY128" s="23">
        <f t="shared" si="57"/>
        <v>0.11223661261953287</v>
      </c>
      <c r="AZ128" s="23">
        <f t="shared" si="57"/>
        <v>0.11288992047086091</v>
      </c>
      <c r="BA128" s="23">
        <f t="shared" si="57"/>
        <v>0.11357530486773404</v>
      </c>
      <c r="BB128" s="23">
        <f t="shared" si="57"/>
        <v>0.11429263857021806</v>
      </c>
      <c r="BC128" s="23">
        <f t="shared" si="57"/>
        <v>0.11504195542354985</v>
      </c>
      <c r="BD128" s="23">
        <f t="shared" si="57"/>
        <v>0.11582343751990115</v>
      </c>
      <c r="BE128" s="23">
        <f t="shared" si="57"/>
        <v>0.11663740413599735</v>
      </c>
      <c r="BF128" s="23">
        <f t="shared" si="57"/>
        <v>0.11748430242051945</v>
      </c>
      <c r="BG128" s="23">
        <f t="shared" si="57"/>
        <v>0.11836469975022049</v>
      </c>
      <c r="BH128" s="23">
        <f t="shared" si="57"/>
        <v>0.11927927764652611</v>
      </c>
      <c r="BI128" s="23">
        <f t="shared" si="57"/>
        <v>0.12022882713487879</v>
      </c>
    </row>
    <row r="129" spans="1:61" ht="18" customHeight="1">
      <c r="A129" s="23" t="s">
        <v>11</v>
      </c>
      <c r="B129" s="23"/>
      <c r="C129" s="23">
        <f>+$B$14+LN(D56/C56)/10+$B$18*LN(D88/C88)/10</f>
        <v>8.46357625299375E-2</v>
      </c>
      <c r="D129" s="23">
        <f t="shared" ref="D129:BH129" si="58">+$B$14+LN(E56/D56)/10+$B$18*LN(E88/D88)/10</f>
        <v>7.3474345741177546E-2</v>
      </c>
      <c r="E129" s="23">
        <f t="shared" si="58"/>
        <v>6.6035909539298721E-2</v>
      </c>
      <c r="F129" s="23">
        <f t="shared" si="58"/>
        <v>5.8212272767884973E-2</v>
      </c>
      <c r="G129" s="23">
        <f t="shared" si="58"/>
        <v>5.2240644311337708E-2</v>
      </c>
      <c r="H129" s="23">
        <f t="shared" si="58"/>
        <v>4.8038538346935167E-2</v>
      </c>
      <c r="I129" s="23">
        <f t="shared" si="58"/>
        <v>4.4072770340066764E-2</v>
      </c>
      <c r="J129" s="23">
        <f t="shared" si="58"/>
        <v>4.0610068892682025E-2</v>
      </c>
      <c r="K129" s="23">
        <f t="shared" si="58"/>
        <v>3.8353107404306051E-2</v>
      </c>
      <c r="L129" s="23">
        <f t="shared" si="58"/>
        <v>3.6894855789754759E-2</v>
      </c>
      <c r="M129" s="23">
        <f t="shared" si="58"/>
        <v>3.6073845282939568E-2</v>
      </c>
      <c r="N129" s="23">
        <f t="shared" si="58"/>
        <v>3.4319951518809184E-2</v>
      </c>
      <c r="O129" s="23">
        <f t="shared" si="58"/>
        <v>3.2751025268619616E-2</v>
      </c>
      <c r="P129" s="23">
        <f t="shared" si="58"/>
        <v>3.1339425628121198E-2</v>
      </c>
      <c r="Q129" s="23">
        <f t="shared" si="58"/>
        <v>3.0065151938641007E-2</v>
      </c>
      <c r="R129" s="23">
        <f t="shared" si="58"/>
        <v>2.8912580300552167E-2</v>
      </c>
      <c r="S129" s="23">
        <f t="shared" si="58"/>
        <v>2.7868920475051719E-2</v>
      </c>
      <c r="T129" s="23">
        <f t="shared" si="58"/>
        <v>2.6923474974396976E-2</v>
      </c>
      <c r="U129" s="23">
        <f t="shared" si="58"/>
        <v>2.6067300555201615E-2</v>
      </c>
      <c r="V129" s="23">
        <f t="shared" si="58"/>
        <v>2.5293073416615602E-2</v>
      </c>
      <c r="W129" s="23">
        <f t="shared" si="58"/>
        <v>2.4595038596014331E-2</v>
      </c>
      <c r="X129" s="23">
        <f t="shared" si="58"/>
        <v>2.3968938826081358E-2</v>
      </c>
      <c r="Y129" s="23">
        <f t="shared" si="58"/>
        <v>2.3411807912949285E-2</v>
      </c>
      <c r="Z129" s="23">
        <f t="shared" si="58"/>
        <v>2.2944163698119628E-2</v>
      </c>
      <c r="AA129" s="23">
        <f t="shared" si="58"/>
        <v>2.2620835873597266E-2</v>
      </c>
      <c r="AB129" s="23">
        <f t="shared" si="58"/>
        <v>2.2745710836603109E-2</v>
      </c>
      <c r="AC129" s="23">
        <f t="shared" si="58"/>
        <v>2.2644733451868203E-2</v>
      </c>
      <c r="AD129" s="23">
        <f t="shared" si="58"/>
        <v>2.2479017491483195E-2</v>
      </c>
      <c r="AE129" s="23">
        <f t="shared" si="58"/>
        <v>2.2265216176951805E-2</v>
      </c>
      <c r="AF129" s="23">
        <f t="shared" si="58"/>
        <v>2.2021504860095145E-2</v>
      </c>
      <c r="AG129" s="23">
        <f t="shared" si="58"/>
        <v>2.1763588157059179E-2</v>
      </c>
      <c r="AH129" s="23">
        <f t="shared" si="58"/>
        <v>2.1503399340267293E-2</v>
      </c>
      <c r="AI129" s="23">
        <f t="shared" si="58"/>
        <v>2.1249207615202947E-2</v>
      </c>
      <c r="AJ129" s="23">
        <f t="shared" si="58"/>
        <v>2.1006257047385818E-2</v>
      </c>
      <c r="AK129" s="23">
        <f t="shared" si="58"/>
        <v>2.0777508524023873E-2</v>
      </c>
      <c r="AL129" s="23">
        <f t="shared" si="58"/>
        <v>2.0564303437584128E-2</v>
      </c>
      <c r="AM129" s="23">
        <f t="shared" si="58"/>
        <v>2.0366892612690896E-2</v>
      </c>
      <c r="AN129" s="23">
        <f t="shared" si="58"/>
        <v>2.0184830451237895E-2</v>
      </c>
      <c r="AO129" s="23">
        <f t="shared" si="58"/>
        <v>2.0017255443532833E-2</v>
      </c>
      <c r="AP129" s="23">
        <f t="shared" si="58"/>
        <v>1.9863082715410811E-2</v>
      </c>
      <c r="AQ129" s="23">
        <f t="shared" si="58"/>
        <v>1.9721131910036858E-2</v>
      </c>
      <c r="AR129" s="23">
        <f t="shared" si="58"/>
        <v>1.9590209178931811E-2</v>
      </c>
      <c r="AS129" s="23">
        <f t="shared" si="58"/>
        <v>1.946915746457608E-2</v>
      </c>
      <c r="AT129" s="23">
        <f t="shared" si="58"/>
        <v>1.9356885365109589E-2</v>
      </c>
      <c r="AU129" s="23">
        <f t="shared" si="58"/>
        <v>1.9252381845403836E-2</v>
      </c>
      <c r="AV129" s="23">
        <f t="shared" si="58"/>
        <v>1.9154721819551419E-2</v>
      </c>
      <c r="AW129" s="23">
        <f t="shared" si="58"/>
        <v>1.906306602453637E-2</v>
      </c>
      <c r="AX129" s="23">
        <f t="shared" si="58"/>
        <v>1.8976657478529849E-2</v>
      </c>
      <c r="AY129" s="23">
        <f t="shared" si="58"/>
        <v>1.8894816039143184E-2</v>
      </c>
      <c r="AZ129" s="23">
        <f t="shared" si="58"/>
        <v>1.8816932045744118E-2</v>
      </c>
      <c r="BA129" s="23">
        <f t="shared" si="58"/>
        <v>1.8742459670896095E-2</v>
      </c>
      <c r="BB129" s="23">
        <f t="shared" si="58"/>
        <v>1.8670910365544954E-2</v>
      </c>
      <c r="BC129" s="23">
        <f t="shared" si="58"/>
        <v>1.8601846623231257E-2</v>
      </c>
      <c r="BD129" s="23">
        <f t="shared" si="58"/>
        <v>1.8534876184290467E-2</v>
      </c>
      <c r="BE129" s="23">
        <f t="shared" si="58"/>
        <v>1.8469646733821569E-2</v>
      </c>
      <c r="BF129" s="23">
        <f t="shared" si="58"/>
        <v>1.840584110498418E-2</v>
      </c>
      <c r="BG129" s="23">
        <f t="shared" si="58"/>
        <v>1.8343172973560695E-2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0.10905447300776777</v>
      </c>
      <c r="D130" s="23">
        <f t="shared" ref="D130:BH130" si="59">+$B$14+LN(D56/C56)/10+$B$18*LN(D88/C88)/10</f>
        <v>8.46357625299375E-2</v>
      </c>
      <c r="E130" s="23">
        <f t="shared" si="59"/>
        <v>7.3474345741177546E-2</v>
      </c>
      <c r="F130" s="23">
        <f t="shared" si="59"/>
        <v>6.6035909539298721E-2</v>
      </c>
      <c r="G130" s="23">
        <f t="shared" si="59"/>
        <v>5.8212272767884973E-2</v>
      </c>
      <c r="H130" s="23">
        <f t="shared" si="59"/>
        <v>5.2240644311337708E-2</v>
      </c>
      <c r="I130" s="23">
        <f t="shared" si="59"/>
        <v>4.8038538346935167E-2</v>
      </c>
      <c r="J130" s="23">
        <f t="shared" si="59"/>
        <v>4.4072770340066764E-2</v>
      </c>
      <c r="K130" s="23">
        <f t="shared" si="59"/>
        <v>4.0610068892682025E-2</v>
      </c>
      <c r="L130" s="23">
        <f t="shared" si="59"/>
        <v>3.8353107404306051E-2</v>
      </c>
      <c r="M130" s="23">
        <f t="shared" si="59"/>
        <v>3.6894855789754759E-2</v>
      </c>
      <c r="N130" s="23">
        <f t="shared" si="59"/>
        <v>3.6073845282939568E-2</v>
      </c>
      <c r="O130" s="23">
        <f t="shared" si="59"/>
        <v>3.4319951518809184E-2</v>
      </c>
      <c r="P130" s="23">
        <f t="shared" si="59"/>
        <v>3.2751025268619616E-2</v>
      </c>
      <c r="Q130" s="23">
        <f t="shared" si="59"/>
        <v>3.1339425628121198E-2</v>
      </c>
      <c r="R130" s="23">
        <f t="shared" si="59"/>
        <v>3.0065151938641007E-2</v>
      </c>
      <c r="S130" s="23">
        <f t="shared" si="59"/>
        <v>2.8912580300552167E-2</v>
      </c>
      <c r="T130" s="23">
        <f t="shared" si="59"/>
        <v>2.7868920475051719E-2</v>
      </c>
      <c r="U130" s="23">
        <f t="shared" si="59"/>
        <v>2.6923474974396976E-2</v>
      </c>
      <c r="V130" s="23">
        <f t="shared" si="59"/>
        <v>2.6067300555201615E-2</v>
      </c>
      <c r="W130" s="23">
        <f t="shared" si="59"/>
        <v>2.5293073416615602E-2</v>
      </c>
      <c r="X130" s="23">
        <f t="shared" si="59"/>
        <v>2.4595038596014331E-2</v>
      </c>
      <c r="Y130" s="23">
        <f t="shared" si="59"/>
        <v>2.3968938826081358E-2</v>
      </c>
      <c r="Z130" s="23">
        <f t="shared" si="59"/>
        <v>2.3411807912949285E-2</v>
      </c>
      <c r="AA130" s="23">
        <f t="shared" si="59"/>
        <v>2.2944163698119628E-2</v>
      </c>
      <c r="AB130" s="23">
        <f t="shared" si="59"/>
        <v>2.2620835873597266E-2</v>
      </c>
      <c r="AC130" s="23">
        <f t="shared" si="59"/>
        <v>2.2745710836603109E-2</v>
      </c>
      <c r="AD130" s="23">
        <f t="shared" si="59"/>
        <v>2.2644733451868203E-2</v>
      </c>
      <c r="AE130" s="23">
        <f t="shared" si="59"/>
        <v>2.2479017491483195E-2</v>
      </c>
      <c r="AF130" s="23">
        <f t="shared" si="59"/>
        <v>2.2265216176951805E-2</v>
      </c>
      <c r="AG130" s="23">
        <f t="shared" si="59"/>
        <v>2.2021504860095145E-2</v>
      </c>
      <c r="AH130" s="23">
        <f t="shared" si="59"/>
        <v>2.1763588157059179E-2</v>
      </c>
      <c r="AI130" s="23">
        <f t="shared" si="59"/>
        <v>2.1503399340267293E-2</v>
      </c>
      <c r="AJ130" s="23">
        <f t="shared" si="59"/>
        <v>2.1249207615202947E-2</v>
      </c>
      <c r="AK130" s="23">
        <f t="shared" si="59"/>
        <v>2.1006257047385818E-2</v>
      </c>
      <c r="AL130" s="23">
        <f t="shared" si="59"/>
        <v>2.0777508524023873E-2</v>
      </c>
      <c r="AM130" s="23">
        <f t="shared" si="59"/>
        <v>2.0564303437584128E-2</v>
      </c>
      <c r="AN130" s="23">
        <f t="shared" si="59"/>
        <v>2.0366892612690896E-2</v>
      </c>
      <c r="AO130" s="23">
        <f t="shared" si="59"/>
        <v>2.0184830451237895E-2</v>
      </c>
      <c r="AP130" s="23">
        <f t="shared" si="59"/>
        <v>2.0017255443532833E-2</v>
      </c>
      <c r="AQ130" s="23">
        <f t="shared" si="59"/>
        <v>1.9863082715410811E-2</v>
      </c>
      <c r="AR130" s="23">
        <f t="shared" si="59"/>
        <v>1.9721131910036858E-2</v>
      </c>
      <c r="AS130" s="23">
        <f t="shared" si="59"/>
        <v>1.9590209178931811E-2</v>
      </c>
      <c r="AT130" s="23">
        <f t="shared" si="59"/>
        <v>1.946915746457608E-2</v>
      </c>
      <c r="AU130" s="23">
        <f t="shared" si="59"/>
        <v>1.9356885365109589E-2</v>
      </c>
      <c r="AV130" s="23">
        <f t="shared" si="59"/>
        <v>1.9252381845403836E-2</v>
      </c>
      <c r="AW130" s="23">
        <f t="shared" si="59"/>
        <v>1.9154721819551419E-2</v>
      </c>
      <c r="AX130" s="23">
        <f t="shared" si="59"/>
        <v>1.906306602453637E-2</v>
      </c>
      <c r="AY130" s="23">
        <f t="shared" si="59"/>
        <v>1.8976657478529849E-2</v>
      </c>
      <c r="AZ130" s="23">
        <f t="shared" si="59"/>
        <v>1.8894816039143184E-2</v>
      </c>
      <c r="BA130" s="23">
        <f t="shared" si="59"/>
        <v>1.8816932045744118E-2</v>
      </c>
      <c r="BB130" s="23">
        <f t="shared" si="59"/>
        <v>1.8742459670896095E-2</v>
      </c>
      <c r="BC130" s="23">
        <f t="shared" si="59"/>
        <v>1.8670910365544954E-2</v>
      </c>
      <c r="BD130" s="23">
        <f t="shared" si="59"/>
        <v>1.8601846623231257E-2</v>
      </c>
      <c r="BE130" s="23">
        <f t="shared" si="59"/>
        <v>1.8534876184290467E-2</v>
      </c>
      <c r="BF130" s="23">
        <f t="shared" si="59"/>
        <v>1.8469646733821569E-2</v>
      </c>
      <c r="BG130" s="23">
        <f t="shared" si="59"/>
        <v>1.840584110498418E-2</v>
      </c>
      <c r="BH130" s="23">
        <f t="shared" si="59"/>
        <v>1.8343172973560695E-2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9.6845117768852629E-2</v>
      </c>
      <c r="D131" s="23">
        <f t="shared" si="60"/>
        <v>7.9055054135557523E-2</v>
      </c>
      <c r="E131" s="23">
        <f t="shared" si="60"/>
        <v>6.975512764023814E-2</v>
      </c>
      <c r="F131" s="23">
        <f t="shared" si="60"/>
        <v>6.2124091153591847E-2</v>
      </c>
      <c r="G131" s="23">
        <f t="shared" si="60"/>
        <v>5.5226458539611341E-2</v>
      </c>
      <c r="H131" s="23">
        <f t="shared" si="60"/>
        <v>5.0139591329136438E-2</v>
      </c>
      <c r="I131" s="23">
        <f t="shared" si="60"/>
        <v>4.6055654343500965E-2</v>
      </c>
      <c r="J131" s="23">
        <f t="shared" si="60"/>
        <v>4.2341419616374394E-2</v>
      </c>
      <c r="K131" s="23">
        <f t="shared" si="60"/>
        <v>3.9481588148494035E-2</v>
      </c>
      <c r="L131" s="23">
        <f t="shared" si="60"/>
        <v>3.7623981597030405E-2</v>
      </c>
      <c r="M131" s="23">
        <f t="shared" si="60"/>
        <v>3.648435053634716E-2</v>
      </c>
      <c r="N131" s="23">
        <f t="shared" si="60"/>
        <v>3.519689840087438E-2</v>
      </c>
      <c r="O131" s="23">
        <f t="shared" si="60"/>
        <v>3.3535488393714397E-2</v>
      </c>
      <c r="P131" s="23">
        <f t="shared" si="60"/>
        <v>3.2045225448370407E-2</v>
      </c>
      <c r="Q131" s="23">
        <f t="shared" si="60"/>
        <v>3.0702288783381104E-2</v>
      </c>
      <c r="R131" s="23">
        <f t="shared" si="60"/>
        <v>2.9488866119596585E-2</v>
      </c>
      <c r="S131" s="23">
        <f t="shared" si="60"/>
        <v>2.8390750387801943E-2</v>
      </c>
      <c r="T131" s="23">
        <f t="shared" si="60"/>
        <v>2.7396197724724347E-2</v>
      </c>
      <c r="U131" s="23">
        <f t="shared" si="60"/>
        <v>2.6495387764799296E-2</v>
      </c>
      <c r="V131" s="23">
        <f t="shared" si="60"/>
        <v>2.5680186985908609E-2</v>
      </c>
      <c r="W131" s="23">
        <f t="shared" si="60"/>
        <v>2.4944056006314969E-2</v>
      </c>
      <c r="X131" s="23">
        <f t="shared" si="60"/>
        <v>2.4281988711047843E-2</v>
      </c>
      <c r="Y131" s="23">
        <f t="shared" si="60"/>
        <v>2.3690373369515322E-2</v>
      </c>
      <c r="Z131" s="23">
        <f t="shared" si="60"/>
        <v>2.3177985805534457E-2</v>
      </c>
      <c r="AA131" s="23">
        <f t="shared" si="60"/>
        <v>2.2782499785858445E-2</v>
      </c>
      <c r="AB131" s="23">
        <f t="shared" si="60"/>
        <v>2.2683273355100189E-2</v>
      </c>
      <c r="AC131" s="23">
        <f t="shared" si="60"/>
        <v>2.2695222144235656E-2</v>
      </c>
      <c r="AD131" s="23">
        <f t="shared" si="60"/>
        <v>2.2561875471675701E-2</v>
      </c>
      <c r="AE131" s="23">
        <f t="shared" si="60"/>
        <v>2.2372116834217498E-2</v>
      </c>
      <c r="AF131" s="23">
        <f t="shared" si="60"/>
        <v>2.2143360518523475E-2</v>
      </c>
      <c r="AG131" s="23">
        <f t="shared" si="60"/>
        <v>2.1892546508577162E-2</v>
      </c>
      <c r="AH131" s="23">
        <f t="shared" si="60"/>
        <v>2.1633493748663236E-2</v>
      </c>
      <c r="AI131" s="23">
        <f t="shared" si="60"/>
        <v>2.1376303477735122E-2</v>
      </c>
      <c r="AJ131" s="23">
        <f t="shared" si="60"/>
        <v>2.1127732331294384E-2</v>
      </c>
      <c r="AK131" s="23">
        <f t="shared" si="60"/>
        <v>2.0891882785704845E-2</v>
      </c>
      <c r="AL131" s="23">
        <f t="shared" si="60"/>
        <v>2.0670905980804E-2</v>
      </c>
      <c r="AM131" s="23">
        <f t="shared" si="60"/>
        <v>2.0465598025137512E-2</v>
      </c>
      <c r="AN131" s="23">
        <f t="shared" si="60"/>
        <v>2.0275861531964395E-2</v>
      </c>
      <c r="AO131" s="23">
        <f t="shared" si="60"/>
        <v>2.0101042947385364E-2</v>
      </c>
      <c r="AP131" s="23">
        <f t="shared" si="60"/>
        <v>1.9940169079471822E-2</v>
      </c>
      <c r="AQ131" s="23">
        <f t="shared" si="60"/>
        <v>1.9792107312723836E-2</v>
      </c>
      <c r="AR131" s="23">
        <f t="shared" si="60"/>
        <v>1.9655670544484333E-2</v>
      </c>
      <c r="AS131" s="23">
        <f t="shared" si="60"/>
        <v>1.9529683321753945E-2</v>
      </c>
      <c r="AT131" s="23">
        <f t="shared" si="60"/>
        <v>1.9413021414842836E-2</v>
      </c>
      <c r="AU131" s="23">
        <f t="shared" si="60"/>
        <v>1.9304633605256714E-2</v>
      </c>
      <c r="AV131" s="23">
        <f t="shared" si="60"/>
        <v>1.9203551832477628E-2</v>
      </c>
      <c r="AW131" s="23">
        <f t="shared" si="60"/>
        <v>1.9108893922043894E-2</v>
      </c>
      <c r="AX131" s="23">
        <f t="shared" si="60"/>
        <v>1.9019861751533109E-2</v>
      </c>
      <c r="AY131" s="23">
        <f t="shared" si="60"/>
        <v>1.8935736758836516E-2</v>
      </c>
      <c r="AZ131" s="23">
        <f t="shared" si="60"/>
        <v>1.8855874042443651E-2</v>
      </c>
      <c r="BA131" s="23">
        <f t="shared" si="60"/>
        <v>1.8779695858320108E-2</v>
      </c>
      <c r="BB131" s="23">
        <f t="shared" si="60"/>
        <v>1.8706685018220523E-2</v>
      </c>
      <c r="BC131" s="23">
        <f>+AVERAGE(BC129:BC130)</f>
        <v>1.8636378494388105E-2</v>
      </c>
      <c r="BD131" s="23">
        <f>+AVERAGE(BD129:BD130)</f>
        <v>1.8568361403760864E-2</v>
      </c>
      <c r="BE131" s="23">
        <f>+AVERAGE(BE129:BE130)</f>
        <v>1.8502261459056018E-2</v>
      </c>
      <c r="BF131" s="23">
        <f>+AVERAGE(BF129:BF130)</f>
        <v>1.8437743919402873E-2</v>
      </c>
      <c r="BG131" s="23">
        <f>+AVERAGE(BG129:BG130)</f>
        <v>1.8374507039272438E-2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0.52757187614278456</v>
      </c>
      <c r="C132" s="23">
        <f t="shared" si="61"/>
        <v>0.22962800495492464</v>
      </c>
      <c r="D132" s="23">
        <f t="shared" si="61"/>
        <v>0.12759015978120888</v>
      </c>
      <c r="E132" s="23">
        <f t="shared" si="61"/>
        <v>7.7117937972432396E-2</v>
      </c>
      <c r="F132" s="23">
        <f t="shared" si="61"/>
        <v>4.8869814487443319E-2</v>
      </c>
      <c r="G132" s="23">
        <f t="shared" si="61"/>
        <v>3.277929094107964E-2</v>
      </c>
      <c r="H132" s="23">
        <f t="shared" si="61"/>
        <v>2.2894157936608091E-2</v>
      </c>
      <c r="I132" s="23">
        <f t="shared" si="61"/>
        <v>1.6406841964541615E-2</v>
      </c>
      <c r="J132" s="23">
        <f t="shared" si="61"/>
        <v>1.2085891233717689E-2</v>
      </c>
      <c r="K132" s="23">
        <f t="shared" si="61"/>
        <v>9.1450075547495936E-3</v>
      </c>
      <c r="L132" s="23">
        <f t="shared" si="61"/>
        <v>7.1390972536148553E-3</v>
      </c>
      <c r="M132" s="23">
        <f t="shared" si="61"/>
        <v>5.7352868994675118E-3</v>
      </c>
      <c r="N132" s="23">
        <f t="shared" si="61"/>
        <v>4.645501456196242E-3</v>
      </c>
      <c r="O132" s="23">
        <f t="shared" si="61"/>
        <v>3.8293681181488328E-3</v>
      </c>
      <c r="P132" s="23">
        <f t="shared" si="61"/>
        <v>3.206530638516638E-3</v>
      </c>
      <c r="Q132" s="23">
        <f t="shared" si="61"/>
        <v>2.7231663387617022E-3</v>
      </c>
      <c r="R132" s="23">
        <f t="shared" si="61"/>
        <v>2.3423244218942906E-3</v>
      </c>
      <c r="S132" s="23">
        <f t="shared" si="61"/>
        <v>2.0380999484470494E-3</v>
      </c>
      <c r="T132" s="23">
        <f t="shared" si="61"/>
        <v>1.7919936504397398E-3</v>
      </c>
      <c r="U132" s="23">
        <f t="shared" si="61"/>
        <v>1.5905725114568321E-3</v>
      </c>
      <c r="V132" s="23">
        <f t="shared" si="61"/>
        <v>1.4239305147378675E-3</v>
      </c>
      <c r="W132" s="23">
        <f t="shared" si="61"/>
        <v>1.2846551053338636E-3</v>
      </c>
      <c r="X132" s="23">
        <f t="shared" si="61"/>
        <v>1.1671208403982206E-3</v>
      </c>
      <c r="Y132" s="23">
        <f t="shared" si="61"/>
        <v>1.0669995041250441E-3</v>
      </c>
      <c r="Z132" s="23">
        <f t="shared" si="61"/>
        <v>9.8091686168285796E-4</v>
      </c>
      <c r="AA132" s="23">
        <f t="shared" si="61"/>
        <v>9.0600612857658243E-4</v>
      </c>
      <c r="AB132" s="23">
        <f t="shared" si="61"/>
        <v>8.395262223597999E-4</v>
      </c>
      <c r="AC132" s="23">
        <f t="shared" si="61"/>
        <v>7.7695357795518755E-4</v>
      </c>
      <c r="AD132" s="23">
        <f t="shared" si="61"/>
        <v>7.1977111730006746E-4</v>
      </c>
      <c r="AE132" s="23">
        <f t="shared" si="61"/>
        <v>6.6790309384440053E-4</v>
      </c>
      <c r="AF132" s="23">
        <f t="shared" si="61"/>
        <v>6.210992749178005E-4</v>
      </c>
      <c r="AG132" s="23">
        <f t="shared" si="61"/>
        <v>5.7898460226394168E-4</v>
      </c>
      <c r="AH132" s="23">
        <f t="shared" si="61"/>
        <v>5.4111942439290022E-4</v>
      </c>
      <c r="AI132" s="23">
        <f t="shared" si="61"/>
        <v>5.0704816981452091E-4</v>
      </c>
      <c r="AJ132" s="23">
        <f t="shared" si="61"/>
        <v>4.7633144856245473E-4</v>
      </c>
      <c r="AK132" s="23">
        <f t="shared" si="61"/>
        <v>4.4856399674700104E-4</v>
      </c>
      <c r="AL132" s="23">
        <f t="shared" si="61"/>
        <v>4.2338260624156702E-4</v>
      </c>
      <c r="AM132" s="23">
        <f t="shared" si="61"/>
        <v>4.0046775136583923E-4</v>
      </c>
      <c r="AN132" s="23">
        <f t="shared" si="61"/>
        <v>3.7954164078512294E-4</v>
      </c>
      <c r="AO132" s="23">
        <f t="shared" si="61"/>
        <v>3.6036449728831145E-4</v>
      </c>
      <c r="AP132" s="23">
        <f t="shared" si="61"/>
        <v>3.4273016865263311E-4</v>
      </c>
      <c r="AQ132" s="23">
        <f t="shared" si="61"/>
        <v>3.2646169771968059E-4</v>
      </c>
      <c r="AR132" s="23">
        <f t="shared" si="61"/>
        <v>3.1140717835197407E-4</v>
      </c>
      <c r="AS132" s="23">
        <f t="shared" si="61"/>
        <v>2.9743604265870533E-4</v>
      </c>
      <c r="AT132" s="23">
        <f t="shared" si="61"/>
        <v>2.8443582147986404E-4</v>
      </c>
      <c r="AU132" s="23">
        <f t="shared" si="61"/>
        <v>2.7230936489492773E-4</v>
      </c>
      <c r="AV132" s="23">
        <f t="shared" si="61"/>
        <v>2.6097248295224498E-4</v>
      </c>
      <c r="AW132" s="23">
        <f t="shared" si="61"/>
        <v>2.5035195661592347E-4</v>
      </c>
      <c r="AX132" s="23">
        <f t="shared" si="61"/>
        <v>2.403838676244915E-4</v>
      </c>
      <c r="AY132" s="23">
        <f t="shared" si="61"/>
        <v>2.3101219913525427E-4</v>
      </c>
      <c r="AZ132" s="23">
        <f t="shared" si="61"/>
        <v>2.221876641627888E-4</v>
      </c>
      <c r="BA132" s="23">
        <f t="shared" si="61"/>
        <v>2.1386672451838734E-4</v>
      </c>
      <c r="BB132" s="23">
        <f t="shared" si="61"/>
        <v>2.0601076849664348E-4</v>
      </c>
      <c r="BC132" s="23">
        <f t="shared" si="61"/>
        <v>1.9858542059666398E-4</v>
      </c>
      <c r="BD132" s="23">
        <f t="shared" si="61"/>
        <v>1.9155996098243287E-4</v>
      </c>
      <c r="BE132" s="23">
        <f t="shared" si="61"/>
        <v>1.8490683616691553E-4</v>
      </c>
      <c r="BF132" s="23">
        <f t="shared" si="61"/>
        <v>1.7860124559067667E-4</v>
      </c>
      <c r="BG132" s="23">
        <f t="shared" si="61"/>
        <v>1.7262079142457744E-4</v>
      </c>
      <c r="BH132" s="23">
        <f t="shared" si="61"/>
        <v>1.669451811304015E-4</v>
      </c>
      <c r="BI132" s="23">
        <f t="shared" si="61"/>
        <v>1.669451811304015E-4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0.37504449403562873</v>
      </c>
      <c r="D133" s="23">
        <f t="shared" si="62"/>
        <v>0.17956211007038878</v>
      </c>
      <c r="E133" s="23">
        <f t="shared" si="62"/>
        <v>9.3517417469896696E-2</v>
      </c>
      <c r="F133" s="23">
        <f t="shared" si="62"/>
        <v>5.1064297824143373E-2</v>
      </c>
      <c r="G133" s="23">
        <f t="shared" si="62"/>
        <v>2.9513166398789301E-2</v>
      </c>
      <c r="H133" s="23">
        <f t="shared" si="62"/>
        <v>1.7761535306641412E-2</v>
      </c>
      <c r="I133" s="23">
        <f t="shared" si="62"/>
        <v>1.0967822196893108E-2</v>
      </c>
      <c r="J133" s="23">
        <f t="shared" si="62"/>
        <v>6.9616737298379113E-3</v>
      </c>
      <c r="K133" s="23">
        <f t="shared" si="62"/>
        <v>4.5389837724746718E-3</v>
      </c>
      <c r="L133" s="23">
        <f t="shared" si="62"/>
        <v>3.053215350906397E-3</v>
      </c>
      <c r="M133" s="23">
        <f t="shared" si="62"/>
        <v>2.1135321780262222E-3</v>
      </c>
      <c r="N133" s="23">
        <f t="shared" si="62"/>
        <v>1.4751150520454391E-3</v>
      </c>
      <c r="O133" s="23">
        <f t="shared" si="62"/>
        <v>1.0477555951968426E-3</v>
      </c>
      <c r="P133" s="23">
        <f t="shared" si="62"/>
        <v>7.5597571252168866E-4</v>
      </c>
      <c r="Q133" s="23">
        <f t="shared" si="62"/>
        <v>5.5320512728056236E-4</v>
      </c>
      <c r="R133" s="23">
        <f t="shared" si="62"/>
        <v>4.1001396653053132E-4</v>
      </c>
      <c r="S133" s="23">
        <f t="shared" si="62"/>
        <v>3.0740905760658256E-4</v>
      </c>
      <c r="T133" s="23">
        <f t="shared" si="62"/>
        <v>2.3289878643239703E-4</v>
      </c>
      <c r="U133" s="23">
        <f t="shared" si="62"/>
        <v>1.7812456190055822E-4</v>
      </c>
      <c r="V133" s="23">
        <f t="shared" si="62"/>
        <v>1.3740378971415488E-4</v>
      </c>
      <c r="W133" s="23">
        <f t="shared" si="62"/>
        <v>1.0681593312056859E-4</v>
      </c>
      <c r="X133" s="23">
        <f t="shared" si="62"/>
        <v>8.3618985285400859E-5</v>
      </c>
      <c r="Y133" s="23">
        <f t="shared" si="62"/>
        <v>6.5870788809335766E-5</v>
      </c>
      <c r="Z133" s="23">
        <f t="shared" si="62"/>
        <v>5.217956137934766E-5</v>
      </c>
      <c r="AA133" s="23">
        <f t="shared" si="62"/>
        <v>4.1527801218999273E-5</v>
      </c>
      <c r="AB133" s="23">
        <f t="shared" si="62"/>
        <v>3.3157489813339663E-5</v>
      </c>
      <c r="AC133" s="23">
        <f t="shared" si="62"/>
        <v>2.6441252753675638E-5</v>
      </c>
      <c r="AD133" s="23">
        <f t="shared" si="62"/>
        <v>2.1106729755885709E-5</v>
      </c>
      <c r="AE133" s="23">
        <f t="shared" si="62"/>
        <v>1.6876390536958715E-5</v>
      </c>
      <c r="AF133" s="23">
        <f t="shared" si="62"/>
        <v>1.3522802692155469E-5</v>
      </c>
      <c r="AG133" s="23">
        <f t="shared" si="62"/>
        <v>1.0862062084064469E-5</v>
      </c>
      <c r="AH133" s="23">
        <f t="shared" ref="AH133:BI133" si="63">+AH17*AH132/$B132</f>
        <v>8.7473794912513398E-6</v>
      </c>
      <c r="AI133" s="23">
        <f t="shared" si="63"/>
        <v>7.0627468668515431E-6</v>
      </c>
      <c r="AJ133" s="23">
        <f t="shared" si="63"/>
        <v>5.7170666439647706E-6</v>
      </c>
      <c r="AK133" s="23">
        <f t="shared" si="63"/>
        <v>4.6390386346324593E-6</v>
      </c>
      <c r="AL133" s="23">
        <f t="shared" si="63"/>
        <v>3.7729075731938462E-6</v>
      </c>
      <c r="AM133" s="23">
        <f t="shared" si="63"/>
        <v>3.0750365410867553E-6</v>
      </c>
      <c r="AN133" s="23">
        <f t="shared" si="63"/>
        <v>2.5112025284233378E-6</v>
      </c>
      <c r="AO133" s="23">
        <f t="shared" si="63"/>
        <v>2.0544893055592099E-6</v>
      </c>
      <c r="AP133" s="23">
        <f t="shared" si="63"/>
        <v>1.6836576923485332E-6</v>
      </c>
      <c r="AQ133" s="23">
        <f t="shared" si="63"/>
        <v>1.3818893713809979E-6</v>
      </c>
      <c r="AR133" s="23">
        <f t="shared" si="63"/>
        <v>1.1358192860367298E-6</v>
      </c>
      <c r="AS133" s="23">
        <f t="shared" si="63"/>
        <v>9.3478942564157748E-7</v>
      </c>
      <c r="AT133" s="23">
        <f t="shared" si="63"/>
        <v>7.7027191673323083E-7</v>
      </c>
      <c r="AU133" s="23">
        <f t="shared" si="63"/>
        <v>6.3542153451539166E-7</v>
      </c>
      <c r="AV133" s="23">
        <f t="shared" si="63"/>
        <v>5.24727284296468E-7</v>
      </c>
      <c r="AW133" s="23">
        <f t="shared" si="63"/>
        <v>4.3374002158729499E-7</v>
      </c>
      <c r="AX133" s="23">
        <f t="shared" si="63"/>
        <v>3.5885863652945001E-7</v>
      </c>
      <c r="AY133" s="23">
        <f t="shared" si="63"/>
        <v>2.9716152349006628E-7</v>
      </c>
      <c r="AZ133" s="23">
        <f t="shared" si="63"/>
        <v>2.4627321649128982E-7</v>
      </c>
      <c r="BA133" s="23">
        <f t="shared" si="63"/>
        <v>2.0425845135370968E-7</v>
      </c>
      <c r="BB133" s="23">
        <f t="shared" si="63"/>
        <v>1.6953771148892881E-7</v>
      </c>
      <c r="BC133" s="23">
        <f t="shared" si="63"/>
        <v>1.408196734458991E-7</v>
      </c>
      <c r="BD133" s="23">
        <f t="shared" si="63"/>
        <v>1.1704700063623791E-7</v>
      </c>
      <c r="BE133" s="23">
        <f t="shared" si="63"/>
        <v>9.7352721006835469E-8</v>
      </c>
      <c r="BF133" s="23">
        <f t="shared" si="63"/>
        <v>8.1025027620442798E-8</v>
      </c>
      <c r="BG133" s="23">
        <f t="shared" si="63"/>
        <v>6.7478805361548151E-8</v>
      </c>
      <c r="BH133" s="23">
        <f t="shared" si="63"/>
        <v>5.6232545980585263E-8</v>
      </c>
      <c r="BI133" s="23">
        <f t="shared" si="63"/>
        <v>4.8453742227781369E-8</v>
      </c>
    </row>
    <row r="134" spans="1:61" ht="18" customHeight="1">
      <c r="A134" s="23" t="s">
        <v>15</v>
      </c>
      <c r="B134" s="23"/>
      <c r="C134" s="23">
        <f>+(C133/B133)^-0.1-1</f>
        <v>0.10304116545336095</v>
      </c>
      <c r="D134" s="23">
        <f t="shared" ref="D134:BI134" si="64">+(D133/C133)^-0.1-1</f>
        <v>7.6432519159957302E-2</v>
      </c>
      <c r="E134" s="23">
        <f t="shared" si="64"/>
        <v>6.7412340705404583E-2</v>
      </c>
      <c r="F134" s="23">
        <f t="shared" si="64"/>
        <v>6.237419720317261E-2</v>
      </c>
      <c r="G134" s="23">
        <f t="shared" si="64"/>
        <v>5.635564095442458E-2</v>
      </c>
      <c r="H134" s="23">
        <f t="shared" si="64"/>
        <v>5.2091544599133677E-2</v>
      </c>
      <c r="I134" s="23">
        <f t="shared" si="64"/>
        <v>4.9387798436741237E-2</v>
      </c>
      <c r="J134" s="23">
        <f t="shared" si="64"/>
        <v>4.6503472099169496E-2</v>
      </c>
      <c r="K134" s="23">
        <f t="shared" si="64"/>
        <v>4.3699567604222889E-2</v>
      </c>
      <c r="L134" s="23">
        <f t="shared" si="64"/>
        <v>4.0447376074832286E-2</v>
      </c>
      <c r="M134" s="23">
        <f t="shared" si="64"/>
        <v>3.7468351712033998E-2</v>
      </c>
      <c r="N134" s="23">
        <f t="shared" si="64"/>
        <v>3.6616928856171072E-2</v>
      </c>
      <c r="O134" s="23">
        <f t="shared" si="64"/>
        <v>3.4800406348264756E-2</v>
      </c>
      <c r="P134" s="23">
        <f t="shared" si="64"/>
        <v>3.3178153757143836E-2</v>
      </c>
      <c r="Q134" s="23">
        <f t="shared" si="64"/>
        <v>3.1720748724943126E-2</v>
      </c>
      <c r="R134" s="23">
        <f t="shared" si="64"/>
        <v>3.0406891404643366E-2</v>
      </c>
      <c r="S134" s="23">
        <f t="shared" si="64"/>
        <v>2.9219957790324935E-2</v>
      </c>
      <c r="T134" s="23">
        <f t="shared" si="64"/>
        <v>2.8146362600309116E-2</v>
      </c>
      <c r="U134" s="23">
        <f t="shared" si="64"/>
        <v>2.7174765616146068E-2</v>
      </c>
      <c r="V134" s="23">
        <f t="shared" si="64"/>
        <v>2.6295701227702306E-2</v>
      </c>
      <c r="W134" s="23">
        <f t="shared" si="64"/>
        <v>2.5501422759246495E-2</v>
      </c>
      <c r="X134" s="23">
        <f t="shared" si="64"/>
        <v>2.4785836838585373E-2</v>
      </c>
      <c r="Y134" s="23">
        <f t="shared" si="64"/>
        <v>2.4144419478493884E-2</v>
      </c>
      <c r="Z134" s="23">
        <f t="shared" si="64"/>
        <v>2.3573995877956166E-2</v>
      </c>
      <c r="AA134" s="23">
        <f t="shared" si="64"/>
        <v>2.3095439326156653E-2</v>
      </c>
      <c r="AB134" s="23">
        <f t="shared" si="64"/>
        <v>2.2764697575367032E-2</v>
      </c>
      <c r="AC134" s="23">
        <f t="shared" si="64"/>
        <v>2.289242325384433E-2</v>
      </c>
      <c r="AD134" s="23">
        <f t="shared" si="64"/>
        <v>2.2789139466830033E-2</v>
      </c>
      <c r="AE134" s="23">
        <f t="shared" si="64"/>
        <v>2.2619661025341298E-2</v>
      </c>
      <c r="AF134" s="23">
        <f t="shared" si="64"/>
        <v>2.2401046968367311E-2</v>
      </c>
      <c r="AG134" s="23">
        <f t="shared" si="64"/>
        <v>2.2151906623249173E-2</v>
      </c>
      <c r="AH134" s="23">
        <f t="shared" si="64"/>
        <v>2.1888310567864888E-2</v>
      </c>
      <c r="AI134" s="23">
        <f t="shared" si="64"/>
        <v>2.1622461244455105E-2</v>
      </c>
      <c r="AJ134" s="23">
        <f t="shared" si="64"/>
        <v>2.1362806271137735E-2</v>
      </c>
      <c r="AK134" s="23">
        <f t="shared" si="64"/>
        <v>2.1114695737924682E-2</v>
      </c>
      <c r="AL134" s="23">
        <f t="shared" si="64"/>
        <v>2.0881143972420579E-2</v>
      </c>
      <c r="AM134" s="23">
        <f t="shared" si="64"/>
        <v>2.0663510121021744E-2</v>
      </c>
      <c r="AN134" s="23">
        <f t="shared" si="64"/>
        <v>2.0462039982397595E-2</v>
      </c>
      <c r="AO134" s="23">
        <f t="shared" si="64"/>
        <v>2.0276269369130517E-2</v>
      </c>
      <c r="AP134" s="23">
        <f t="shared" si="64"/>
        <v>2.0105310890014216E-2</v>
      </c>
      <c r="AQ134" s="23">
        <f t="shared" si="64"/>
        <v>1.9948050594198241E-2</v>
      </c>
      <c r="AR134" s="23">
        <f t="shared" si="64"/>
        <v>1.9803278422483306E-2</v>
      </c>
      <c r="AS134" s="23">
        <f t="shared" si="64"/>
        <v>1.9669771731803065E-2</v>
      </c>
      <c r="AT134" s="23">
        <f t="shared" si="64"/>
        <v>1.954634642843156E-2</v>
      </c>
      <c r="AU134" s="23">
        <f t="shared" si="64"/>
        <v>1.9431886245077079E-2</v>
      </c>
      <c r="AV134" s="23">
        <f t="shared" si="64"/>
        <v>1.9325357591270853E-2</v>
      </c>
      <c r="AW134" s="23">
        <f t="shared" si="64"/>
        <v>1.9225815111236333E-2</v>
      </c>
      <c r="AX134" s="23">
        <f t="shared" si="64"/>
        <v>1.9132401439869939E-2</v>
      </c>
      <c r="AY134" s="23">
        <f t="shared" si="64"/>
        <v>1.9044343495407512E-2</v>
      </c>
      <c r="AZ134" s="23">
        <f t="shared" si="64"/>
        <v>1.8960946852234484E-2</v>
      </c>
      <c r="BA134" s="23">
        <f t="shared" si="64"/>
        <v>1.8881589194961634E-2</v>
      </c>
      <c r="BB134" s="23">
        <f t="shared" si="64"/>
        <v>1.8805713488682096E-2</v>
      </c>
      <c r="BC134" s="23">
        <f t="shared" si="64"/>
        <v>1.8732821255319942E-2</v>
      </c>
      <c r="BD134" s="23">
        <f t="shared" si="64"/>
        <v>1.8662466183786419E-2</v>
      </c>
      <c r="BE134" s="23">
        <f t="shared" si="64"/>
        <v>1.8594248195613172E-2</v>
      </c>
      <c r="BF134" s="23">
        <f t="shared" si="64"/>
        <v>1.8527808019504377E-2</v>
      </c>
      <c r="BG134" s="23">
        <f t="shared" si="64"/>
        <v>1.8462822285475466E-2</v>
      </c>
      <c r="BH134" s="23">
        <f t="shared" si="64"/>
        <v>1.8398999123338422E-2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1.0872024572668827E-2</v>
      </c>
      <c r="D135" s="23">
        <f t="shared" ref="D135:K135" si="65">+LN(D56/C56)/10</f>
        <v>1.0872024572668827E-2</v>
      </c>
      <c r="E135" s="23">
        <f t="shared" si="65"/>
        <v>8.1256119212428542E-3</v>
      </c>
      <c r="F135" s="23">
        <f t="shared" si="65"/>
        <v>5.4183098590675546E-3</v>
      </c>
      <c r="G135" s="23">
        <f t="shared" si="65"/>
        <v>3.2759754687853118E-3</v>
      </c>
      <c r="H135" s="23">
        <f t="shared" si="65"/>
        <v>1.3491266946286916E-3</v>
      </c>
      <c r="I135" s="23">
        <f t="shared" si="65"/>
        <v>-2.7979418165245126E-4</v>
      </c>
      <c r="J135" s="23">
        <f t="shared" si="65"/>
        <v>-1.4931978851115719E-3</v>
      </c>
      <c r="K135" s="23">
        <f t="shared" si="65"/>
        <v>-2.2729961661011001E-3</v>
      </c>
    </row>
    <row r="136" spans="1:61" ht="18" customHeight="1">
      <c r="A136" s="23" t="s">
        <v>207</v>
      </c>
      <c r="B136" s="23"/>
      <c r="C136" s="23">
        <f>+C134+C135</f>
        <v>0.11391319002602977</v>
      </c>
      <c r="D136" s="23">
        <f t="shared" ref="D136:K136" si="66">+D134+D135</f>
        <v>8.7304543732626125E-2</v>
      </c>
      <c r="E136" s="23">
        <f t="shared" si="66"/>
        <v>7.5537952626647434E-2</v>
      </c>
      <c r="F136" s="23">
        <f t="shared" si="66"/>
        <v>6.7792507062240159E-2</v>
      </c>
      <c r="G136" s="23">
        <f t="shared" si="66"/>
        <v>5.9631616423209889E-2</v>
      </c>
      <c r="H136" s="23">
        <f t="shared" si="66"/>
        <v>5.3440671293762371E-2</v>
      </c>
      <c r="I136" s="23">
        <f t="shared" si="66"/>
        <v>4.9108004255088787E-2</v>
      </c>
      <c r="J136" s="23">
        <f t="shared" si="66"/>
        <v>4.5010274214057927E-2</v>
      </c>
      <c r="K136" s="23">
        <f t="shared" si="66"/>
        <v>4.1426571438121791E-2</v>
      </c>
    </row>
    <row r="137" spans="1:61" ht="18" customHeight="1">
      <c r="A137" s="23" t="s">
        <v>208</v>
      </c>
      <c r="B137" s="23"/>
      <c r="C137" s="23">
        <f>+C136-C129</f>
        <v>2.9277427496092273E-2</v>
      </c>
      <c r="D137" s="23">
        <f t="shared" ref="D137:K137" si="67">+D136-D129</f>
        <v>1.3830197991448578E-2</v>
      </c>
      <c r="E137" s="23">
        <f t="shared" si="67"/>
        <v>9.5020430873487133E-3</v>
      </c>
      <c r="F137" s="23">
        <f t="shared" si="67"/>
        <v>9.580234294355186E-3</v>
      </c>
      <c r="G137" s="23">
        <f t="shared" si="67"/>
        <v>7.3909721118721808E-3</v>
      </c>
      <c r="H137" s="23">
        <f t="shared" si="67"/>
        <v>5.4021329468272039E-3</v>
      </c>
      <c r="I137" s="23">
        <f t="shared" si="67"/>
        <v>5.0352339150220235E-3</v>
      </c>
      <c r="J137" s="23">
        <f t="shared" si="67"/>
        <v>4.4002053213759024E-3</v>
      </c>
      <c r="K137" s="23">
        <f t="shared" si="67"/>
        <v>3.0734640338157398E-3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0.12089414012254489</v>
      </c>
      <c r="C139" s="23">
        <f t="shared" si="68"/>
        <v>9.4799890814212848E-2</v>
      </c>
      <c r="D139" s="23">
        <f t="shared" si="68"/>
        <v>8.0038135792714446E-2</v>
      </c>
      <c r="E139" s="23">
        <f t="shared" si="68"/>
        <v>7.2684291265919673E-2</v>
      </c>
      <c r="F139" s="23">
        <f t="shared" si="68"/>
        <v>6.7318078373150611E-2</v>
      </c>
      <c r="G139" s="23">
        <f t="shared" si="68"/>
        <v>6.3920588847197105E-2</v>
      </c>
      <c r="H139" s="23">
        <f t="shared" si="68"/>
        <v>6.0286421148907046E-2</v>
      </c>
      <c r="I139" s="23">
        <f t="shared" si="68"/>
        <v>5.5782384981569358E-2</v>
      </c>
      <c r="J139" s="23">
        <f t="shared" si="68"/>
        <v>5.1338588051318454E-2</v>
      </c>
      <c r="K139" s="23">
        <f t="shared" si="68"/>
        <v>4.731927712607216E-2</v>
      </c>
      <c r="L139" s="23">
        <f t="shared" si="68"/>
        <v>4.4803901268556726E-2</v>
      </c>
      <c r="M139" s="23">
        <f t="shared" si="68"/>
        <v>4.3399583678892295E-2</v>
      </c>
      <c r="N139" s="23">
        <f t="shared" si="68"/>
        <v>4.1239435279651404E-2</v>
      </c>
      <c r="O139" s="23">
        <f t="shared" si="68"/>
        <v>3.9372722492379553E-2</v>
      </c>
      <c r="P139" s="23">
        <f t="shared" si="68"/>
        <v>3.7731994253025342E-2</v>
      </c>
      <c r="Q139" s="23">
        <f t="shared" si="68"/>
        <v>3.6275340203085163E-2</v>
      </c>
      <c r="R139" s="23">
        <f t="shared" si="68"/>
        <v>3.4974242780759571E-2</v>
      </c>
      <c r="S139" s="23">
        <f t="shared" si="68"/>
        <v>3.3807662014993953E-2</v>
      </c>
      <c r="T139" s="23">
        <f t="shared" si="68"/>
        <v>3.2759126983862186E-2</v>
      </c>
      <c r="U139" s="23">
        <f t="shared" si="68"/>
        <v>3.1815275130143331E-2</v>
      </c>
      <c r="V139" s="23">
        <f t="shared" si="68"/>
        <v>3.096510906105393E-2</v>
      </c>
      <c r="W139" s="23">
        <f t="shared" si="68"/>
        <v>3.0199617906386853E-2</v>
      </c>
      <c r="X139" s="23">
        <f t="shared" si="68"/>
        <v>2.9511576310960561E-2</v>
      </c>
      <c r="Y139" s="23">
        <f t="shared" si="68"/>
        <v>2.8895395780723088E-2</v>
      </c>
      <c r="Z139" s="23">
        <f t="shared" si="68"/>
        <v>2.8346917316406831E-2</v>
      </c>
      <c r="AA139" s="23">
        <f t="shared" si="68"/>
        <v>2.7877083200872482E-2</v>
      </c>
      <c r="AB139" s="23">
        <f t="shared" si="68"/>
        <v>2.7522815051685426E-2</v>
      </c>
      <c r="AC139" s="23">
        <f t="shared" si="68"/>
        <v>2.7483073141915601E-2</v>
      </c>
      <c r="AD139" s="23">
        <f t="shared" si="68"/>
        <v>2.7407603776792772E-2</v>
      </c>
      <c r="AE139" s="23">
        <f t="shared" si="68"/>
        <v>2.7280472474674786E-2</v>
      </c>
      <c r="AF139" s="23">
        <f t="shared" si="68"/>
        <v>2.7106811825713215E-2</v>
      </c>
      <c r="AG139" s="23">
        <f t="shared" si="68"/>
        <v>2.6899617912274409E-2</v>
      </c>
      <c r="AH139" s="23">
        <f t="shared" si="68"/>
        <v>2.6672894415618931E-2</v>
      </c>
      <c r="AI139" s="23">
        <f t="shared" si="68"/>
        <v>2.6438598487034157E-2</v>
      </c>
      <c r="AJ139" s="23">
        <f t="shared" si="68"/>
        <v>2.620572342004579E-2</v>
      </c>
      <c r="AK139" s="23">
        <f t="shared" si="68"/>
        <v>2.5980410434889842E-2</v>
      </c>
      <c r="AL139" s="23">
        <f t="shared" si="68"/>
        <v>2.5766455374009303E-2</v>
      </c>
      <c r="AM139" s="23">
        <f t="shared" si="68"/>
        <v>2.556589067621616E-2</v>
      </c>
      <c r="AN139" s="23">
        <f t="shared" si="68"/>
        <v>2.5379504933707039E-2</v>
      </c>
      <c r="AO139" s="23">
        <f t="shared" si="68"/>
        <v>2.5207256648834553E-2</v>
      </c>
      <c r="AP139" s="23">
        <f t="shared" si="68"/>
        <v>2.5048582190126567E-2</v>
      </c>
      <c r="AQ139" s="23">
        <f t="shared" si="68"/>
        <v>2.4902614445621987E-2</v>
      </c>
      <c r="AR139" s="23">
        <f t="shared" si="68"/>
        <v>2.4768332284567082E-2</v>
      </c>
      <c r="AS139" s="23">
        <f t="shared" si="68"/>
        <v>2.4644659143926745E-2</v>
      </c>
      <c r="AT139" s="23">
        <f t="shared" si="68"/>
        <v>2.4530525538483186E-2</v>
      </c>
      <c r="AU139" s="23">
        <f t="shared" si="68"/>
        <v>2.442490669419678E-2</v>
      </c>
      <c r="AV139" s="23">
        <f t="shared" si="68"/>
        <v>2.4326843439399976E-2</v>
      </c>
      <c r="AW139" s="23">
        <f t="shared" si="68"/>
        <v>2.4235452096819904E-2</v>
      </c>
      <c r="AX139" s="23">
        <f t="shared" si="68"/>
        <v>2.4149927345564023E-2</v>
      </c>
      <c r="AY139" s="23">
        <f t="shared" si="68"/>
        <v>2.4069540748600862E-2</v>
      </c>
      <c r="AZ139" s="23">
        <f t="shared" si="68"/>
        <v>2.3993636747098201E-2</v>
      </c>
      <c r="BA139" s="23">
        <f t="shared" si="68"/>
        <v>2.3921627305391061E-2</v>
      </c>
      <c r="BB139" s="23">
        <f t="shared" si="68"/>
        <v>2.385298596925442E-2</v>
      </c>
      <c r="BC139" s="23">
        <f t="shared" si="68"/>
        <v>2.3787241816178667E-2</v>
      </c>
      <c r="BD139" s="23">
        <f t="shared" si="68"/>
        <v>2.3723973586895514E-2</v>
      </c>
      <c r="BE139" s="23">
        <f t="shared" si="68"/>
        <v>2.3662804162490156E-2</v>
      </c>
      <c r="BF139" s="23">
        <f t="shared" si="68"/>
        <v>2.3603395470264368E-2</v>
      </c>
      <c r="BG139" s="23">
        <f t="shared" si="68"/>
        <v>2.354544384980338E-2</v>
      </c>
      <c r="BH139" s="23">
        <f t="shared" si="68"/>
        <v>2.3488675878673912E-2</v>
      </c>
      <c r="BI139" s="23">
        <f t="shared" si="68"/>
        <v>2.343284463823217E-2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0.39677740731103001</v>
      </c>
      <c r="D140" s="23">
        <f t="shared" si="69"/>
        <v>0.18540050071822745</v>
      </c>
      <c r="E140" s="23">
        <f t="shared" si="69"/>
        <v>9.446417459154946E-2</v>
      </c>
      <c r="F140" s="23">
        <f t="shared" si="69"/>
        <v>5.1702856489028545E-2</v>
      </c>
      <c r="G140" s="23">
        <f t="shared" si="69"/>
        <v>3.0203537879589331E-2</v>
      </c>
      <c r="H140" s="23">
        <f t="shared" si="69"/>
        <v>1.8517719255602017E-2</v>
      </c>
      <c r="I140" s="23">
        <f t="shared" si="69"/>
        <v>1.1804282161959705E-2</v>
      </c>
      <c r="J140" s="23">
        <f t="shared" si="69"/>
        <v>7.7972170711360913E-3</v>
      </c>
      <c r="K140" s="23">
        <f t="shared" si="69"/>
        <v>5.2938497640954707E-3</v>
      </c>
      <c r="L140" s="23">
        <f t="shared" si="69"/>
        <v>3.6590774825799831E-3</v>
      </c>
      <c r="M140" s="23">
        <f t="shared" si="69"/>
        <v>2.5570788113466708E-3</v>
      </c>
      <c r="N140" s="23">
        <f t="shared" si="69"/>
        <v>1.8093162860246407E-3</v>
      </c>
      <c r="O140" s="23">
        <f t="shared" si="69"/>
        <v>1.3009498547945928E-3</v>
      </c>
      <c r="P140" s="23">
        <f t="shared" si="69"/>
        <v>9.4901541520025622E-4</v>
      </c>
      <c r="Q140" s="23">
        <f t="shared" si="69"/>
        <v>7.0135978828400982E-4</v>
      </c>
      <c r="R140" s="23">
        <f t="shared" si="69"/>
        <v>5.2447443215674705E-4</v>
      </c>
      <c r="S140" s="23">
        <f t="shared" si="69"/>
        <v>3.9640826708621518E-4</v>
      </c>
      <c r="T140" s="23">
        <f t="shared" si="69"/>
        <v>3.0252631817710956E-4</v>
      </c>
      <c r="U140" s="23">
        <f t="shared" si="69"/>
        <v>2.3291268315469169E-4</v>
      </c>
      <c r="V140" s="23">
        <f t="shared" si="69"/>
        <v>1.8074798938705238E-4</v>
      </c>
      <c r="W140" s="23">
        <f t="shared" si="69"/>
        <v>1.4127712984825759E-4</v>
      </c>
      <c r="X140" s="23">
        <f t="shared" si="69"/>
        <v>1.1114156379241947E-4</v>
      </c>
      <c r="Y140" s="23">
        <f t="shared" si="69"/>
        <v>8.7940779423875337E-5</v>
      </c>
      <c r="Z140" s="23">
        <f t="shared" si="69"/>
        <v>6.9932400393609388E-5</v>
      </c>
      <c r="AA140" s="23">
        <f t="shared" si="69"/>
        <v>5.5827161988696104E-5</v>
      </c>
      <c r="AB140" s="23">
        <f t="shared" si="69"/>
        <v>4.4610184802637523E-5</v>
      </c>
      <c r="AC140" s="23">
        <f t="shared" si="69"/>
        <v>3.5642794963660162E-5</v>
      </c>
      <c r="AD140" s="23">
        <f t="shared" si="69"/>
        <v>2.8515158170096687E-5</v>
      </c>
      <c r="AE140" s="23">
        <f t="shared" si="69"/>
        <v>2.2855241800221404E-5</v>
      </c>
      <c r="AF140" s="23">
        <f t="shared" si="69"/>
        <v>1.8359789633199419E-5</v>
      </c>
      <c r="AG140" s="23">
        <f t="shared" si="69"/>
        <v>1.4784797674905344E-5</v>
      </c>
      <c r="AH140" s="23">
        <f t="shared" si="69"/>
        <v>1.1936147022306092E-5</v>
      </c>
      <c r="AI140" s="23">
        <f t="shared" ref="AI140:BG140" si="70">+AH140/(1+AI131)^10</f>
        <v>9.660650753372227E-6</v>
      </c>
      <c r="AJ140" s="23">
        <f t="shared" si="70"/>
        <v>7.8380074236807126E-6</v>
      </c>
      <c r="AK140" s="23">
        <f t="shared" si="70"/>
        <v>6.3739428234710343E-6</v>
      </c>
      <c r="AL140" s="23">
        <f t="shared" si="70"/>
        <v>5.1945844207031585E-6</v>
      </c>
      <c r="AM140" s="23">
        <f t="shared" si="70"/>
        <v>4.2419654329843702E-6</v>
      </c>
      <c r="AN140" s="23">
        <f t="shared" si="70"/>
        <v>3.4704916688295073E-6</v>
      </c>
      <c r="AO140" s="23">
        <f t="shared" si="70"/>
        <v>2.8441931774556359E-6</v>
      </c>
      <c r="AP140" s="23">
        <f t="shared" si="70"/>
        <v>2.334598099297949E-6</v>
      </c>
      <c r="AQ140" s="23">
        <f t="shared" si="70"/>
        <v>1.9190914184221684E-6</v>
      </c>
      <c r="AR140" s="23">
        <f t="shared" si="70"/>
        <v>1.5796478309649647E-6</v>
      </c>
      <c r="AS140" s="23">
        <f t="shared" si="70"/>
        <v>1.3018517429925179E-6</v>
      </c>
      <c r="AT140" s="23">
        <f t="shared" si="70"/>
        <v>1.0741372101760305E-6</v>
      </c>
      <c r="AU140" s="23">
        <f t="shared" si="70"/>
        <v>8.8719641267609128E-7</v>
      </c>
      <c r="AV140" s="23">
        <f t="shared" si="70"/>
        <v>7.3351752169521497E-7</v>
      </c>
      <c r="AW140" s="23">
        <f t="shared" si="70"/>
        <v>6.0702220056084162E-7</v>
      </c>
      <c r="AX140" s="23">
        <f t="shared" si="70"/>
        <v>5.0278010623520561E-7</v>
      </c>
      <c r="AY140" s="23">
        <f t="shared" si="70"/>
        <v>4.1678313956205137E-7</v>
      </c>
      <c r="AZ140" s="23">
        <f t="shared" si="70"/>
        <v>3.4576625437816561E-7</v>
      </c>
      <c r="BA140" s="23">
        <f t="shared" si="70"/>
        <v>2.8706470313412475E-7</v>
      </c>
      <c r="BB140" s="23">
        <f t="shared" si="70"/>
        <v>2.3849991832028025E-7</v>
      </c>
      <c r="BC140" s="23">
        <f t="shared" si="70"/>
        <v>1.9828799169690689E-7</v>
      </c>
      <c r="BD140" s="23">
        <f t="shared" si="70"/>
        <v>1.6496605677626992E-7</v>
      </c>
      <c r="BE140" s="23">
        <f t="shared" si="70"/>
        <v>1.3733290827450984E-7</v>
      </c>
      <c r="BF140" s="23">
        <f t="shared" si="70"/>
        <v>1.1440098282717146E-7</v>
      </c>
      <c r="BG140" s="23">
        <f t="shared" si="70"/>
        <v>9.5357435891135863E-8</v>
      </c>
      <c r="BH140" s="23">
        <f>+BG140</f>
        <v>9.5357435891135863E-8</v>
      </c>
      <c r="BI140" s="23">
        <f>+BH140</f>
        <v>9.5357435891135863E-8</v>
      </c>
    </row>
    <row r="141" spans="1:61" ht="18" customHeight="1">
      <c r="A141" s="23" t="s">
        <v>208</v>
      </c>
      <c r="B141" s="23">
        <f t="shared" ref="B141:K141" si="71">+B139-C131</f>
        <v>2.4049022353692259E-2</v>
      </c>
      <c r="C141" s="23">
        <f t="shared" si="71"/>
        <v>1.5744836678655325E-2</v>
      </c>
      <c r="D141" s="23">
        <f t="shared" si="71"/>
        <v>1.0283008152476306E-2</v>
      </c>
      <c r="E141" s="23">
        <f t="shared" si="71"/>
        <v>1.0560200112327826E-2</v>
      </c>
      <c r="F141" s="23">
        <f t="shared" si="71"/>
        <v>1.209161983353927E-2</v>
      </c>
      <c r="G141" s="23">
        <f t="shared" si="71"/>
        <v>1.3780997518060667E-2</v>
      </c>
      <c r="H141" s="23">
        <f t="shared" si="71"/>
        <v>1.4230766805406081E-2</v>
      </c>
      <c r="I141" s="23">
        <f t="shared" si="71"/>
        <v>1.3440965365194964E-2</v>
      </c>
      <c r="J141" s="23">
        <f t="shared" si="71"/>
        <v>1.1856999902824419E-2</v>
      </c>
      <c r="K141" s="23">
        <f t="shared" si="71"/>
        <v>9.6952955290417545E-3</v>
      </c>
    </row>
    <row r="142" spans="1:61" ht="18" customHeight="1">
      <c r="A142" s="23" t="s">
        <v>13</v>
      </c>
      <c r="B142" s="23"/>
      <c r="C142" s="23">
        <f>+EXP(C128-0.1)</f>
        <v>1.0627773277154342</v>
      </c>
      <c r="D142" s="23">
        <f>+EXP(D128-0.1)</f>
        <v>1.047427872619225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81.995574986813523</v>
      </c>
    </row>
    <row r="145" spans="1:74" ht="18" customHeight="1">
      <c r="A145" s="23" t="s">
        <v>150</v>
      </c>
      <c r="B145" s="23">
        <f>+SUMPRODUCT(B140:AE140*B84:AE84)*10</f>
        <v>83.215542848466626</v>
      </c>
    </row>
    <row r="146" spans="1:74" ht="18" customHeight="1">
      <c r="A146" s="23" t="s">
        <v>151</v>
      </c>
      <c r="B146" s="23">
        <f>+SUMPRODUCT(B140:BI140*B84:BI84)*10</f>
        <v>83.486731825891169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0.37504449403562884</v>
      </c>
      <c r="D148" s="23">
        <f t="shared" si="72"/>
        <v>0.17956211007038883</v>
      </c>
      <c r="E148" s="23">
        <f t="shared" si="72"/>
        <v>9.3517417469896683E-2</v>
      </c>
      <c r="F148" s="23">
        <f t="shared" si="72"/>
        <v>5.1064297824143408E-2</v>
      </c>
      <c r="G148" s="23">
        <f t="shared" si="72"/>
        <v>2.9513166398789346E-2</v>
      </c>
      <c r="H148" s="23">
        <f t="shared" si="72"/>
        <v>1.7761535306641433E-2</v>
      </c>
      <c r="I148" s="23">
        <f t="shared" si="72"/>
        <v>1.0967822196893122E-2</v>
      </c>
      <c r="J148" s="23">
        <f t="shared" si="72"/>
        <v>6.96167372983792E-3</v>
      </c>
      <c r="K148" s="23">
        <f t="shared" si="72"/>
        <v>4.5389837724746761E-3</v>
      </c>
      <c r="L148" s="23">
        <f t="shared" si="72"/>
        <v>3.0532153509063992E-3</v>
      </c>
      <c r="M148" s="23">
        <f t="shared" si="72"/>
        <v>2.1135321780262231E-3</v>
      </c>
      <c r="N148" s="23">
        <f t="shared" si="72"/>
        <v>1.4751150520454397E-3</v>
      </c>
      <c r="O148" s="23">
        <f t="shared" si="72"/>
        <v>1.0477555951968441E-3</v>
      </c>
      <c r="P148" s="23">
        <f t="shared" si="72"/>
        <v>7.5597571252169007E-4</v>
      </c>
      <c r="Q148" s="23">
        <f t="shared" si="72"/>
        <v>5.5320512728056291E-4</v>
      </c>
      <c r="R148" s="23">
        <f t="shared" si="72"/>
        <v>4.1001396653053213E-4</v>
      </c>
      <c r="S148" s="23">
        <f t="shared" si="72"/>
        <v>3.0740905760658316E-4</v>
      </c>
      <c r="T148" s="23">
        <f t="shared" si="72"/>
        <v>2.328987864323976E-4</v>
      </c>
      <c r="U148" s="23">
        <f t="shared" si="72"/>
        <v>1.7812456190055854E-4</v>
      </c>
      <c r="V148" s="23">
        <f t="shared" si="72"/>
        <v>1.3740378971415499E-4</v>
      </c>
      <c r="W148" s="23">
        <f t="shared" si="72"/>
        <v>1.0681593312056871E-4</v>
      </c>
      <c r="X148" s="23">
        <f t="shared" si="72"/>
        <v>8.3618985285400873E-5</v>
      </c>
      <c r="Y148" s="23">
        <f t="shared" si="72"/>
        <v>6.5870788809335712E-5</v>
      </c>
      <c r="Z148" s="23">
        <f t="shared" si="72"/>
        <v>5.2179561379347565E-5</v>
      </c>
      <c r="AA148" s="23">
        <f t="shared" si="72"/>
        <v>4.1527801218999212E-5</v>
      </c>
      <c r="AB148" s="23">
        <f t="shared" si="72"/>
        <v>3.3157489813339615E-5</v>
      </c>
      <c r="AC148" s="23">
        <f t="shared" si="72"/>
        <v>2.6441252753675587E-5</v>
      </c>
      <c r="AD148" s="23">
        <f t="shared" si="72"/>
        <v>2.1106729755885655E-5</v>
      </c>
      <c r="AE148" s="23">
        <f t="shared" si="72"/>
        <v>1.6876390536958657E-5</v>
      </c>
      <c r="AF148" s="23">
        <f t="shared" si="72"/>
        <v>1.3522802692155445E-5</v>
      </c>
      <c r="AG148" s="23">
        <f t="shared" si="72"/>
        <v>1.0862062084064434E-5</v>
      </c>
      <c r="AH148" s="23">
        <f t="shared" si="72"/>
        <v>8.7473794912513127E-6</v>
      </c>
      <c r="AI148" s="23">
        <f t="shared" ref="AI148:BI148" si="73">+AH148/(1+AH79)^10</f>
        <v>7.0627468668515177E-6</v>
      </c>
      <c r="AJ148" s="23">
        <f t="shared" si="73"/>
        <v>5.7170666439647511E-6</v>
      </c>
      <c r="AK148" s="23">
        <f t="shared" si="73"/>
        <v>4.6390386346324407E-6</v>
      </c>
      <c r="AL148" s="23">
        <f t="shared" si="73"/>
        <v>3.7729075731938267E-6</v>
      </c>
      <c r="AM148" s="23">
        <f t="shared" si="73"/>
        <v>3.0750365410867443E-6</v>
      </c>
      <c r="AN148" s="23">
        <f t="shared" si="73"/>
        <v>2.5112025284233289E-6</v>
      </c>
      <c r="AO148" s="23">
        <f t="shared" si="73"/>
        <v>2.0544893055592044E-6</v>
      </c>
      <c r="AP148" s="23">
        <f t="shared" si="73"/>
        <v>1.6836576923485284E-6</v>
      </c>
      <c r="AQ148" s="23">
        <f t="shared" si="73"/>
        <v>1.3818893713809922E-6</v>
      </c>
      <c r="AR148" s="23">
        <f t="shared" si="73"/>
        <v>1.1358192860367255E-6</v>
      </c>
      <c r="AS148" s="23">
        <f t="shared" si="73"/>
        <v>9.3478942564157431E-7</v>
      </c>
      <c r="AT148" s="23">
        <f t="shared" si="73"/>
        <v>7.7027191673322755E-7</v>
      </c>
      <c r="AU148" s="23">
        <f t="shared" si="73"/>
        <v>6.3542153451538933E-7</v>
      </c>
      <c r="AV148" s="23">
        <f t="shared" si="73"/>
        <v>5.2472728429646599E-7</v>
      </c>
      <c r="AW148" s="23">
        <f t="shared" si="73"/>
        <v>4.3374002158729293E-7</v>
      </c>
      <c r="AX148" s="23">
        <f t="shared" si="73"/>
        <v>3.5885863652944853E-7</v>
      </c>
      <c r="AY148" s="23">
        <f t="shared" si="73"/>
        <v>2.9716152349006485E-7</v>
      </c>
      <c r="AZ148" s="23">
        <f t="shared" si="73"/>
        <v>2.4627321649128839E-7</v>
      </c>
      <c r="BA148" s="23">
        <f t="shared" si="73"/>
        <v>2.0425845135370836E-7</v>
      </c>
      <c r="BB148" s="23">
        <f t="shared" si="73"/>
        <v>1.6953771148892783E-7</v>
      </c>
      <c r="BC148" s="23">
        <f t="shared" si="73"/>
        <v>1.408196734458983E-7</v>
      </c>
      <c r="BD148" s="23">
        <f t="shared" si="73"/>
        <v>1.1704700063623706E-7</v>
      </c>
      <c r="BE148" s="23">
        <f t="shared" si="73"/>
        <v>9.7352721006834833E-8</v>
      </c>
      <c r="BF148" s="23">
        <f t="shared" si="73"/>
        <v>8.1025027620442361E-8</v>
      </c>
      <c r="BG148" s="23">
        <f t="shared" si="73"/>
        <v>6.7478805361547701E-8</v>
      </c>
      <c r="BH148" s="23">
        <f t="shared" si="73"/>
        <v>5.6232545980584892E-8</v>
      </c>
      <c r="BI148" s="23">
        <f t="shared" si="73"/>
        <v>4.8453742227781045E-8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78.175004380731124</v>
      </c>
    </row>
    <row r="152" spans="1:74" ht="18" customHeight="1">
      <c r="A152" s="23" t="s">
        <v>150</v>
      </c>
      <c r="B152" s="23">
        <f>+SUMPRODUCT(B148:AE148*B84:AE84)*10</f>
        <v>79.090515398967355</v>
      </c>
    </row>
    <row r="153" spans="1:74" ht="18" customHeight="1">
      <c r="A153" s="23" t="s">
        <v>151</v>
      </c>
      <c r="B153" s="23">
        <f>+SUMPRODUCT(B148:BI148*B84:BI84)*10</f>
        <v>79.287872310725803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1.2327264530174806E-2</v>
      </c>
      <c r="C155" s="29">
        <f t="shared" ref="C155:BI155" si="74">+C63*C61</f>
        <v>2.8503074969043061E-2</v>
      </c>
      <c r="D155" s="29">
        <f t="shared" si="74"/>
        <v>6.213548501921079E-2</v>
      </c>
      <c r="E155" s="29">
        <f t="shared" si="74"/>
        <v>0.12432586169922952</v>
      </c>
      <c r="F155" s="29">
        <f t="shared" si="74"/>
        <v>0.22859417010799596</v>
      </c>
      <c r="G155" s="29">
        <f t="shared" si="74"/>
        <v>0.38804194461698771</v>
      </c>
      <c r="H155" s="29">
        <f t="shared" si="74"/>
        <v>0.61624476643825254</v>
      </c>
      <c r="I155" s="29">
        <f t="shared" si="74"/>
        <v>0.9254200328498311</v>
      </c>
      <c r="J155" s="29">
        <f t="shared" si="74"/>
        <v>1.3226512623075994</v>
      </c>
      <c r="K155" s="29">
        <f t="shared" si="74"/>
        <v>1.8147974946537915</v>
      </c>
      <c r="L155" s="29">
        <f t="shared" si="74"/>
        <v>2.4286718673532905</v>
      </c>
      <c r="M155" s="29">
        <f t="shared" si="74"/>
        <v>3.1938352375795995</v>
      </c>
      <c r="N155" s="29">
        <f t="shared" si="74"/>
        <v>4.1173296356391118</v>
      </c>
      <c r="O155" s="29">
        <f t="shared" si="74"/>
        <v>5.2008098979553088</v>
      </c>
      <c r="P155" s="29">
        <f t="shared" si="74"/>
        <v>6.4552606691837848</v>
      </c>
      <c r="Q155" s="29">
        <f t="shared" si="74"/>
        <v>7.890737897676722</v>
      </c>
      <c r="R155" s="29">
        <f t="shared" si="74"/>
        <v>9.5164157243395273</v>
      </c>
      <c r="S155" s="29">
        <f t="shared" si="74"/>
        <v>11.34064708145385</v>
      </c>
      <c r="T155" s="29">
        <f t="shared" si="74"/>
        <v>13.370932254628061</v>
      </c>
      <c r="U155" s="29">
        <f t="shared" si="74"/>
        <v>15.613735572964103</v>
      </c>
      <c r="V155" s="29">
        <f t="shared" si="74"/>
        <v>18.074082084726399</v>
      </c>
      <c r="W155" s="29">
        <f t="shared" si="74"/>
        <v>20.754863974046273</v>
      </c>
      <c r="X155" s="29">
        <f t="shared" si="74"/>
        <v>23.655803852442229</v>
      </c>
      <c r="Y155" s="29">
        <f t="shared" si="74"/>
        <v>26.772080434305412</v>
      </c>
      <c r="Z155" s="29">
        <f t="shared" si="74"/>
        <v>30.092748604350341</v>
      </c>
      <c r="AA155" s="29">
        <f t="shared" si="74"/>
        <v>33.560032261550425</v>
      </c>
      <c r="AB155" s="29">
        <f t="shared" si="74"/>
        <v>36.856528155935138</v>
      </c>
      <c r="AC155" s="29">
        <f t="shared" si="74"/>
        <v>39.781686016568166</v>
      </c>
      <c r="AD155" s="29">
        <f t="shared" si="74"/>
        <v>42.525900133621107</v>
      </c>
      <c r="AE155" s="29">
        <f t="shared" si="74"/>
        <v>45.217923009303448</v>
      </c>
      <c r="AF155" s="29">
        <f t="shared" si="74"/>
        <v>47.951265164200414</v>
      </c>
      <c r="AG155" s="29">
        <f t="shared" si="74"/>
        <v>50.793448385301517</v>
      </c>
      <c r="AH155" s="29">
        <f t="shared" si="74"/>
        <v>53.793159748065477</v>
      </c>
      <c r="AI155" s="29">
        <f t="shared" si="74"/>
        <v>56.985797270785937</v>
      </c>
      <c r="AJ155" s="29">
        <f t="shared" si="74"/>
        <v>60.397578098585619</v>
      </c>
      <c r="AK155" s="29">
        <f t="shared" si="74"/>
        <v>64.04851560232423</v>
      </c>
      <c r="AL155" s="29">
        <f t="shared" si="74"/>
        <v>67.954552972614223</v>
      </c>
      <c r="AM155" s="29">
        <f t="shared" si="74"/>
        <v>72.129082821377636</v>
      </c>
      <c r="AN155" s="29">
        <f t="shared" si="74"/>
        <v>76.584024721972611</v>
      </c>
      <c r="AO155" s="29">
        <f t="shared" si="74"/>
        <v>81.330586004388209</v>
      </c>
      <c r="AP155" s="29">
        <f t="shared" si="74"/>
        <v>86.3797960949464</v>
      </c>
      <c r="AQ155" s="29">
        <f t="shared" si="74"/>
        <v>91.742879187045588</v>
      </c>
      <c r="AR155" s="29">
        <f t="shared" si="74"/>
        <v>97.431511704020622</v>
      </c>
      <c r="AS155" s="29">
        <f t="shared" si="74"/>
        <v>103.45799790505242</v>
      </c>
      <c r="AT155" s="29">
        <f t="shared" si="74"/>
        <v>109.83538760533801</v>
      </c>
      <c r="AU155" s="29">
        <f t="shared" si="74"/>
        <v>116.57755325465864</v>
      </c>
      <c r="AV155" s="29">
        <f t="shared" si="74"/>
        <v>123.6992387764746</v>
      </c>
      <c r="AW155" s="29">
        <f t="shared" si="74"/>
        <v>131.21608907050361</v>
      </c>
      <c r="AX155" s="29">
        <f t="shared" si="74"/>
        <v>139.14466654331372</v>
      </c>
      <c r="AY155" s="29">
        <f t="shared" si="74"/>
        <v>147.50245918410965</v>
      </c>
      <c r="AZ155" s="29">
        <f t="shared" si="74"/>
        <v>156.30788335550127</v>
      </c>
      <c r="BA155" s="29">
        <f t="shared" si="74"/>
        <v>165.5802834853213</v>
      </c>
      <c r="BB155" s="29">
        <f t="shared" si="74"/>
        <v>175.33993012759592</v>
      </c>
      <c r="BC155" s="29">
        <f t="shared" si="74"/>
        <v>185.60801733765322</v>
      </c>
      <c r="BD155" s="29">
        <f t="shared" si="74"/>
        <v>196.40665992632191</v>
      </c>
      <c r="BE155" s="29">
        <f t="shared" si="74"/>
        <v>207.75889088321171</v>
      </c>
      <c r="BF155" s="29">
        <f t="shared" si="74"/>
        <v>219.68865906106439</v>
      </c>
      <c r="BG155" s="29">
        <f t="shared" si="74"/>
        <v>232.2208270713015</v>
      </c>
      <c r="BH155" s="29">
        <f t="shared" si="74"/>
        <v>245.38116923968039</v>
      </c>
      <c r="BI155" s="29">
        <f t="shared" si="74"/>
        <v>259.19636939891308</v>
      </c>
    </row>
    <row r="159" spans="1:74" ht="18" customHeight="1">
      <c r="A159" s="21" t="s">
        <v>1311</v>
      </c>
      <c r="B159" s="29">
        <f>B57</f>
        <v>1094.5830000000001</v>
      </c>
      <c r="C159" s="23">
        <f>B159*EXP(B58)</f>
        <v>1252.9435777035217</v>
      </c>
      <c r="D159" s="23">
        <f t="shared" ref="D159:BI159" si="75">C159*EXP(C58)</f>
        <v>1385.6545708417875</v>
      </c>
      <c r="E159" s="23">
        <f t="shared" si="75"/>
        <v>1479.1825173993338</v>
      </c>
      <c r="F159" s="23">
        <f t="shared" si="75"/>
        <v>1543.0528292632882</v>
      </c>
      <c r="G159" s="23">
        <f t="shared" si="75"/>
        <v>1554.7444927218087</v>
      </c>
      <c r="H159" s="23">
        <f t="shared" si="75"/>
        <v>1539.6147111605594</v>
      </c>
      <c r="I159" s="23">
        <f t="shared" si="75"/>
        <v>1524.6321629814913</v>
      </c>
      <c r="J159" s="23">
        <f t="shared" si="75"/>
        <v>1509.7954154032559</v>
      </c>
      <c r="K159" s="23">
        <f t="shared" si="75"/>
        <v>1495.1030495874188</v>
      </c>
      <c r="L159" s="23">
        <f t="shared" si="75"/>
        <v>1479.5416228087806</v>
      </c>
      <c r="M159" s="23">
        <f t="shared" si="75"/>
        <v>1463.1413439062758</v>
      </c>
      <c r="N159" s="23">
        <f t="shared" si="75"/>
        <v>1446.9228572182876</v>
      </c>
      <c r="O159" s="23">
        <f t="shared" si="75"/>
        <v>1430.8841476321795</v>
      </c>
      <c r="P159" s="23">
        <f t="shared" si="75"/>
        <v>1415.0232223722394</v>
      </c>
      <c r="Q159" s="23">
        <f t="shared" si="75"/>
        <v>1399.3381107520811</v>
      </c>
      <c r="R159" s="23">
        <f t="shared" si="75"/>
        <v>1383.8268639297912</v>
      </c>
      <c r="S159" s="23">
        <f t="shared" si="75"/>
        <v>1368.4875546657893</v>
      </c>
      <c r="T159" s="23">
        <f t="shared" si="75"/>
        <v>1353.3182770833725</v>
      </c>
      <c r="U159" s="23">
        <f t="shared" si="75"/>
        <v>1338.3171464319146</v>
      </c>
      <c r="V159" s="23">
        <f t="shared" si="75"/>
        <v>1334.2245054294342</v>
      </c>
      <c r="W159" s="23">
        <f t="shared" si="75"/>
        <v>1340.9406601043167</v>
      </c>
      <c r="X159" s="23">
        <f t="shared" si="75"/>
        <v>1347.6906222332173</v>
      </c>
      <c r="Y159" s="23">
        <f t="shared" si="75"/>
        <v>1354.4745619944597</v>
      </c>
      <c r="Z159" s="23">
        <f t="shared" si="75"/>
        <v>1361.2926504230038</v>
      </c>
      <c r="AA159" s="23">
        <f t="shared" si="75"/>
        <v>1368.1450594147566</v>
      </c>
      <c r="AB159" s="23">
        <f t="shared" si="75"/>
        <v>1375.0319617309065</v>
      </c>
      <c r="AC159" s="23">
        <f t="shared" si="75"/>
        <v>1381.9535310022784</v>
      </c>
      <c r="AD159" s="23">
        <f t="shared" si="75"/>
        <v>1388.9099417337122</v>
      </c>
      <c r="AE159" s="23">
        <f t="shared" si="75"/>
        <v>1395.9013693084617</v>
      </c>
      <c r="AF159" s="23">
        <f t="shared" si="75"/>
        <v>1399.4102694606254</v>
      </c>
      <c r="AG159" s="23">
        <f t="shared" si="75"/>
        <v>1399.4102694606254</v>
      </c>
      <c r="AH159" s="23">
        <f t="shared" si="75"/>
        <v>1399.4102694606254</v>
      </c>
      <c r="AI159" s="23">
        <f t="shared" si="75"/>
        <v>1399.4102694606254</v>
      </c>
      <c r="AJ159" s="23">
        <f t="shared" si="75"/>
        <v>1399.4102694606254</v>
      </c>
      <c r="AK159" s="23">
        <f t="shared" si="75"/>
        <v>1399.4102694606254</v>
      </c>
      <c r="AL159" s="23">
        <f t="shared" si="75"/>
        <v>1399.4102694606254</v>
      </c>
      <c r="AM159" s="23">
        <f t="shared" si="75"/>
        <v>1399.4102694606254</v>
      </c>
      <c r="AN159" s="23">
        <f t="shared" si="75"/>
        <v>1399.4102694606254</v>
      </c>
      <c r="AO159" s="23">
        <f t="shared" si="75"/>
        <v>1399.4102694606254</v>
      </c>
      <c r="AP159" s="23">
        <f t="shared" si="75"/>
        <v>1399.4102694606254</v>
      </c>
      <c r="AQ159" s="23">
        <f t="shared" si="75"/>
        <v>1399.4102694606254</v>
      </c>
      <c r="AR159" s="23">
        <f t="shared" si="75"/>
        <v>1399.4102694606254</v>
      </c>
      <c r="AS159" s="23">
        <f t="shared" si="75"/>
        <v>1399.4102694606254</v>
      </c>
      <c r="AT159" s="23">
        <f t="shared" si="75"/>
        <v>1399.4102694606254</v>
      </c>
      <c r="AU159" s="23">
        <f t="shared" si="75"/>
        <v>1399.4102694606254</v>
      </c>
      <c r="AV159" s="23">
        <f t="shared" si="75"/>
        <v>1399.4102694606254</v>
      </c>
      <c r="AW159" s="23">
        <f t="shared" si="75"/>
        <v>1399.4102694606254</v>
      </c>
      <c r="AX159" s="23">
        <f t="shared" si="75"/>
        <v>1399.4102694606254</v>
      </c>
      <c r="AY159" s="23">
        <f t="shared" si="75"/>
        <v>1399.4102694606254</v>
      </c>
      <c r="AZ159" s="23">
        <f t="shared" si="75"/>
        <v>1399.4102694606254</v>
      </c>
      <c r="BA159" s="23">
        <f t="shared" si="75"/>
        <v>1399.4102694606254</v>
      </c>
      <c r="BB159" s="23">
        <f t="shared" si="75"/>
        <v>1399.4102694606254</v>
      </c>
      <c r="BC159" s="23">
        <f t="shared" si="75"/>
        <v>1399.4102694606254</v>
      </c>
      <c r="BD159" s="23">
        <f t="shared" si="75"/>
        <v>1399.4102694606254</v>
      </c>
      <c r="BE159" s="23">
        <f t="shared" si="75"/>
        <v>1399.4102694606254</v>
      </c>
      <c r="BF159" s="23">
        <f t="shared" si="75"/>
        <v>1399.4102694606254</v>
      </c>
      <c r="BG159" s="23">
        <f t="shared" si="75"/>
        <v>1399.4102694606254</v>
      </c>
      <c r="BH159" s="23">
        <f t="shared" si="75"/>
        <v>1399.4102694606254</v>
      </c>
      <c r="BI159" s="23">
        <f t="shared" si="75"/>
        <v>1399.4102694606254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9"/>
  <sheetViews>
    <sheetView zoomScale="85" zoomScaleNormal="85" workbookViewId="0">
      <pane xSplit="1" ySplit="4" topLeftCell="B30" activePane="bottomRight" state="frozen"/>
      <selection pane="topRight" activeCell="B1" sqref="B1"/>
      <selection pane="bottomLeft" activeCell="A5" sqref="A5"/>
      <selection pane="bottomRight" activeCell="B44" sqref="B44"/>
    </sheetView>
  </sheetViews>
  <sheetFormatPr defaultColWidth="11.6640625" defaultRowHeight="18" customHeight="1"/>
  <cols>
    <col min="1" max="1" width="68.44140625" style="21" customWidth="1"/>
    <col min="2" max="2" width="11.6640625" style="29" customWidth="1"/>
    <col min="3" max="16384" width="11.664062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4.5211274067601837E-2</v>
      </c>
      <c r="E50" s="44">
        <f>100*$B$49*(Global!D135*$B$48+Global!D135^2*$C$48)*(D61/$B61)^(1/$C$49)</f>
        <v>6.3753204902759708E-2</v>
      </c>
      <c r="F50" s="44">
        <f>100*$B$49*(Global!E135*$B$48+Global!E135^2*$C$48)*(E61/$B61)^(1/$C$49)</f>
        <v>8.6495675608573755E-2</v>
      </c>
      <c r="G50" s="44">
        <f>100*$B$49*(Global!F135*$B$48+Global!F135^2*$C$48)*(F61/$B61)^(1/$C$49)</f>
        <v>0.11391904554590407</v>
      </c>
      <c r="H50" s="44">
        <f>100*$B$49*(Global!G135*$B$48+Global!G135^2*$C$48)*(G61/$B61)^(1/$C$49)</f>
        <v>0.14593416789763367</v>
      </c>
      <c r="I50" s="44">
        <f>100*$B$49*(Global!H135*$B$48+Global!H135^2*$C$48)*(H61/$B61)^(1/$C$49)</f>
        <v>0.18249346367794625</v>
      </c>
      <c r="J50" s="44">
        <f>100*$B$49*(Global!I135*$B$48+Global!I135^2*$C$48)*(I61/$B61)^(1/$C$49)</f>
        <v>0.22352459023871363</v>
      </c>
      <c r="K50" s="44">
        <f>100*$B$49*(Global!J135*$B$48+Global!J135^2*$C$48)*(J61/$B61)^(1/$C$49)</f>
        <v>0.28236601412442169</v>
      </c>
      <c r="L50" s="44">
        <f>100*$B$49*(Global!K135*$B$48+Global!K135^2*$C$48)*(K61/$B61)^(1/$C$49)</f>
        <v>0.35077794512688609</v>
      </c>
      <c r="M50" s="44">
        <f>100*$B$49*(Global!L135*$B$48+Global!L135^2*$C$48)*(L61/$B61)^(1/$C$49)</f>
        <v>0.42769274943777169</v>
      </c>
      <c r="N50" s="44">
        <f>100*$B$49*(Global!M135*$B$48+Global!M135^2*$C$48)*(M61/$B61)^(1/$C$49)</f>
        <v>0.5097338932917006</v>
      </c>
      <c r="O50" s="44">
        <f>100*$B$49*(Global!N135*$B$48+Global!N135^2*$C$48)*(N61/$B61)^(1/$C$49)</f>
        <v>0.60195127692930095</v>
      </c>
      <c r="P50" s="44">
        <f>100*$B$49*(Global!O135*$B$48+Global!O135^2*$C$48)*(O61/$B61)^(1/$C$49)</f>
        <v>0.70235940284259102</v>
      </c>
      <c r="Q50" s="44">
        <f>100*$B$49*(Global!P135*$B$48+Global!P135^2*$C$48)*(P61/$B61)^(1/$C$49)</f>
        <v>0.81081352227597081</v>
      </c>
      <c r="R50" s="44">
        <f>100*$B$49*(Global!Q135*$B$48+Global!Q135^2*$C$48)*(Q61/$B61)^(1/$C$49)</f>
        <v>0.92714803405197999</v>
      </c>
      <c r="S50" s="44">
        <f>100*$B$49*(Global!R135*$B$48+Global!R135^2*$C$48)*(R61/$B61)^(1/$C$49)</f>
        <v>1.0511881386420394</v>
      </c>
      <c r="T50" s="44">
        <f>100*$B$49*(Global!S135*$B$48+Global!S135^2*$C$48)*(S61/$B61)^(1/$C$49)</f>
        <v>1.1827563861747372</v>
      </c>
      <c r="U50" s="44">
        <f>100*$B$49*(Global!T135*$B$48+Global!T135^2*$C$48)*(T61/$B61)^(1/$C$49)</f>
        <v>1.321674703431627</v>
      </c>
      <c r="V50" s="44">
        <f>100*$B$49*(Global!U135*$B$48+Global!U135^2*$C$48)*(U61/$B61)^(1/$C$49)</f>
        <v>1.4677627243228761</v>
      </c>
      <c r="W50" s="44">
        <f>100*$B$49*(Global!V135*$B$48+Global!V135^2*$C$48)*(V61/$B61)^(1/$C$49)</f>
        <v>1.6208328460559434</v>
      </c>
      <c r="X50" s="44">
        <f>100*$B$49*(Global!W135*$B$48+Global!W135^2*$C$48)*(W61/$B61)^(1/$C$49)</f>
        <v>1.7806821772365917</v>
      </c>
      <c r="Y50" s="44">
        <f>100*$B$49*(Global!X135*$B$48+Global!X135^2*$C$48)*(X61/$B61)^(1/$C$49)</f>
        <v>1.9470814419549745</v>
      </c>
      <c r="Z50" s="44">
        <f>100*$B$49*(Global!Y135*$B$48+Global!Y135^2*$C$48)*(Y61/$B61)^(1/$C$49)</f>
        <v>2.1197610443657657</v>
      </c>
      <c r="AA50" s="44">
        <f>100*$B$49*(Global!Z135*$B$48+Global!Z135^2*$C$48)*(Z61/$B61)^(1/$C$49)</f>
        <v>2.298395000133524</v>
      </c>
      <c r="AB50" s="44">
        <f>100*$B$49*(Global!AA135*$B$48+Global!AA135^2*$C$48)*(AA61/$B61)^(1/$C$49)</f>
        <v>2.4824156387766254</v>
      </c>
      <c r="AC50" s="44">
        <f>100*$B$49*(Global!AB135*$B$48+Global!AB135^2*$C$48)*(AB61/$B61)^(1/$C$49)</f>
        <v>2.6700373567476867</v>
      </c>
      <c r="AD50" s="44">
        <f>100*$B$49*(Global!AC135*$B$48+Global!AC135^2*$C$48)*(AC61/$B61)^(1/$C$49)</f>
        <v>2.8589825020343613</v>
      </c>
      <c r="AE50" s="44">
        <f>100*$B$49*(Global!AD135*$B$48+Global!AD135^2*$C$48)*(AD61/$B61)^(1/$C$49)</f>
        <v>3.0482908924356251</v>
      </c>
      <c r="AF50" s="44">
        <f>100*$B$49*(Global!AE135*$B$48+Global!AE135^2*$C$48)*(AE61/$B61)^(1/$C$49)</f>
        <v>3.2371031314872161</v>
      </c>
      <c r="AG50" s="44">
        <f>100*$B$49*(Global!AF135*$B$48+Global!AF135^2*$C$48)*(AF61/$B61)^(1/$C$49)</f>
        <v>3.4249318122887762</v>
      </c>
      <c r="AH50" s="44">
        <f>100*$B$49*(Global!AG135*$B$48+Global!AG135^2*$C$48)*(AG61/$B61)^(1/$C$49)</f>
        <v>3.6115443912151837</v>
      </c>
      <c r="AI50" s="44">
        <f>100*$B$49*(Global!AH135*$B$48+Global!AH135^2*$C$48)*(AH61/$B61)^(1/$C$49)</f>
        <v>3.7968813881632073</v>
      </c>
      <c r="AJ50" s="44">
        <f>100*$B$49*(Global!AI135*$B$48+Global!AI135^2*$C$48)*(AI61/$B61)^(1/$C$49)</f>
        <v>3.980998130137162</v>
      </c>
      <c r="AK50" s="44">
        <f>100*$B$49*(Global!AJ135*$B$48+Global!AJ135^2*$C$48)*(AJ61/$B61)^(1/$C$49)</f>
        <v>4.1640227845011744</v>
      </c>
      <c r="AL50" s="44">
        <f>100*$B$49*(Global!AK135*$B$48+Global!AK135^2*$C$48)*(AK61/$B61)^(1/$C$49)</f>
        <v>4.3461262476152305</v>
      </c>
      <c r="AM50" s="44">
        <f>100*$B$49*(Global!AL135*$B$48+Global!AL135^2*$C$48)*(AL61/$B61)^(1/$C$49)</f>
        <v>4.5275008754011621</v>
      </c>
      <c r="AN50" s="44">
        <f>100*$B$49*(Global!AM135*$B$48+Global!AM135^2*$C$48)*(AM61/$B61)^(1/$C$49)</f>
        <v>4.7083458364214401</v>
      </c>
      <c r="AO50" s="44">
        <f>100*$B$49*(Global!AN135*$B$48+Global!AN135^2*$C$48)*(AN61/$B61)^(1/$C$49)</f>
        <v>4.8888573839326366</v>
      </c>
      <c r="AP50" s="44">
        <f>100*$B$49*(Global!AO135*$B$48+Global!AO135^2*$C$48)*(AO61/$B61)^(1/$C$49)</f>
        <v>5.0692227249833524</v>
      </c>
      <c r="AQ50" s="44">
        <f>100*$B$49*(Global!AP135*$B$48+Global!AP135^2*$C$48)*(AP61/$B61)^(1/$C$49)</f>
        <v>5.2496164671462084</v>
      </c>
      <c r="AR50" s="44">
        <f>100*$B$49*(Global!AQ135*$B$48+Global!AQ135^2*$C$48)*(AQ61/$B61)^(1/$C$49)</f>
        <v>5.4301988678874267</v>
      </c>
      <c r="AS50" s="44">
        <f>100*$B$49*(Global!AR135*$B$48+Global!AR135^2*$C$48)*(AR61/$B61)^(1/$C$49)</f>
        <v>5.611115307607105</v>
      </c>
      <c r="AT50" s="44">
        <f>100*$B$49*(Global!AS135*$B$48+Global!AS135^2*$C$48)*(AS61/$B61)^(1/$C$49)</f>
        <v>5.792496561883925</v>
      </c>
      <c r="AU50" s="44">
        <f>100*$B$49*(Global!AT135*$B$48+Global!AT135^2*$C$48)*(AT61/$B61)^(1/$C$49)</f>
        <v>5.9744595678160017</v>
      </c>
      <c r="AV50" s="44">
        <f>100*$B$49*(Global!AU135*$B$48+Global!AU135^2*$C$48)*(AU61/$B61)^(1/$C$49)</f>
        <v>6.1571084697674543</v>
      </c>
      <c r="AW50" s="44">
        <f>100*$B$49*(Global!AV135*$B$48+Global!AV135^2*$C$48)*(AV61/$B61)^(1/$C$49)</f>
        <v>6.340535797071178</v>
      </c>
      <c r="AX50" s="44">
        <f>100*$B$49*(Global!AW135*$B$48+Global!AW135^2*$C$48)*(AW61/$B61)^(1/$C$49)</f>
        <v>6.5248236753739528</v>
      </c>
      <c r="AY50" s="44">
        <f>100*$B$49*(Global!AX135*$B$48+Global!AX135^2*$C$48)*(AX61/$B61)^(1/$C$49)</f>
        <v>6.7100450086031698</v>
      </c>
      <c r="AZ50" s="44">
        <f>100*$B$49*(Global!AY135*$B$48+Global!AY135^2*$C$48)*(AY61/$B61)^(1/$C$49)</f>
        <v>6.8962645934371034</v>
      </c>
      <c r="BA50" s="44">
        <f>100*$B$49*(Global!AZ135*$B$48+Global!AZ135^2*$C$48)*(AZ61/$B61)^(1/$C$49)</f>
        <v>7.0835401453904501</v>
      </c>
      <c r="BB50" s="44">
        <f>100*$B$49*(Global!BA135*$B$48+Global!BA135^2*$C$48)*(BA61/$B61)^(1/$C$49)</f>
        <v>7.2719232272738088</v>
      </c>
      <c r="BC50" s="44">
        <f>100*$B$49*(Global!BB135*$B$48+Global!BB135^2*$C$48)*(BB61/$B61)^(1/$C$49)</f>
        <v>7.4614600784286136</v>
      </c>
      <c r="BD50" s="44">
        <f>100*$B$49*(Global!BC135*$B$48+Global!BC135^2*$C$48)*(BC61/$B61)^(1/$C$49)</f>
        <v>7.6521923479515266</v>
      </c>
      <c r="BE50" s="44">
        <f>100*$B$49*(Global!BD135*$B$48+Global!BD135^2*$C$48)*(BD61/$B61)^(1/$C$49)</f>
        <v>7.8441577379658325</v>
      </c>
      <c r="BF50" s="44">
        <f>100*$B$49*(Global!BE135*$B$48+Global!BE135^2*$C$48)*(BE61/$B61)^(1/$C$49)</f>
        <v>8.0373905644961123</v>
      </c>
      <c r="BG50" s="44">
        <f>100*$B$49*(Global!BF135*$B$48+Global!BF135^2*$C$48)*(BF61/$B61)^(1/$C$49)</f>
        <v>8.2319222441040534</v>
      </c>
      <c r="BH50" s="44">
        <f>100*$B$49*(Global!BG135*$B$48+Global!BG135^2*$C$48)*(BG61/$B61)^(1/$C$49)</f>
        <v>8.4277817144641851</v>
      </c>
      <c r="BI50" s="44">
        <f>100*$B$49*(Global!BH135*$B$48+Global!BH135^2*$C$48)*(BH61/$B61)^(1/$C$49)</f>
        <v>8.6249957967199631</v>
      </c>
      <c r="BJ50" s="44">
        <f>100*$B$49*(Global!BI135*$B$48+Global!BI135^2*$C$48)*(BI61/$B61)^(1/$C$49)</f>
        <v>8.8235895069155958</v>
      </c>
      <c r="BK50" s="44">
        <f>100*$B$49*(Global!BJ80*$B$48+Global!BJ80^2*$C$48)*(BJ61/$B61)^(1/$C$49)</f>
        <v>8.9477920322991622</v>
      </c>
      <c r="BL50" s="44">
        <f>100*$B$49*(Global!BK80*$B$48+Global!BK80^2*$C$48)*(BK61/$B61)^(1/$C$49)</f>
        <v>9.0692040464735779</v>
      </c>
      <c r="BM50" s="44">
        <f>100*$B$49*(Global!BL80*$B$48+Global!BL80^2*$C$48)*(BL61/$B61)^(1/$C$49)</f>
        <v>9.1883857627887231</v>
      </c>
      <c r="BN50" s="44">
        <f>100*$B$49*(Global!BM80*$B$48+Global!BM80^2*$C$48)*(BM61/$B61)^(1/$C$49)</f>
        <v>9.3057203793140086</v>
      </c>
      <c r="BO50" s="44">
        <f>100*$B$49*(Global!BN80*$B$48+Global!BN80^2*$C$48)*(BN61/$B61)^(1/$C$49)</f>
        <v>9.4214713262814413</v>
      </c>
      <c r="BP50" s="44">
        <f>100*$B$49*(Global!BO80*$B$48+Global!BO80^2*$C$48)*(BO61/$B61)^(1/$C$49)</f>
        <v>9.5358209601042105</v>
      </c>
      <c r="BQ50" s="44">
        <f>100*$B$49*(Global!BP80*$B$48+Global!BP80^2*$C$48)*(BP61/$B61)^(1/$C$49)</f>
        <v>9.6488967231739355</v>
      </c>
      <c r="BR50" s="44">
        <f>100*$B$49*(Global!BQ80*$B$48+Global!BQ80^2*$C$48)*(BQ61/$B61)^(1/$C$49)</f>
        <v>9.7607888339684834</v>
      </c>
      <c r="BS50" s="44">
        <f>100*$B$49*(Global!BR80*$B$48+Global!BR80^2*$C$48)*(BR61/$B61)^(1/$C$49)</f>
        <v>9.8715622528470206</v>
      </c>
      <c r="BT50" s="44">
        <f>100*$B$49*(Global!BS80*$B$48+Global!BS80^2*$C$48)*(BS61/$B61)^(1/$C$49)</f>
        <v>9.9812647782848138</v>
      </c>
      <c r="BU50" s="44">
        <f>100*$B$49*(Global!BT80*$B$48+Global!BT80^2*$C$48)*(BT61/$B61)^(1/$C$49)</f>
        <v>10.089932526823683</v>
      </c>
      <c r="BV50" s="44">
        <f>100*$B$49*(Global!BU80*$B$48+Global!BU80^2*$C$48)*(BU61/$B61)^(1/$C$49)</f>
        <v>10.197593643723867</v>
      </c>
      <c r="BW50" s="44">
        <f>100*$B$49*(Global!BV80*$B$48+Global!BV80^2*$C$48)*(BV61/$B61)^(1/$C$49)</f>
        <v>10.304270816812915</v>
      </c>
      <c r="BX50" s="44">
        <f>100*$B$49*(Global!BW80*$B$48+Global!BW80^2*$C$48)*(BW61/$B61)^(1/$C$49)</f>
        <v>10.409982980555714</v>
      </c>
      <c r="BY50" s="44">
        <f>100*$B$49*(Global!BX80*$B$48+Global!BX80^2*$C$48)*(BX61/$B61)^(1/$C$49)</f>
        <v>10.514746472031304</v>
      </c>
      <c r="BZ50" s="44">
        <f>100*$B$49*(Global!BY80*$B$48+Global!BY80^2*$C$48)*(BY61/$B61)^(1/$C$49)</f>
        <v>10.618575815790539</v>
      </c>
      <c r="CA50" s="44">
        <f>100*$B$49*(Global!BZ80*$B$48+Global!BZ80^2*$C$48)*(BZ61/$B61)^(1/$C$49)</f>
        <v>10.72148425730753</v>
      </c>
      <c r="CB50" s="44">
        <f>100*$B$49*(Global!CA80*$B$48+Global!CA80^2*$C$48)*(CA61/$B61)^(1/$C$49)</f>
        <v>10.823484126026322</v>
      </c>
      <c r="CC50" s="44">
        <f>100*$B$49*(Global!CB80*$B$48+Global!CB80^2*$C$48)*(CB61/$B61)^(1/$C$49)</f>
        <v>10.924587082829454</v>
      </c>
      <c r="CD50" s="44">
        <f>100*$B$49*(Global!CC80*$B$48+Global!CC80^2*$C$48)*(CC61/$B61)^(1/$C$49)</f>
        <v>11.024804289052829</v>
      </c>
      <c r="CE50" s="44">
        <f>100*$B$49*(Global!CD80*$B$48+Global!CD80^2*$C$48)*(CD61/$B61)^(1/$C$49)</f>
        <v>11.124146522197243</v>
      </c>
      <c r="CF50" s="44">
        <f>100*$B$49*(Global!CE80*$B$48+Global!CE80^2*$C$48)*(CE61/$B61)^(1/$C$49)</f>
        <v>11.222624255384472</v>
      </c>
      <c r="CG50" s="44">
        <f>100*$B$49*(Global!CF80*$B$48+Global!CF80^2*$C$48)*(CF61/$B61)^(1/$C$49)</f>
        <v>11.320247712122057</v>
      </c>
      <c r="CH50" s="44">
        <f>100*$B$49*(Global!CG80*$B$48+Global!CG80^2*$C$48)*(CG61/$B61)^(1/$C$49)</f>
        <v>11.417026904227431</v>
      </c>
      <c r="CI50" s="44">
        <f>100*$B$49*(Global!CH80*$B$48+Global!CH80^2*$C$48)*(CH61/$B61)^(1/$C$49)</f>
        <v>11.51297165824653</v>
      </c>
      <c r="CJ50" s="44">
        <f>100*$B$49*(Global!CI80*$B$48+Global!CI80^2*$C$48)*(CI61/$B61)^(1/$C$49)</f>
        <v>11.608091633996862</v>
      </c>
      <c r="CK50" s="44">
        <f>100*$B$49*(Global!CJ80*$B$48+Global!CJ80^2*$C$48)*(CJ61/$B61)^(1/$C$49)</f>
        <v>11.702396337708327</v>
      </c>
      <c r="CL50" s="44">
        <f>100*$B$49*(Global!CK80*$B$48+Global!CK80^2*$C$48)*(CK61/$B61)^(1/$C$49)</f>
        <v>11.795895131449695</v>
      </c>
      <c r="CM50" s="44">
        <f>100*$B$49*(Global!CL80*$B$48+Global!CL80^2*$C$48)*(CL61/$B61)^(1/$C$49)</f>
        <v>11.888597239995256</v>
      </c>
      <c r="CN50" s="44">
        <f>100*$B$49*(Global!CM80*$B$48+Global!CM80^2*$C$48)*(CM61/$B61)^(1/$C$49)</f>
        <v>11.980511755922651</v>
      </c>
      <c r="CO50" s="44">
        <f>100*$B$49*(Global!CN80*$B$48+Global!CN80^2*$C$48)*(CN61/$B61)^(1/$C$49)</f>
        <v>12.071647643485722</v>
      </c>
      <c r="CP50" s="44">
        <f>100*$B$49*(Global!CO80*$B$48+Global!CO80^2*$C$48)*(CO61/$B61)^(1/$C$49)</f>
        <v>12.162013741637026</v>
      </c>
      <c r="CQ50" s="44">
        <f>100*$B$49*(Global!CP80*$B$48+Global!CP80^2*$C$48)*(CP61/$B61)^(1/$C$49)</f>
        <v>12.251618766459247</v>
      </c>
      <c r="CR50" s="44">
        <f>100*$B$49*(Global!CQ80*$B$48+Global!CQ80^2*$C$48)*(CQ61/$B61)^(1/$C$49)</f>
        <v>12.340471313185317</v>
      </c>
      <c r="CS50" s="44">
        <f>100*$B$49*(Global!CR80*$B$48+Global!CR80^2*$C$48)*(CR61/$B61)^(1/$C$49)</f>
        <v>12.42857985793257</v>
      </c>
      <c r="CT50" s="44">
        <f>100*$B$49*(Global!CS80*$B$48+Global!CS80^2*$C$48)*(CS61/$B61)^(1/$C$49)</f>
        <v>12.51595275923864</v>
      </c>
      <c r="CU50" s="44">
        <f>100*$B$49*(Global!CT80*$B$48+Global!CT80^2*$C$48)*(CT61/$B61)^(1/$C$49)</f>
        <v>12.602598259460592</v>
      </c>
      <c r="CV50" s="44">
        <f>100*$B$49*(Global!CU80*$B$48+Global!CU80^2*$C$48)*(CU61/$B61)^(1/$C$49)</f>
        <v>12.688524486080761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-7.294802443064782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460.18501688570848</v>
      </c>
      <c r="C56" s="29">
        <v>535.17946800000016</v>
      </c>
      <c r="D56" s="29">
        <v>622.39545499999997</v>
      </c>
      <c r="E56" s="29">
        <v>698.92225600000006</v>
      </c>
      <c r="F56" s="29">
        <v>769.01202500000011</v>
      </c>
      <c r="G56" s="29">
        <v>825.88051200000018</v>
      </c>
      <c r="H56" s="29">
        <v>865.76108200000033</v>
      </c>
      <c r="I56" s="29">
        <v>892.79130499999985</v>
      </c>
      <c r="J56" s="29">
        <v>910.92586999999992</v>
      </c>
      <c r="K56" s="29">
        <v>920.91790100000003</v>
      </c>
      <c r="L56" s="29">
        <v>922.5305340000001</v>
      </c>
      <c r="M56" s="29">
        <v>922.5305340000001</v>
      </c>
      <c r="N56" s="29">
        <v>922.5305340000001</v>
      </c>
      <c r="O56" s="29">
        <v>922.5305340000001</v>
      </c>
      <c r="P56" s="29">
        <v>922.5305340000001</v>
      </c>
      <c r="Q56" s="29">
        <v>922.5305340000001</v>
      </c>
      <c r="R56" s="29">
        <v>922.5305340000001</v>
      </c>
      <c r="S56" s="29">
        <v>922.5305340000001</v>
      </c>
      <c r="T56" s="29">
        <v>922.5305340000001</v>
      </c>
      <c r="U56" s="29">
        <v>922.5305340000001</v>
      </c>
      <c r="V56" s="29">
        <v>922.5305340000001</v>
      </c>
      <c r="W56" s="29">
        <v>922.5305340000001</v>
      </c>
      <c r="X56" s="29">
        <v>922.5305340000001</v>
      </c>
      <c r="Y56" s="29">
        <v>922.5305340000001</v>
      </c>
      <c r="Z56" s="29">
        <v>922.5305340000001</v>
      </c>
      <c r="AA56" s="29">
        <v>922.5305340000001</v>
      </c>
      <c r="AB56" s="29">
        <v>922.5305340000001</v>
      </c>
      <c r="AC56" s="29">
        <v>922.5305340000001</v>
      </c>
      <c r="AD56" s="29">
        <v>922.5305340000001</v>
      </c>
      <c r="AE56" s="29">
        <v>922.5305340000001</v>
      </c>
      <c r="AF56" s="29">
        <v>922.5305340000001</v>
      </c>
      <c r="AG56" s="29">
        <v>922.5305340000001</v>
      </c>
      <c r="AH56" s="29">
        <v>922.5305340000001</v>
      </c>
      <c r="AI56" s="29">
        <v>922.5305340000001</v>
      </c>
      <c r="AJ56" s="29">
        <v>922.5305340000001</v>
      </c>
      <c r="AK56" s="29">
        <v>922.5305340000001</v>
      </c>
      <c r="AL56" s="29">
        <v>922.5305340000001</v>
      </c>
      <c r="AM56" s="29">
        <v>922.5305340000001</v>
      </c>
      <c r="AN56" s="29">
        <v>922.5305340000001</v>
      </c>
      <c r="AO56" s="29">
        <v>922.5305340000001</v>
      </c>
      <c r="AP56" s="29">
        <v>922.5305340000001</v>
      </c>
      <c r="AQ56" s="29">
        <v>922.5305340000001</v>
      </c>
      <c r="AR56" s="29">
        <v>922.5305340000001</v>
      </c>
      <c r="AS56" s="29">
        <v>922.5305340000001</v>
      </c>
      <c r="AT56" s="29">
        <v>922.5305340000001</v>
      </c>
      <c r="AU56" s="29">
        <v>922.5305340000001</v>
      </c>
      <c r="AV56" s="29">
        <v>922.5305340000001</v>
      </c>
      <c r="AW56" s="29">
        <v>922.5305340000001</v>
      </c>
      <c r="AX56" s="29">
        <v>922.5305340000001</v>
      </c>
      <c r="AY56" s="29">
        <v>922.5305340000001</v>
      </c>
      <c r="AZ56" s="29">
        <v>922.5305340000001</v>
      </c>
      <c r="BA56" s="29">
        <v>922.5305340000001</v>
      </c>
      <c r="BB56" s="29">
        <v>922.5305340000001</v>
      </c>
      <c r="BC56" s="29">
        <v>922.5305340000001</v>
      </c>
      <c r="BD56" s="29">
        <v>922.5305340000001</v>
      </c>
      <c r="BE56" s="29">
        <v>922.5305340000001</v>
      </c>
      <c r="BF56" s="29">
        <v>922.5305340000001</v>
      </c>
      <c r="BG56" s="29">
        <v>922.5305340000001</v>
      </c>
      <c r="BH56" s="29">
        <v>922.5305340000001</v>
      </c>
      <c r="BI56" s="29">
        <v>922.5305340000001</v>
      </c>
    </row>
    <row r="57" spans="1:105" s="6" customFormat="1" ht="13.8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3.8">
      <c r="A59" s="5" t="s">
        <v>129</v>
      </c>
      <c r="B59" s="3">
        <f>+BI56</f>
        <v>922.5305340000001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3.7553456906761444</v>
      </c>
      <c r="C61" s="45">
        <f t="shared" si="10"/>
        <v>6.1698587003319325</v>
      </c>
      <c r="D61" s="45">
        <f t="shared" si="10"/>
        <v>9.3656706223067818</v>
      </c>
      <c r="E61" s="45">
        <f t="shared" si="10"/>
        <v>13.22132116716557</v>
      </c>
      <c r="F61" s="45">
        <f t="shared" si="10"/>
        <v>17.790671633280684</v>
      </c>
      <c r="G61" s="45">
        <f t="shared" si="10"/>
        <v>22.883861021423105</v>
      </c>
      <c r="H61" s="45">
        <f t="shared" si="10"/>
        <v>28.429724256934126</v>
      </c>
      <c r="I61" s="45">
        <f t="shared" si="10"/>
        <v>34.421333974606647</v>
      </c>
      <c r="J61" s="45">
        <f t="shared" si="10"/>
        <v>40.76540381499531</v>
      </c>
      <c r="K61" s="45">
        <f t="shared" si="10"/>
        <v>47.333391586418003</v>
      </c>
      <c r="L61" s="45">
        <f t="shared" si="10"/>
        <v>53.595548510631524</v>
      </c>
      <c r="M61" s="45">
        <f t="shared" si="10"/>
        <v>59.651816771140979</v>
      </c>
      <c r="N61" s="45">
        <f t="shared" si="10"/>
        <v>66.619018656773406</v>
      </c>
      <c r="O61" s="45">
        <f t="shared" si="10"/>
        <v>73.635047818271431</v>
      </c>
      <c r="P61" s="45">
        <f t="shared" si="10"/>
        <v>80.734633425335659</v>
      </c>
      <c r="Q61" s="45">
        <f t="shared" si="10"/>
        <v>87.930067403907287</v>
      </c>
      <c r="R61" s="45">
        <f t="shared" si="10"/>
        <v>95.221752839011941</v>
      </c>
      <c r="S61" s="45">
        <f t="shared" si="10"/>
        <v>102.60459385402702</v>
      </c>
      <c r="T61" s="45">
        <f t="shared" si="10"/>
        <v>110.0716615125592</v>
      </c>
      <c r="U61" s="45">
        <f t="shared" si="10"/>
        <v>117.61625775524084</v>
      </c>
      <c r="V61" s="45">
        <f t="shared" si="10"/>
        <v>125.23305053075755</v>
      </c>
      <c r="W61" s="45">
        <f t="shared" si="10"/>
        <v>132.91868945056217</v>
      </c>
      <c r="X61" s="45">
        <f t="shared" si="10"/>
        <v>140.67215297225758</v>
      </c>
      <c r="Y61" s="45">
        <f t="shared" si="10"/>
        <v>148.49497786075096</v>
      </c>
      <c r="Z61" s="45">
        <f t="shared" si="10"/>
        <v>156.39144806725207</v>
      </c>
      <c r="AA61" s="45">
        <f t="shared" si="10"/>
        <v>164.36875364790117</v>
      </c>
      <c r="AB61" s="45">
        <f t="shared" si="10"/>
        <v>172.44133230193114</v>
      </c>
      <c r="AC61" s="45">
        <f t="shared" si="10"/>
        <v>180.63525945532837</v>
      </c>
      <c r="AD61" s="45">
        <f t="shared" si="10"/>
        <v>189.07640398275282</v>
      </c>
      <c r="AE61" s="45">
        <f t="shared" si="10"/>
        <v>197.75882194456588</v>
      </c>
      <c r="AF61" s="45">
        <f t="shared" si="10"/>
        <v>206.67098611772371</v>
      </c>
      <c r="AG61" s="45">
        <f t="shared" si="10"/>
        <v>215.80119118612186</v>
      </c>
      <c r="AH61" s="45">
        <f t="shared" si="10"/>
        <v>225.14043211252923</v>
      </c>
      <c r="AI61" s="45">
        <f t="shared" si="10"/>
        <v>234.6835940656195</v>
      </c>
      <c r="AJ61" s="45">
        <f t="shared" si="10"/>
        <v>244.42960415042097</v>
      </c>
      <c r="AK61" s="45">
        <f t="shared" si="10"/>
        <v>254.38105071627245</v>
      </c>
      <c r="AL61" s="45">
        <f t="shared" si="10"/>
        <v>264.54359487143404</v>
      </c>
      <c r="AM61" s="45">
        <f t="shared" si="10"/>
        <v>274.92535600257116</v>
      </c>
      <c r="AN61" s="45">
        <f t="shared" si="10"/>
        <v>285.53635898972709</v>
      </c>
      <c r="AO61" s="45">
        <f t="shared" si="10"/>
        <v>296.38807557887344</v>
      </c>
      <c r="AP61" s="45">
        <f t="shared" si="10"/>
        <v>307.4930632396451</v>
      </c>
      <c r="AQ61" s="45">
        <f t="shared" si="10"/>
        <v>318.86469146918165</v>
      </c>
      <c r="AR61" s="45">
        <f t="shared" si="10"/>
        <v>330.51694087313928</v>
      </c>
      <c r="AS61" s="45">
        <f t="shared" si="10"/>
        <v>342.46426012617735</v>
      </c>
      <c r="AT61" s="45">
        <f t="shared" si="10"/>
        <v>354.72146760846482</v>
      </c>
      <c r="AU61" s="45">
        <f t="shared" si="10"/>
        <v>367.30368681708393</v>
      </c>
      <c r="AV61" s="45">
        <f t="shared" si="10"/>
        <v>380.22630692607254</v>
      </c>
      <c r="AW61" s="45">
        <f t="shared" si="10"/>
        <v>393.50496185332878</v>
      </c>
      <c r="AX61" s="45">
        <f t="shared" si="10"/>
        <v>407.15552281423248</v>
      </c>
      <c r="AY61" s="45">
        <f t="shared" si="10"/>
        <v>421.19410061650422</v>
      </c>
      <c r="AZ61" s="45">
        <f t="shared" si="10"/>
        <v>435.63705492847367</v>
      </c>
      <c r="BA61" s="45">
        <f t="shared" si="10"/>
        <v>450.50100849097146</v>
      </c>
      <c r="BB61" s="45">
        <f t="shared" si="10"/>
        <v>465.80286479445681</v>
      </c>
      <c r="BC61" s="45">
        <f t="shared" si="10"/>
        <v>481.55982815216782</v>
      </c>
      <c r="BD61" s="45">
        <f t="shared" si="10"/>
        <v>497.78942540233459</v>
      </c>
      <c r="BE61" s="45">
        <f t="shared" si="10"/>
        <v>514.50952869508205</v>
      </c>
      <c r="BF61" s="45">
        <f t="shared" si="10"/>
        <v>531.73837898312502</v>
      </c>
      <c r="BG61" s="45">
        <f t="shared" si="10"/>
        <v>549.49460995513186</v>
      </c>
      <c r="BH61" s="45">
        <f t="shared" si="10"/>
        <v>567.79727223811722</v>
      </c>
      <c r="BI61" s="45">
        <f t="shared" si="10"/>
        <v>586.66585775888166</v>
      </c>
      <c r="BJ61" s="45">
        <f>+BI61</f>
        <v>586.66585775888166</v>
      </c>
      <c r="BK61" s="45">
        <f t="shared" ref="BK61:CV61" si="11">+BJ61</f>
        <v>586.66585775888166</v>
      </c>
      <c r="BL61" s="45">
        <f t="shared" si="11"/>
        <v>586.66585775888166</v>
      </c>
      <c r="BM61" s="45">
        <f t="shared" si="11"/>
        <v>586.66585775888166</v>
      </c>
      <c r="BN61" s="45">
        <f t="shared" si="11"/>
        <v>586.66585775888166</v>
      </c>
      <c r="BO61" s="45">
        <f t="shared" si="11"/>
        <v>586.66585775888166</v>
      </c>
      <c r="BP61" s="45">
        <f t="shared" si="11"/>
        <v>586.66585775888166</v>
      </c>
      <c r="BQ61" s="45">
        <f t="shared" si="11"/>
        <v>586.66585775888166</v>
      </c>
      <c r="BR61" s="45">
        <f t="shared" si="11"/>
        <v>586.66585775888166</v>
      </c>
      <c r="BS61" s="45">
        <f t="shared" si="11"/>
        <v>586.66585775888166</v>
      </c>
      <c r="BT61" s="45">
        <f t="shared" si="11"/>
        <v>586.66585775888166</v>
      </c>
      <c r="BU61" s="45">
        <f t="shared" si="11"/>
        <v>586.66585775888166</v>
      </c>
      <c r="BV61" s="45">
        <f t="shared" si="11"/>
        <v>586.66585775888166</v>
      </c>
      <c r="BW61" s="45">
        <f t="shared" si="11"/>
        <v>586.66585775888166</v>
      </c>
      <c r="BX61" s="45">
        <f t="shared" si="11"/>
        <v>586.66585775888166</v>
      </c>
      <c r="BY61" s="45">
        <f t="shared" si="11"/>
        <v>586.66585775888166</v>
      </c>
      <c r="BZ61" s="45">
        <f t="shared" si="11"/>
        <v>586.66585775888166</v>
      </c>
      <c r="CA61" s="45">
        <f t="shared" si="11"/>
        <v>586.66585775888166</v>
      </c>
      <c r="CB61" s="45">
        <f t="shared" si="11"/>
        <v>586.66585775888166</v>
      </c>
      <c r="CC61" s="45">
        <f t="shared" si="11"/>
        <v>586.66585775888166</v>
      </c>
      <c r="CD61" s="45">
        <f t="shared" si="11"/>
        <v>586.66585775888166</v>
      </c>
      <c r="CE61" s="45">
        <f t="shared" si="11"/>
        <v>586.66585775888166</v>
      </c>
      <c r="CF61" s="45">
        <f t="shared" si="11"/>
        <v>586.66585775888166</v>
      </c>
      <c r="CG61" s="45">
        <f t="shared" si="11"/>
        <v>586.66585775888166</v>
      </c>
      <c r="CH61" s="45">
        <f t="shared" si="11"/>
        <v>586.66585775888166</v>
      </c>
      <c r="CI61" s="45">
        <f t="shared" si="11"/>
        <v>586.66585775888166</v>
      </c>
      <c r="CJ61" s="45">
        <f t="shared" si="11"/>
        <v>586.66585775888166</v>
      </c>
      <c r="CK61" s="45">
        <f t="shared" si="11"/>
        <v>586.66585775888166</v>
      </c>
      <c r="CL61" s="45">
        <f t="shared" si="11"/>
        <v>586.66585775888166</v>
      </c>
      <c r="CM61" s="45">
        <f t="shared" si="11"/>
        <v>586.66585775888166</v>
      </c>
      <c r="CN61" s="45">
        <f t="shared" si="11"/>
        <v>586.66585775888166</v>
      </c>
      <c r="CO61" s="45">
        <f t="shared" si="11"/>
        <v>586.66585775888166</v>
      </c>
      <c r="CP61" s="45">
        <f t="shared" si="11"/>
        <v>586.66585775888166</v>
      </c>
      <c r="CQ61" s="45">
        <f t="shared" si="11"/>
        <v>586.66585775888166</v>
      </c>
      <c r="CR61" s="45">
        <f t="shared" si="11"/>
        <v>586.66585775888166</v>
      </c>
      <c r="CS61" s="45">
        <f t="shared" si="11"/>
        <v>586.66585775888166</v>
      </c>
      <c r="CT61" s="45">
        <f t="shared" si="11"/>
        <v>586.66585775888166</v>
      </c>
      <c r="CU61" s="45">
        <f t="shared" si="11"/>
        <v>586.66585775888166</v>
      </c>
      <c r="CV61" s="45">
        <f t="shared" si="11"/>
        <v>586.66585775888166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5.8305049402098156E-3</v>
      </c>
      <c r="E62" s="64">
        <f>($B24*E81+$B25*E81^$B$26+$B$29*(E81/$B$27)^$B$28)*Parameters!$B$116*0.01</f>
        <v>7.925754313455444E-3</v>
      </c>
      <c r="F62" s="64">
        <f>($B24*F81+$B25*F81^$B$26+$B$29*(F81/$B$27)^$B$28)*Parameters!$B$116*0.01</f>
        <v>1.048400996207958E-2</v>
      </c>
      <c r="G62" s="64">
        <f>($B24*G81+$B25*G81^$B$26+$B$29*(G81/$B$27)^$B$28)*Parameters!$B$116*0.01</f>
        <v>1.3447709919420143E-2</v>
      </c>
      <c r="H62" s="64">
        <f>($B24*H81+$B25*H81^$B$26+$B$29*(H81/$B$27)^$B$28)*Parameters!$B$116*0.01</f>
        <v>1.6755669560744087E-2</v>
      </c>
      <c r="I62" s="64">
        <f>($B24*I81+$B25*I81^$B$26+$B$29*(I81/$B$27)^$B$28)*Parameters!$B$116*0.01</f>
        <v>2.0350936469218223E-2</v>
      </c>
      <c r="J62" s="64">
        <f>($B24*J81+$B25*J81^$B$26+$B$29*(J81/$B$27)^$B$28)*Parameters!$B$116*0.01</f>
        <v>2.4184532009865489E-2</v>
      </c>
      <c r="K62" s="64">
        <f>($B24*K81+$B25*K81^$B$26+$B$29*(K81/$B$27)^$B$28)*Parameters!$B$116*0.01</f>
        <v>2.8215082755213564E-2</v>
      </c>
      <c r="L62" s="64">
        <f>($B24*L81+$B25*L81^$B$26+$B$29*(L81/$B$27)^$B$28)*Parameters!$B$116*0.01</f>
        <v>3.2409273308011008E-2</v>
      </c>
      <c r="M62" s="64">
        <f>($B24*M81+$B25*M81^$B$26+$B$29*(M81/$B$27)^$B$28)*Parameters!$B$116*0.01</f>
        <v>3.6626615661699245E-2</v>
      </c>
      <c r="N62" s="64">
        <f>($B24*N81+$B25*N81^$B$26+$B$29*(N81/$B$27)^$B$28)*Parameters!$B$116*0.01</f>
        <v>4.087041080706362E-2</v>
      </c>
      <c r="O62" s="64">
        <f>($B24*O81+$B25*O81^$B$26+$B$29*(O81/$B$27)^$B$28)*Parameters!$B$116*0.01</f>
        <v>4.5142604685854196E-2</v>
      </c>
      <c r="P62" s="64">
        <f>($B24*P81+$B25*P81^$B$26+$B$29*(P81/$B$27)^$B$28)*Parameters!$B$116*0.01</f>
        <v>4.9439669060724362E-2</v>
      </c>
      <c r="Q62" s="64">
        <f>($B24*Q81+$B25*Q81^$B$26+$B$29*(Q81/$B$27)^$B$28)*Parameters!$B$116*0.01</f>
        <v>5.3755271157148544E-2</v>
      </c>
      <c r="R62" s="64">
        <f>($B24*R81+$B25*R81^$B$26+$B$29*(R81/$B$27)^$B$28)*Parameters!$B$116*0.01</f>
        <v>5.8081343588520407E-2</v>
      </c>
      <c r="S62" s="64">
        <f>($B24*S81+$B25*S81^$B$26+$B$29*(S81/$B$27)^$B$28)*Parameters!$B$116*0.01</f>
        <v>6.2408270106474907E-2</v>
      </c>
      <c r="T62" s="64">
        <f>($B24*T81+$B25*T81^$B$26+$B$29*(T81/$B$27)^$B$28)*Parameters!$B$116*0.01</f>
        <v>6.6724453613449614E-2</v>
      </c>
      <c r="U62" s="64">
        <f>($B24*U81+$B25*U81^$B$26+$B$29*(U81/$B$27)^$B$28)*Parameters!$B$116*0.01</f>
        <v>7.1015344363432847E-2</v>
      </c>
      <c r="V62" s="64">
        <f>($B24*V81+$B25*V81^$B$26+$B$29*(V81/$B$27)^$B$28)*Parameters!$B$116*0.01</f>
        <v>7.5261934380060541E-2</v>
      </c>
      <c r="W62" s="64">
        <f>($B24*W81+$B25*W81^$B$26+$B$29*(W81/$B$27)^$B$28)*Parameters!$B$116*0.01</f>
        <v>7.9438715863636183E-2</v>
      </c>
      <c r="X62" s="64">
        <f>($B24*X81+$B25*X81^$B$26+$B$29*(X81/$B$27)^$B$28)*Parameters!$B$116*0.01</f>
        <v>8.3511176573170309E-2</v>
      </c>
      <c r="Y62" s="64">
        <f>($B24*Y81+$B25*Y81^$B$26+$B$29*(Y81/$B$27)^$B$28)*Parameters!$B$116*0.01</f>
        <v>8.7433099258741806E-2</v>
      </c>
      <c r="Z62" s="64">
        <f>($B24*Z81+$B25*Z81^$B$26+$B$29*(Z81/$B$27)^$B$28)*Parameters!$B$116*0.01</f>
        <v>9.1144276747470027E-2</v>
      </c>
      <c r="AA62" s="64">
        <f>($B24*AA81+$B25*AA81^$B$26+$B$29*(AA81/$B$27)^$B$28)*Parameters!$B$116*0.01</f>
        <v>9.4436861974548592E-2</v>
      </c>
      <c r="AB62" s="64">
        <f>($B24*AB81+$B25*AB81^$B$26+$B$29*(AB81/$B$27)^$B$28)*Parameters!$B$116*0.01</f>
        <v>9.6314459989744472E-2</v>
      </c>
      <c r="AC62" s="64">
        <f>($B24*AC81+$B25*AC81^$B$26+$B$29*(AC81/$B$27)^$B$28)*Parameters!$B$116*0.01</f>
        <v>9.6350012934542748E-2</v>
      </c>
      <c r="AD62" s="64">
        <f>($B24*AD81+$B25*AD81^$B$26+$B$29*(AD81/$B$27)^$B$28)*Parameters!$B$116*0.01</f>
        <v>9.5289065089027417E-2</v>
      </c>
      <c r="AE62" s="64">
        <f>($B24*AE81+$B25*AE81^$B$26+$B$29*(AE81/$B$27)^$B$28)*Parameters!$B$116*0.01</f>
        <v>9.3638377641740447E-2</v>
      </c>
      <c r="AF62" s="64">
        <f>($B24*AF81+$B25*AF81^$B$26+$B$29*(AF81/$B$27)^$B$28)*Parameters!$B$116*0.01</f>
        <v>9.1727968429596421E-2</v>
      </c>
      <c r="AG62" s="64">
        <f>($B24*AG81+$B25*AG81^$B$26+$B$29*(AG81/$B$27)^$B$28)*Parameters!$B$116*0.01</f>
        <v>8.9763889522787091E-2</v>
      </c>
      <c r="AH62" s="64">
        <f>($B24*AH81+$B25*AH81^$B$26+$B$29*(AH81/$B$27)^$B$28)*Parameters!$B$116*0.01</f>
        <v>8.7868277680536497E-2</v>
      </c>
      <c r="AI62" s="64">
        <f>($B24*AI81+$B25*AI81^$B$26+$B$29*(AI81/$B$27)^$B$28)*Parameters!$B$116*0.01</f>
        <v>8.6108018968567887E-2</v>
      </c>
      <c r="AJ62" s="64">
        <f>($B24*AJ81+$B25*AJ81^$B$26+$B$29*(AJ81/$B$27)^$B$28)*Parameters!$B$116*0.01</f>
        <v>8.451455955448052E-2</v>
      </c>
      <c r="AK62" s="64">
        <f>($B24*AK81+$B25*AK81^$B$26+$B$29*(AK81/$B$27)^$B$28)*Parameters!$B$116*0.01</f>
        <v>8.3097278594900403E-2</v>
      </c>
      <c r="AL62" s="64">
        <f>($B24*AL81+$B25*AL81^$B$26+$B$29*(AL81/$B$27)^$B$28)*Parameters!$B$116*0.01</f>
        <v>8.1852353107759693E-2</v>
      </c>
      <c r="AM62" s="64">
        <f>($B24*AM81+$B25*AM81^$B$26+$B$29*(AM81/$B$27)^$B$28)*Parameters!$B$116*0.01</f>
        <v>8.0768538863255718E-2</v>
      </c>
      <c r="AN62" s="64">
        <f>($B24*AN81+$B25*AN81^$B$26+$B$29*(AN81/$B$27)^$B$28)*Parameters!$B$116*0.01</f>
        <v>7.9830874187830317E-2</v>
      </c>
      <c r="AO62" s="64">
        <f>($B24*AO81+$B25*AO81^$B$26+$B$29*(AO81/$B$27)^$B$28)*Parameters!$B$116*0.01</f>
        <v>7.9023000992559392E-2</v>
      </c>
      <c r="AP62" s="64">
        <f>($B24*AP81+$B25*AP81^$B$26+$B$29*(AP81/$B$27)^$B$28)*Parameters!$B$116*0.01</f>
        <v>7.8328574413951385E-2</v>
      </c>
      <c r="AQ62" s="64">
        <f>($B24*AQ81+$B25*AQ81^$B$26+$B$29*(AQ81/$B$27)^$B$28)*Parameters!$B$116*0.01</f>
        <v>7.7732077907020344E-2</v>
      </c>
      <c r="AR62" s="64">
        <f>($B24*AR81+$B25*AR81^$B$26+$B$29*(AR81/$B$27)^$B$28)*Parameters!$B$116*0.01</f>
        <v>7.7219255275844903E-2</v>
      </c>
      <c r="AS62" s="64">
        <f>($B24*AS81+$B25*AS81^$B$26+$B$29*(AS81/$B$27)^$B$28)*Parameters!$B$116*0.01</f>
        <v>7.6777300029046189E-2</v>
      </c>
      <c r="AT62" s="64">
        <f>($B24*AT81+$B25*AT81^$B$26+$B$29*(AT81/$B$27)^$B$28)*Parameters!$B$116*0.01</f>
        <v>7.6394894752871284E-2</v>
      </c>
      <c r="AU62" s="64">
        <f>($B24*AU81+$B25*AU81^$B$26+$B$29*(AU81/$B$27)^$B$28)*Parameters!$B$116*0.01</f>
        <v>7.606216131014408E-2</v>
      </c>
      <c r="AV62" s="64">
        <f>($B24*AV81+$B25*AV81^$B$26+$B$29*(AV81/$B$27)^$B$28)*Parameters!$B$116*0.01</f>
        <v>7.5770561404576303E-2</v>
      </c>
      <c r="AW62" s="64">
        <f>($B24*AW81+$B25*AW81^$B$26+$B$29*(AW81/$B$27)^$B$28)*Parameters!$B$116*0.01</f>
        <v>7.5512772888711305E-2</v>
      </c>
      <c r="AX62" s="64">
        <f>($B24*AX81+$B25*AX81^$B$26+$B$29*(AX81/$B$27)^$B$28)*Parameters!$B$116*0.01</f>
        <v>7.5282557787734836E-2</v>
      </c>
      <c r="AY62" s="64">
        <f>($B24*AY81+$B25*AY81^$B$26+$B$29*(AY81/$B$27)^$B$28)*Parameters!$B$116*0.01</f>
        <v>7.507463178802104E-2</v>
      </c>
      <c r="AZ62" s="64">
        <f>($B24*AZ81+$B25*AZ81^$B$26+$B$29*(AZ81/$B$27)^$B$28)*Parameters!$B$116*0.01</f>
        <v>7.4884540847798511E-2</v>
      </c>
      <c r="BA62" s="64">
        <f>($B24*BA81+$B25*BA81^$B$26+$B$29*(BA81/$B$27)^$B$28)*Parameters!$B$116*0.01</f>
        <v>7.4708547924522792E-2</v>
      </c>
      <c r="BB62" s="64">
        <f>($B24*BB81+$B25*BB81^$B$26+$B$29*(BB81/$B$27)^$B$28)*Parameters!$B$116*0.01</f>
        <v>7.4543531107672562E-2</v>
      </c>
      <c r="BC62" s="64">
        <f>($B24*BC81+$B25*BC81^$B$26+$B$29*(BC81/$B$27)^$B$28)*Parameters!$B$116*0.01</f>
        <v>7.4386893379343969E-2</v>
      </c>
      <c r="BD62" s="64">
        <f>($B24*BD81+$B25*BD81^$B$26+$B$29*(BD81/$B$27)^$B$28)*Parameters!$B$116*0.01</f>
        <v>7.4236483584074933E-2</v>
      </c>
      <c r="BE62" s="64">
        <f>($B24*BE81+$B25*BE81^$B$26+$B$29*(BE81/$B$27)^$B$28)*Parameters!$B$116*0.01</f>
        <v>7.4090527829071107E-2</v>
      </c>
      <c r="BF62" s="64">
        <f>($B24*BF81+$B25*BF81^$B$26+$B$29*(BF81/$B$27)^$B$28)*Parameters!$B$116*0.01</f>
        <v>7.394757035855784E-2</v>
      </c>
      <c r="BG62" s="64">
        <f>($B24*BG81+$B25*BG81^$B$26+$B$29*(BG81/$B$27)^$B$28)*Parameters!$B$116*0.01</f>
        <v>7.3806422885249232E-2</v>
      </c>
      <c r="BH62" s="64">
        <f>($B24*BH81+$B25*BH81^$B$26+$B$29*(BH81/$B$27)^$B$28)*Parameters!$B$116*0.01</f>
        <v>7.3666121373426638E-2</v>
      </c>
      <c r="BI62" s="64">
        <f>($B24*BI81+$B25*BI81^$B$26+$B$29*(BI81/$B$27)^$B$28)*Parameters!$B$116*0.01</f>
        <v>7.3525889322128807E-2</v>
      </c>
      <c r="BJ62" s="64">
        <f>($B24*BJ81+$B25*BJ81^$B$26+$B$29*(BJ81/$B$27)^$B$28)*Parameters!$B$116*0.01</f>
        <v>7.2033771899371213E-2</v>
      </c>
      <c r="BK62" s="64">
        <f>($B24*BK81+$B25*BK81^$B$26+$B$29*(BK81/$B$27)^$B$28)*Parameters!$B$116*0.01</f>
        <v>7.0970886770001018E-2</v>
      </c>
      <c r="BL62" s="64">
        <f>($B24*BL81+$B25*BL81^$B$26+$B$29*(BL81/$B$27)^$B$28)*Parameters!$B$116*0.01</f>
        <v>7.0194526676103305E-2</v>
      </c>
      <c r="BM62" s="64">
        <f>($B24*BM81+$B25*BM81^$B$26+$B$29*(BM81/$B$27)^$B$28)*Parameters!$B$116*0.01</f>
        <v>6.9610082829559577E-2</v>
      </c>
      <c r="BN62" s="64">
        <f>($B24*BN81+$B25*BN81^$B$26+$B$29*(BN81/$B$27)^$B$28)*Parameters!$B$116*0.01</f>
        <v>6.9154440103180129E-2</v>
      </c>
      <c r="BO62" s="64">
        <f>($B24*BO81+$B25*BO81^$B$26+$B$29*(BO81/$B$27)^$B$28)*Parameters!$B$116*0.01</f>
        <v>6.8785308876605541E-2</v>
      </c>
      <c r="BP62" s="64">
        <f>($B24*BP81+$B25*BP81^$B$26+$B$29*(BP81/$B$27)^$B$28)*Parameters!$B$116*0.01</f>
        <v>6.8474268007408773E-2</v>
      </c>
      <c r="BQ62" s="64">
        <f>($B24*BQ81+$B25*BQ81^$B$26+$B$29*(BQ81/$B$27)^$B$28)*Parameters!$B$116*0.01</f>
        <v>6.8202178111000739E-2</v>
      </c>
      <c r="BR62" s="64">
        <f>($B24*BR81+$B25*BR81^$B$26+$B$29*(BR81/$B$27)^$B$28)*Parameters!$B$116*0.01</f>
        <v>6.7956133769834642E-2</v>
      </c>
      <c r="BS62" s="64">
        <f>($B24*BS81+$B25*BS81^$B$26+$B$29*(BS81/$B$27)^$B$28)*Parameters!$B$116*0.01</f>
        <v>6.77274270466105E-2</v>
      </c>
      <c r="BT62" s="64">
        <f>($B24*BT81+$B25*BT81^$B$26+$B$29*(BT81/$B$27)^$B$28)*Parameters!$B$116*0.01</f>
        <v>6.7510181389734844E-2</v>
      </c>
      <c r="BU62" s="64">
        <f>($B24*BU81+$B25*BU81^$B$26+$B$29*(BU81/$B$27)^$B$28)*Parameters!$B$116*0.01</f>
        <v>6.7300432698155555E-2</v>
      </c>
      <c r="BV62" s="64">
        <f>($B24*BV81+$B25*BV81^$B$26+$B$29*(BV81/$B$27)^$B$28)*Parameters!$B$116*0.01</f>
        <v>6.7095509947629264E-2</v>
      </c>
      <c r="BW62" s="64">
        <f>($B24*BW81+$B25*BW81^$B$26+$B$29*(BW81/$B$27)^$B$28)*Parameters!$B$116*0.01</f>
        <v>6.6893617113860437E-2</v>
      </c>
      <c r="BX62" s="64">
        <f>($B24*BX81+$B25*BX81^$B$26+$B$29*(BX81/$B$27)^$B$28)*Parameters!$B$116*0.01</f>
        <v>6.6693550653906822E-2</v>
      </c>
      <c r="BY62" s="64">
        <f>($B24*BY81+$B25*BY81^$B$26+$B$29*(BY81/$B$27)^$B$28)*Parameters!$B$116*0.01</f>
        <v>6.6494508417478337E-2</v>
      </c>
      <c r="BZ62" s="64">
        <f>($B24*BZ81+$B25*BZ81^$B$26+$B$29*(BZ81/$B$27)^$B$28)*Parameters!$B$116*0.01</f>
        <v>6.6295960295649159E-2</v>
      </c>
      <c r="CA62" s="64">
        <f>($B24*CA81+$B25*CA81^$B$26+$B$29*(CA81/$B$27)^$B$28)*Parameters!$B$116*0.01</f>
        <v>6.6097560594455457E-2</v>
      </c>
      <c r="CB62" s="64">
        <f>($B24*CB81+$B25*CB81^$B$26+$B$29*(CB81/$B$27)^$B$28)*Parameters!$B$116*0.01</f>
        <v>6.5899088628865038E-2</v>
      </c>
      <c r="CC62" s="64">
        <f>($B24*CC81+$B25*CC81^$B$26+$B$29*(CC81/$B$27)^$B$28)*Parameters!$B$116*0.01</f>
        <v>6.5700408416121153E-2</v>
      </c>
      <c r="CD62" s="64">
        <f>($B24*CD81+$B25*CD81^$B$26+$B$29*(CD81/$B$27)^$B$28)*Parameters!$B$116*0.01</f>
        <v>6.5501441303834826E-2</v>
      </c>
      <c r="CE62" s="64">
        <f>($B24*CE81+$B25*CE81^$B$26+$B$29*(CE81/$B$27)^$B$28)*Parameters!$B$116*0.01</f>
        <v>6.530214736391321E-2</v>
      </c>
      <c r="CF62" s="64">
        <f>($B24*CF81+$B25*CF81^$B$26+$B$29*(CF81/$B$27)^$B$28)*Parameters!$B$116*0.01</f>
        <v>6.5102512731555887E-2</v>
      </c>
      <c r="CG62" s="64">
        <f>($B24*CG81+$B25*CG81^$B$26+$B$29*(CG81/$B$27)^$B$28)*Parameters!$B$116*0.01</f>
        <v>6.4902540979736661E-2</v>
      </c>
      <c r="CH62" s="64">
        <f>($B24*CH81+$B25*CH81^$B$26+$B$29*(CH81/$B$27)^$B$28)*Parameters!$B$116*0.01</f>
        <v>6.4702247235719906E-2</v>
      </c>
      <c r="CI62" s="64">
        <f>($B24*CI81+$B25*CI81^$B$26+$B$29*(CI81/$B$27)^$B$28)*Parameters!$B$116*0.01</f>
        <v>6.4501654162950728E-2</v>
      </c>
      <c r="CJ62" s="64">
        <f>($B24*CJ81+$B25*CJ81^$B$26+$B$29*(CJ81/$B$27)^$B$28)*Parameters!$B$116*0.01</f>
        <v>6.4300789213716958E-2</v>
      </c>
      <c r="CK62" s="64">
        <f>($B24*CK81+$B25*CK81^$B$26+$B$29*(CK81/$B$27)^$B$28)*Parameters!$B$116*0.01</f>
        <v>6.409968274894487E-2</v>
      </c>
      <c r="CL62" s="64">
        <f>($B24*CL81+$B25*CL81^$B$26+$B$29*(CL81/$B$27)^$B$28)*Parameters!$B$116*0.01</f>
        <v>6.3898366750843261E-2</v>
      </c>
      <c r="CM62" s="64">
        <f>($B24*CM81+$B25*CM81^$B$26+$B$29*(CM81/$B$27)^$B$28)*Parameters!$B$116*0.01</f>
        <v>6.3696873941781348E-2</v>
      </c>
      <c r="CN62" s="64">
        <f>($B24*CN81+$B25*CN81^$B$26+$B$29*(CN81/$B$27)^$B$28)*Parameters!$B$116*0.01</f>
        <v>6.3495237182245423E-2</v>
      </c>
      <c r="CO62" s="64">
        <f>($B24*CO81+$B25*CO81^$B$26+$B$29*(CO81/$B$27)^$B$28)*Parameters!$B$116*0.01</f>
        <v>6.3293489061080552E-2</v>
      </c>
      <c r="CP62" s="64">
        <f>($B24*CP81+$B25*CP81^$B$26+$B$29*(CP81/$B$27)^$B$28)*Parameters!$B$116*0.01</f>
        <v>6.3091661618646697E-2</v>
      </c>
      <c r="CQ62" s="64">
        <f>($B24*CQ81+$B25*CQ81^$B$26+$B$29*(CQ81/$B$27)^$B$28)*Parameters!$B$116*0.01</f>
        <v>6.2889786162175124E-2</v>
      </c>
      <c r="CR62" s="64">
        <f>($B24*CR81+$B25*CR81^$B$26+$B$29*(CR81/$B$27)^$B$28)*Parameters!$B$116*0.01</f>
        <v>6.2687893145321055E-2</v>
      </c>
      <c r="CS62" s="64">
        <f>($B24*CS81+$B25*CS81^$B$26+$B$29*(CS81/$B$27)^$B$28)*Parameters!$B$116*0.01</f>
        <v>6.2486012092583379E-2</v>
      </c>
      <c r="CT62" s="64">
        <f>($B24*CT81+$B25*CT81^$B$26+$B$29*(CT81/$B$27)^$B$28)*Parameters!$B$116*0.01</f>
        <v>6.2284171555195195E-2</v>
      </c>
      <c r="CU62" s="64">
        <f>($B24*CU81+$B25*CU81^$B$26+$B$29*(CU81/$B$27)^$B$28)*Parameters!$B$116*0.01</f>
        <v>6.2082399089158045E-2</v>
      </c>
      <c r="CV62" s="64">
        <f>($B24*CV81+$B25*CV81^$B$26+$B$29*(CV81/$B$27)^$B$28)*Parameters!$B$116*0.01</f>
        <v>6.1880721248890977E-2</v>
      </c>
    </row>
    <row r="63" spans="1:105" s="64" customFormat="1" ht="18" customHeight="1">
      <c r="A63" s="581" t="s">
        <v>1129</v>
      </c>
      <c r="B63" s="64">
        <f t="shared" ref="B63:BM63" si="12">+B62+B50/100</f>
        <v>3.3998963496381673E-3</v>
      </c>
      <c r="C63" s="64">
        <f t="shared" si="12"/>
        <v>4.5836966220695529E-3</v>
      </c>
      <c r="D63" s="64">
        <f t="shared" si="12"/>
        <v>6.2826176808858337E-3</v>
      </c>
      <c r="E63" s="64">
        <f t="shared" si="12"/>
        <v>8.5632863624830417E-3</v>
      </c>
      <c r="F63" s="64">
        <f t="shared" si="12"/>
        <v>1.1348966718165317E-2</v>
      </c>
      <c r="G63" s="64">
        <f t="shared" si="12"/>
        <v>1.4586900374879183E-2</v>
      </c>
      <c r="H63" s="64">
        <f t="shared" si="12"/>
        <v>1.8215011239720424E-2</v>
      </c>
      <c r="I63" s="64">
        <f t="shared" si="12"/>
        <v>2.2175871105997686E-2</v>
      </c>
      <c r="J63" s="64">
        <f t="shared" si="12"/>
        <v>2.6419777912252626E-2</v>
      </c>
      <c r="K63" s="64">
        <f t="shared" si="12"/>
        <v>3.1038742896457781E-2</v>
      </c>
      <c r="L63" s="64">
        <f t="shared" si="12"/>
        <v>3.5917052759279866E-2</v>
      </c>
      <c r="M63" s="64">
        <f t="shared" si="12"/>
        <v>4.0903543156076964E-2</v>
      </c>
      <c r="N63" s="64">
        <f t="shared" si="12"/>
        <v>4.5967749739980628E-2</v>
      </c>
      <c r="O63" s="64">
        <f t="shared" si="12"/>
        <v>5.1162117455147205E-2</v>
      </c>
      <c r="P63" s="64">
        <f t="shared" si="12"/>
        <v>5.646326308915027E-2</v>
      </c>
      <c r="Q63" s="64">
        <f t="shared" si="12"/>
        <v>6.1863406379908253E-2</v>
      </c>
      <c r="R63" s="64">
        <f t="shared" si="12"/>
        <v>6.7352823929040212E-2</v>
      </c>
      <c r="S63" s="64">
        <f t="shared" si="12"/>
        <v>7.2920151492895297E-2</v>
      </c>
      <c r="T63" s="64">
        <f t="shared" si="12"/>
        <v>7.8552017475196981E-2</v>
      </c>
      <c r="U63" s="64">
        <f t="shared" si="12"/>
        <v>8.423209139774912E-2</v>
      </c>
      <c r="V63" s="64">
        <f t="shared" si="12"/>
        <v>8.993956162328931E-2</v>
      </c>
      <c r="W63" s="64">
        <f t="shared" si="12"/>
        <v>9.5647044324195615E-2</v>
      </c>
      <c r="X63" s="64">
        <f t="shared" si="12"/>
        <v>0.10131799834553623</v>
      </c>
      <c r="Y63" s="64">
        <f t="shared" si="12"/>
        <v>0.10690391367829155</v>
      </c>
      <c r="Z63" s="64">
        <f t="shared" si="12"/>
        <v>0.11234188719112768</v>
      </c>
      <c r="AA63" s="64">
        <f t="shared" si="12"/>
        <v>0.11742081197588383</v>
      </c>
      <c r="AB63" s="64">
        <f t="shared" si="12"/>
        <v>0.12113861637751072</v>
      </c>
      <c r="AC63" s="64">
        <f t="shared" si="12"/>
        <v>0.12305038650201962</v>
      </c>
      <c r="AD63" s="64">
        <f t="shared" si="12"/>
        <v>0.12387889010937103</v>
      </c>
      <c r="AE63" s="64">
        <f t="shared" si="12"/>
        <v>0.12412128656609669</v>
      </c>
      <c r="AF63" s="64">
        <f t="shared" si="12"/>
        <v>0.12409899974446859</v>
      </c>
      <c r="AG63" s="64">
        <f t="shared" si="12"/>
        <v>0.12401320764567486</v>
      </c>
      <c r="AH63" s="64">
        <f t="shared" si="12"/>
        <v>0.12398372159268833</v>
      </c>
      <c r="AI63" s="64">
        <f t="shared" si="12"/>
        <v>0.12407683285019996</v>
      </c>
      <c r="AJ63" s="64">
        <f t="shared" si="12"/>
        <v>0.12432454085585214</v>
      </c>
      <c r="AK63" s="64">
        <f t="shared" si="12"/>
        <v>0.12473750643991215</v>
      </c>
      <c r="AL63" s="64">
        <f t="shared" si="12"/>
        <v>0.12531361558391199</v>
      </c>
      <c r="AM63" s="64">
        <f t="shared" si="12"/>
        <v>0.12604354761726733</v>
      </c>
      <c r="AN63" s="64">
        <f t="shared" si="12"/>
        <v>0.12691433255204471</v>
      </c>
      <c r="AO63" s="64">
        <f t="shared" si="12"/>
        <v>0.12791157483188575</v>
      </c>
      <c r="AP63" s="64">
        <f t="shared" si="12"/>
        <v>0.12902080166378491</v>
      </c>
      <c r="AQ63" s="64">
        <f t="shared" si="12"/>
        <v>0.13022824257848242</v>
      </c>
      <c r="AR63" s="64">
        <f t="shared" si="12"/>
        <v>0.13152124395471917</v>
      </c>
      <c r="AS63" s="64">
        <f t="shared" si="12"/>
        <v>0.13288845310511724</v>
      </c>
      <c r="AT63" s="64">
        <f t="shared" si="12"/>
        <v>0.13431986037171054</v>
      </c>
      <c r="AU63" s="64">
        <f t="shared" si="12"/>
        <v>0.13580675698830411</v>
      </c>
      <c r="AV63" s="64">
        <f t="shared" si="12"/>
        <v>0.13734164610225086</v>
      </c>
      <c r="AW63" s="64">
        <f t="shared" si="12"/>
        <v>0.13891813085942309</v>
      </c>
      <c r="AX63" s="64">
        <f t="shared" si="12"/>
        <v>0.14053079454147438</v>
      </c>
      <c r="AY63" s="64">
        <f t="shared" si="12"/>
        <v>0.14217508187405276</v>
      </c>
      <c r="AZ63" s="64">
        <f t="shared" si="12"/>
        <v>0.14384718678216954</v>
      </c>
      <c r="BA63" s="64">
        <f t="shared" si="12"/>
        <v>0.1455439493784273</v>
      </c>
      <c r="BB63" s="64">
        <f t="shared" si="12"/>
        <v>0.14726276338041067</v>
      </c>
      <c r="BC63" s="64">
        <f t="shared" si="12"/>
        <v>0.14900149416363012</v>
      </c>
      <c r="BD63" s="64">
        <f t="shared" si="12"/>
        <v>0.1507584070635902</v>
      </c>
      <c r="BE63" s="64">
        <f t="shared" si="12"/>
        <v>0.15253210520872945</v>
      </c>
      <c r="BF63" s="64">
        <f t="shared" si="12"/>
        <v>0.15432147600351898</v>
      </c>
      <c r="BG63" s="64">
        <f t="shared" si="12"/>
        <v>0.15612564532628975</v>
      </c>
      <c r="BH63" s="64">
        <f t="shared" si="12"/>
        <v>0.15794393851806848</v>
      </c>
      <c r="BI63" s="64">
        <f t="shared" si="12"/>
        <v>0.15977584728932842</v>
      </c>
      <c r="BJ63" s="64">
        <f t="shared" si="12"/>
        <v>0.16026966696852718</v>
      </c>
      <c r="BK63" s="64">
        <f t="shared" si="12"/>
        <v>0.16044880709299264</v>
      </c>
      <c r="BL63" s="64">
        <f t="shared" si="12"/>
        <v>0.1608865671408391</v>
      </c>
      <c r="BM63" s="64">
        <f t="shared" si="12"/>
        <v>0.16149394045744681</v>
      </c>
      <c r="BN63" s="64">
        <f t="shared" ref="BN63:CV63" si="13">+BN62+BN50/100</f>
        <v>0.1622116438963202</v>
      </c>
      <c r="BO63" s="64">
        <f t="shared" si="13"/>
        <v>0.16300002213941994</v>
      </c>
      <c r="BP63" s="64">
        <f t="shared" si="13"/>
        <v>0.16383247760845088</v>
      </c>
      <c r="BQ63" s="64">
        <f t="shared" si="13"/>
        <v>0.1646911453427401</v>
      </c>
      <c r="BR63" s="64">
        <f t="shared" si="13"/>
        <v>0.16556402210951948</v>
      </c>
      <c r="BS63" s="64">
        <f t="shared" si="13"/>
        <v>0.16644304957508071</v>
      </c>
      <c r="BT63" s="64">
        <f t="shared" si="13"/>
        <v>0.16732282917258298</v>
      </c>
      <c r="BU63" s="64">
        <f t="shared" si="13"/>
        <v>0.16819975796639236</v>
      </c>
      <c r="BV63" s="64">
        <f t="shared" si="13"/>
        <v>0.16907144638486793</v>
      </c>
      <c r="BW63" s="64">
        <f t="shared" si="13"/>
        <v>0.1699363252819896</v>
      </c>
      <c r="BX63" s="64">
        <f t="shared" si="13"/>
        <v>0.17079338045946396</v>
      </c>
      <c r="BY63" s="64">
        <f t="shared" si="13"/>
        <v>0.17164197313779139</v>
      </c>
      <c r="BZ63" s="64">
        <f t="shared" si="13"/>
        <v>0.17248171845355453</v>
      </c>
      <c r="CA63" s="64">
        <f t="shared" si="13"/>
        <v>0.17331240316753077</v>
      </c>
      <c r="CB63" s="64">
        <f t="shared" si="13"/>
        <v>0.17413392988912826</v>
      </c>
      <c r="CC63" s="64">
        <f t="shared" si="13"/>
        <v>0.17494627924441569</v>
      </c>
      <c r="CD63" s="64">
        <f t="shared" si="13"/>
        <v>0.17574948419436312</v>
      </c>
      <c r="CE63" s="64">
        <f t="shared" si="13"/>
        <v>0.17654361258588563</v>
      </c>
      <c r="CF63" s="64">
        <f t="shared" si="13"/>
        <v>0.1773287552854006</v>
      </c>
      <c r="CG63" s="64">
        <f t="shared" si="13"/>
        <v>0.17810501810095725</v>
      </c>
      <c r="CH63" s="64">
        <f t="shared" si="13"/>
        <v>0.17887251627799422</v>
      </c>
      <c r="CI63" s="64">
        <f t="shared" si="13"/>
        <v>0.17963137074541602</v>
      </c>
      <c r="CJ63" s="64">
        <f t="shared" si="13"/>
        <v>0.18038170555368557</v>
      </c>
      <c r="CK63" s="64">
        <f t="shared" si="13"/>
        <v>0.18112364612602816</v>
      </c>
      <c r="CL63" s="64">
        <f t="shared" si="13"/>
        <v>0.18185731806534022</v>
      </c>
      <c r="CM63" s="64">
        <f t="shared" si="13"/>
        <v>0.18258284634173391</v>
      </c>
      <c r="CN63" s="64">
        <f t="shared" si="13"/>
        <v>0.18330035474147194</v>
      </c>
      <c r="CO63" s="64">
        <f t="shared" si="13"/>
        <v>0.18400996549593779</v>
      </c>
      <c r="CP63" s="64">
        <f t="shared" si="13"/>
        <v>0.18471179903501694</v>
      </c>
      <c r="CQ63" s="64">
        <f t="shared" si="13"/>
        <v>0.1854059738267676</v>
      </c>
      <c r="CR63" s="64">
        <f t="shared" si="13"/>
        <v>0.18609260627717422</v>
      </c>
      <c r="CS63" s="64">
        <f t="shared" si="13"/>
        <v>0.18677181067190907</v>
      </c>
      <c r="CT63" s="64">
        <f t="shared" si="13"/>
        <v>0.18744369914758161</v>
      </c>
      <c r="CU63" s="64">
        <f t="shared" si="13"/>
        <v>0.18810838168376398</v>
      </c>
      <c r="CV63" s="64">
        <f t="shared" si="13"/>
        <v>0.18876596610969859</v>
      </c>
    </row>
    <row r="64" spans="1:105" s="147" customFormat="1" ht="18" customHeight="1">
      <c r="A64" s="577" t="s">
        <v>1133</v>
      </c>
      <c r="B64" s="147">
        <f>+B61-B65</f>
        <v>1.272452404251645E-2</v>
      </c>
      <c r="C64" s="147">
        <f>+C63*C61/(1+C63^Parameters!$B$125)</f>
        <v>2.8280760483357922E-2</v>
      </c>
      <c r="D64" s="147">
        <f>+D63*D61/(1+D63^Parameters!$B$125)</f>
        <v>5.8840927845057615E-2</v>
      </c>
      <c r="E64" s="147">
        <f>+E63*E61/(1+E63^Parameters!$B$125)</f>
        <v>0.1132179592447973</v>
      </c>
      <c r="F64" s="147">
        <f>+F63*F61/(1+F63^Parameters!$B$125)</f>
        <v>0.20190574025991029</v>
      </c>
      <c r="G64" s="147">
        <f>+G63*G61/(1+G63^Parameters!$B$125)</f>
        <v>0.33380460091207981</v>
      </c>
      <c r="H64" s="147">
        <f>+H63*H61/(1+H63^Parameters!$B$125)</f>
        <v>0.51784774688220747</v>
      </c>
      <c r="I64" s="147">
        <f>+I63*I61/(1+I63^Parameters!$B$125)</f>
        <v>0.76332306551737605</v>
      </c>
      <c r="J64" s="147">
        <f>+J63*J61/(1+J63^Parameters!$B$125)</f>
        <v>1.0770129152954717</v>
      </c>
      <c r="K64" s="147">
        <f>+K63*K61/(1+K63^Parameters!$B$125)</f>
        <v>1.4691689718681848</v>
      </c>
      <c r="L64" s="147">
        <f>+L63*L61/(1+L63^Parameters!$B$125)</f>
        <v>1.9249941435188891</v>
      </c>
      <c r="M64" s="147">
        <f>+M63*M61/(1+M63^Parameters!$B$125)</f>
        <v>2.4399706616367287</v>
      </c>
      <c r="N64" s="147">
        <f>+N63*N61/(1+N63^Parameters!$B$125)</f>
        <v>3.0623263775375311</v>
      </c>
      <c r="O64" s="147">
        <f>+O63*O61/(1+O63^Parameters!$B$125)</f>
        <v>3.7673249652933212</v>
      </c>
      <c r="P64" s="147">
        <f>+P63*P61/(1+P63^Parameters!$B$125)</f>
        <v>4.5585408474993319</v>
      </c>
      <c r="Q64" s="147">
        <f>+Q63*Q61/(1+Q63^Parameters!$B$125)</f>
        <v>5.4396534928161753</v>
      </c>
      <c r="R64" s="147">
        <f>+R63*R61/(1+R63^Parameters!$B$125)</f>
        <v>6.4134539531682355</v>
      </c>
      <c r="S64" s="147">
        <f>+S63*S61/(1+S63^Parameters!$B$125)</f>
        <v>7.4819425276708387</v>
      </c>
      <c r="T64" s="147">
        <f>+T63*T61/(1+T63^Parameters!$B$125)</f>
        <v>8.6463510785811764</v>
      </c>
      <c r="U64" s="147">
        <f>+U63*U61/(1+U63^Parameters!$B$125)</f>
        <v>9.9070633729225435</v>
      </c>
      <c r="V64" s="147">
        <f>+V63*V61/(1+V63^Parameters!$B$125)</f>
        <v>11.263405665093472</v>
      </c>
      <c r="W64" s="147">
        <f>+W63*W61/(1+W63^Parameters!$B$125)</f>
        <v>12.713279780577258</v>
      </c>
      <c r="X64" s="147">
        <f>+X63*X61/(1+X63^Parameters!$B$125)</f>
        <v>14.252620960481561</v>
      </c>
      <c r="Y64" s="147">
        <f>+Y63*Y61/(1+Y63^Parameters!$B$125)</f>
        <v>15.874694291790671</v>
      </c>
      <c r="Z64" s="147">
        <f>+Z63*Z61/(1+Z63^Parameters!$B$125)</f>
        <v>17.569310410802697</v>
      </c>
      <c r="AA64" s="147">
        <f>+AA63*AA61/(1+AA63^Parameters!$B$125)</f>
        <v>19.300312507184113</v>
      </c>
      <c r="AB64" s="147">
        <f>+AB63*AB61/(1+AB63^Parameters!$B$125)</f>
        <v>20.889304387135379</v>
      </c>
      <c r="AC64" s="147">
        <f>+AC63*AC61/(1+AC63^Parameters!$B$125)</f>
        <v>22.227238474181259</v>
      </c>
      <c r="AD64" s="147">
        <f>+AD63*AD61/(1+AD63^Parameters!$B$125)</f>
        <v>23.422575051319875</v>
      </c>
      <c r="AE64" s="147">
        <f>+AE63*AE61/(1+AE63^Parameters!$B$125)</f>
        <v>24.546079388251957</v>
      </c>
      <c r="AF64" s="147">
        <f>+AF63*AF61/(1+AF63^Parameters!$B$125)</f>
        <v>25.64766263119315</v>
      </c>
      <c r="AG64" s="147">
        <f>+AG63*AG61/(1+AG63^Parameters!$B$125)</f>
        <v>26.762197909723426</v>
      </c>
      <c r="AH64" s="147">
        <f>+AH63*AH61/(1+AH63^Parameters!$B$125)</f>
        <v>27.913748630338585</v>
      </c>
      <c r="AI64" s="147">
        <f>+AI63*AI61/(1+AI63^Parameters!$B$125)</f>
        <v>29.118797048382618</v>
      </c>
      <c r="AJ64" s="147">
        <f>+AJ63*AJ61/(1+AJ63^Parameters!$B$125)</f>
        <v>30.388598280769859</v>
      </c>
      <c r="AK64" s="147">
        <f>+AK63*AK61/(1+AK63^Parameters!$B$125)</f>
        <v>31.73085792297573</v>
      </c>
      <c r="AL64" s="147">
        <f>+AL63*AL61/(1+AL63^Parameters!$B$125)</f>
        <v>33.150914321247427</v>
      </c>
      <c r="AM64" s="147">
        <f>+AM63*AM61/(1+AM63^Parameters!$B$125)</f>
        <v>34.65256716543378</v>
      </c>
      <c r="AN64" s="147">
        <f>+AN63*AN61/(1+AN63^Parameters!$B$125)</f>
        <v>36.238656381232545</v>
      </c>
      <c r="AO64" s="147">
        <f>+AO63*AO61/(1+AO63^Parameters!$B$125)</f>
        <v>37.91146546423596</v>
      </c>
      <c r="AP64" s="147">
        <f>+AP63*AP61/(1+AP63^Parameters!$B$125)</f>
        <v>39.673001474522053</v>
      </c>
      <c r="AQ64" s="147">
        <f>+AQ63*AQ61/(1+AQ63^Parameters!$B$125)</f>
        <v>41.525188332102488</v>
      </c>
      <c r="AR64" s="147">
        <f>+AR63*AR61/(1+AR63^Parameters!$B$125)</f>
        <v>43.469999144422928</v>
      </c>
      <c r="AS64" s="147">
        <f>+AS63*AS61/(1+AS63^Parameters!$B$125)</f>
        <v>45.509545693797918</v>
      </c>
      <c r="AT64" s="147">
        <f>+AT63*AT61/(1+AT63^Parameters!$B$125)</f>
        <v>47.646137908935771</v>
      </c>
      <c r="AU64" s="147">
        <f>+AU63*AU61/(1+AU63^Parameters!$B$125)</f>
        <v>49.882322430022256</v>
      </c>
      <c r="AV64" s="147">
        <f>+AV63*AV61/(1+AV63^Parameters!$B$125)</f>
        <v>52.220906759906342</v>
      </c>
      <c r="AW64" s="147">
        <f>+AW63*AW61/(1+AW63^Parameters!$B$125)</f>
        <v>54.664973638254786</v>
      </c>
      <c r="AX64" s="147">
        <f>+AX63*AX61/(1+AX63^Parameters!$B$125)</f>
        <v>57.217888951144978</v>
      </c>
      <c r="AY64" s="147">
        <f>+AY63*AY61/(1+AY63^Parameters!$B$125)</f>
        <v>59.883305537931449</v>
      </c>
      <c r="AZ64" s="147">
        <f>+AZ63*AZ61/(1+AZ63^Parameters!$B$125)</f>
        <v>62.665164571824533</v>
      </c>
      <c r="BA64" s="147">
        <f>+BA63*BA61/(1+BA63^Parameters!$B$125)</f>
        <v>65.567695695079678</v>
      </c>
      <c r="BB64" s="147">
        <f>+BB63*BB61/(1+BB63^Parameters!$B$125)</f>
        <v>68.595416731121801</v>
      </c>
      <c r="BC64" s="147">
        <f>+BC63*BC61/(1+BC63^Parameters!$B$125)</f>
        <v>71.75313353682175</v>
      </c>
      <c r="BD64" s="147">
        <f>+BD63*BD61/(1+BD63^Parameters!$B$125)</f>
        <v>75.045940371618343</v>
      </c>
      <c r="BE64" s="147">
        <f>+BE63*BE61/(1+BE63^Parameters!$B$125)</f>
        <v>78.479221026795358</v>
      </c>
      <c r="BF64" s="147">
        <f>+BF63*BF61/(1+BF63^Parameters!$B$125)</f>
        <v>82.058650863774602</v>
      </c>
      <c r="BG64" s="147">
        <f>+BG63*BG61/(1+BG63^Parameters!$B$125)</f>
        <v>85.790199844352472</v>
      </c>
      <c r="BH64" s="147">
        <f>+BH63*BH61/(1+BH63^Parameters!$B$125)</f>
        <v>89.680136590689301</v>
      </c>
      <c r="BI64" s="147">
        <f>+BI63*BI61/(1+BI63^Parameters!$B$125)</f>
        <v>93.735033482866271</v>
      </c>
      <c r="BJ64" s="147">
        <f>+BJ63*BJ61/(1+BJ63^Parameters!$B$125)</f>
        <v>94.024740593451526</v>
      </c>
      <c r="BK64" s="147">
        <f>+BK63*BK61/(1+BK63^Parameters!$B$125)</f>
        <v>94.129835975230833</v>
      </c>
      <c r="BL64" s="147">
        <f>+BL63*BL61/(1+BL63^Parameters!$B$125)</f>
        <v>94.386654816810264</v>
      </c>
      <c r="BM64" s="147">
        <f>+BM63*BM61/(1+BM63^Parameters!$B$125)</f>
        <v>94.742979958163644</v>
      </c>
      <c r="BN64" s="147">
        <f>+BN63*BN61/(1+BN63^Parameters!$B$125)</f>
        <v>95.164032004603882</v>
      </c>
      <c r="BO64" s="147">
        <f>+BO63*BO61/(1+BO63^Parameters!$B$125)</f>
        <v>95.626546537077104</v>
      </c>
      <c r="BP64" s="147">
        <f>+BP63*BP61/(1+BP63^Parameters!$B$125)</f>
        <v>96.114919665893098</v>
      </c>
      <c r="BQ64" s="147">
        <f>+BQ63*BQ61/(1+BQ63^Parameters!$B$125)</f>
        <v>96.618670629506099</v>
      </c>
      <c r="BR64" s="147">
        <f>+BR63*BR61/(1+BR63^Parameters!$B$125)</f>
        <v>97.130757541692759</v>
      </c>
      <c r="BS64" s="147">
        <f>+BS63*BS61/(1+BS63^Parameters!$B$125)</f>
        <v>97.64645285361172</v>
      </c>
      <c r="BT64" s="147">
        <f>+BT63*BT61/(1+BT63^Parameters!$B$125)</f>
        <v>98.162589410688156</v>
      </c>
      <c r="BU64" s="147">
        <f>+BU63*BU61/(1+BU63^Parameters!$B$125)</f>
        <v>98.67705349376854</v>
      </c>
      <c r="BV64" s="147">
        <f>+BV63*BV61/(1+BV63^Parameters!$B$125)</f>
        <v>99.188443222856037</v>
      </c>
      <c r="BW64" s="147">
        <f>+BW63*BW61/(1+BW63^Parameters!$B$125)</f>
        <v>99.695838033604147</v>
      </c>
      <c r="BX64" s="147">
        <f>+BX63*BX61/(1+BX63^Parameters!$B$125)</f>
        <v>100.19864293051504</v>
      </c>
      <c r="BY64" s="147">
        <f>+BY63*BY61/(1+BY63^Parameters!$B$125)</f>
        <v>100.69648316345463</v>
      </c>
      <c r="BZ64" s="147">
        <f>+BZ63*BZ61/(1+BZ63^Parameters!$B$125)</f>
        <v>101.18913294616767</v>
      </c>
      <c r="CA64" s="147">
        <f>+CA63*CA61/(1+CA63^Parameters!$B$125)</f>
        <v>101.67646717844231</v>
      </c>
      <c r="CB64" s="147">
        <f>+CB63*CB61/(1+CB63^Parameters!$B$125)</f>
        <v>102.15842872449491</v>
      </c>
      <c r="CC64" s="147">
        <f>+CC63*CC61/(1+CC63^Parameters!$B$125)</f>
        <v>102.63500621824758</v>
      </c>
      <c r="CD64" s="147">
        <f>+CD63*CD61/(1+CD63^Parameters!$B$125)</f>
        <v>103.10621899671901</v>
      </c>
      <c r="CE64" s="147">
        <f>+CE63*CE61/(1+CE63^Parameters!$B$125)</f>
        <v>103.57210686331881</v>
      </c>
      <c r="CF64" s="147">
        <f>+CF63*CF61/(1+CF63^Parameters!$B$125)</f>
        <v>104.03272312621193</v>
      </c>
      <c r="CG64" s="147">
        <f>+CG63*CG61/(1+CG63^Parameters!$B$125)</f>
        <v>104.48812985930851</v>
      </c>
      <c r="CH64" s="147">
        <f>+CH63*CH61/(1+CH63^Parameters!$B$125)</f>
        <v>104.93839467311348</v>
      </c>
      <c r="CI64" s="147">
        <f>+CI63*CI61/(1+CI63^Parameters!$B$125)</f>
        <v>105.38358851242798</v>
      </c>
      <c r="CJ64" s="147">
        <f>+CJ63*CJ61/(1+CJ63^Parameters!$B$125)</f>
        <v>105.82378415336619</v>
      </c>
      <c r="CK64" s="147">
        <f>+CK63*CK61/(1+CK63^Parameters!$B$125)</f>
        <v>106.25905517739656</v>
      </c>
      <c r="CL64" s="147">
        <f>+CL63*CL61/(1+CL63^Parameters!$B$125)</f>
        <v>106.68947527139605</v>
      </c>
      <c r="CM64" s="147">
        <f>+CM63*CM61/(1+CM63^Parameters!$B$125)</f>
        <v>107.11511775101044</v>
      </c>
      <c r="CN64" s="147">
        <f>+CN63*CN61/(1+CN63^Parameters!$B$125)</f>
        <v>107.53605523736334</v>
      </c>
      <c r="CO64" s="147">
        <f>+CO63*CO61/(1+CO63^Parameters!$B$125)</f>
        <v>107.95235943938555</v>
      </c>
      <c r="CP64" s="147">
        <f>+CP63*CP61/(1+CP63^Parameters!$B$125)</f>
        <v>108.36410100913258</v>
      </c>
      <c r="CQ64" s="147">
        <f>+CQ63*CQ61/(1+CQ63^Parameters!$B$125)</f>
        <v>108.77134944772476</v>
      </c>
      <c r="CR64" s="147">
        <f>+CR63*CR61/(1+CR63^Parameters!$B$125)</f>
        <v>109.1741730465362</v>
      </c>
      <c r="CS64" s="147">
        <f>+CS63*CS61/(1+CS63^Parameters!$B$125)</f>
        <v>109.57263885302827</v>
      </c>
      <c r="CT64" s="147">
        <f>+CT63*CT61/(1+CT63^Parameters!$B$125)</f>
        <v>109.96681265388254</v>
      </c>
      <c r="CU64" s="147">
        <f>+CU63*CU61/(1+CU63^Parameters!$B$125)</f>
        <v>110.35675897032257</v>
      </c>
      <c r="CV64" s="147">
        <f>+CV63*CV61/(1+CV63^Parameters!$B$125)</f>
        <v>110.7425410620489</v>
      </c>
    </row>
    <row r="65" spans="1:237" s="45" customFormat="1" ht="18" customHeight="1">
      <c r="A65" s="573" t="s">
        <v>21</v>
      </c>
      <c r="B65" s="45">
        <f>+B61/(1+B63)</f>
        <v>3.742621166633628</v>
      </c>
      <c r="C65" s="45">
        <f t="shared" ref="C65:BN65" si="14">+C61-C64</f>
        <v>6.1415779398485748</v>
      </c>
      <c r="D65" s="45">
        <f t="shared" si="14"/>
        <v>9.3068296944617241</v>
      </c>
      <c r="E65" s="45">
        <f t="shared" si="14"/>
        <v>13.108103207920772</v>
      </c>
      <c r="F65" s="45">
        <f t="shared" si="14"/>
        <v>17.588765893020774</v>
      </c>
      <c r="G65" s="45">
        <f t="shared" si="14"/>
        <v>22.550056420511027</v>
      </c>
      <c r="H65" s="45">
        <f t="shared" si="14"/>
        <v>27.911876510051918</v>
      </c>
      <c r="I65" s="45">
        <f t="shared" si="14"/>
        <v>33.658010909089271</v>
      </c>
      <c r="J65" s="45">
        <f t="shared" si="14"/>
        <v>39.68839089969984</v>
      </c>
      <c r="K65" s="45">
        <f t="shared" si="14"/>
        <v>45.864222614549817</v>
      </c>
      <c r="L65" s="45">
        <f t="shared" si="14"/>
        <v>51.670554367112636</v>
      </c>
      <c r="M65" s="45">
        <f t="shared" si="14"/>
        <v>57.211846109504251</v>
      </c>
      <c r="N65" s="45">
        <f t="shared" si="14"/>
        <v>63.556692279235875</v>
      </c>
      <c r="O65" s="45">
        <f t="shared" si="14"/>
        <v>69.867722852978105</v>
      </c>
      <c r="P65" s="45">
        <f t="shared" si="14"/>
        <v>76.176092577836329</v>
      </c>
      <c r="Q65" s="45">
        <f t="shared" si="14"/>
        <v>82.49041391109111</v>
      </c>
      <c r="R65" s="45">
        <f t="shared" si="14"/>
        <v>88.808298885843712</v>
      </c>
      <c r="S65" s="45">
        <f t="shared" si="14"/>
        <v>95.122651326356177</v>
      </c>
      <c r="T65" s="45">
        <f t="shared" si="14"/>
        <v>101.42531043397803</v>
      </c>
      <c r="U65" s="45">
        <f t="shared" si="14"/>
        <v>107.70919438231829</v>
      </c>
      <c r="V65" s="45">
        <f t="shared" si="14"/>
        <v>113.96964486566408</v>
      </c>
      <c r="W65" s="45">
        <f t="shared" si="14"/>
        <v>120.20540966998492</v>
      </c>
      <c r="X65" s="45">
        <f t="shared" si="14"/>
        <v>126.41953201177601</v>
      </c>
      <c r="Y65" s="45">
        <f t="shared" si="14"/>
        <v>132.6202835689603</v>
      </c>
      <c r="Z65" s="45">
        <f t="shared" si="14"/>
        <v>138.82213765644937</v>
      </c>
      <c r="AA65" s="45">
        <f t="shared" si="14"/>
        <v>145.06844114071706</v>
      </c>
      <c r="AB65" s="45">
        <f t="shared" si="14"/>
        <v>151.55202791479576</v>
      </c>
      <c r="AC65" s="45">
        <f t="shared" si="14"/>
        <v>158.4080209811471</v>
      </c>
      <c r="AD65" s="45">
        <f t="shared" si="14"/>
        <v>165.65382893143294</v>
      </c>
      <c r="AE65" s="45">
        <f t="shared" si="14"/>
        <v>173.21274255631391</v>
      </c>
      <c r="AF65" s="45">
        <f t="shared" si="14"/>
        <v>181.02332348653056</v>
      </c>
      <c r="AG65" s="45">
        <f t="shared" si="14"/>
        <v>189.03899327639843</v>
      </c>
      <c r="AH65" s="45">
        <f t="shared" si="14"/>
        <v>197.22668348219065</v>
      </c>
      <c r="AI65" s="45">
        <f t="shared" si="14"/>
        <v>205.56479701723688</v>
      </c>
      <c r="AJ65" s="45">
        <f t="shared" si="14"/>
        <v>214.04100586965112</v>
      </c>
      <c r="AK65" s="45">
        <f t="shared" si="14"/>
        <v>222.65019279329672</v>
      </c>
      <c r="AL65" s="45">
        <f t="shared" si="14"/>
        <v>231.39268055018661</v>
      </c>
      <c r="AM65" s="45">
        <f t="shared" si="14"/>
        <v>240.2727888371374</v>
      </c>
      <c r="AN65" s="45">
        <f t="shared" si="14"/>
        <v>249.29770260849455</v>
      </c>
      <c r="AO65" s="45">
        <f t="shared" si="14"/>
        <v>258.47661011463748</v>
      </c>
      <c r="AP65" s="45">
        <f t="shared" si="14"/>
        <v>267.82006176512306</v>
      </c>
      <c r="AQ65" s="45">
        <f t="shared" si="14"/>
        <v>277.33950313707919</v>
      </c>
      <c r="AR65" s="45">
        <f t="shared" si="14"/>
        <v>287.04694172871632</v>
      </c>
      <c r="AS65" s="45">
        <f t="shared" si="14"/>
        <v>296.95471443237943</v>
      </c>
      <c r="AT65" s="45">
        <f t="shared" si="14"/>
        <v>307.07532969952905</v>
      </c>
      <c r="AU65" s="45">
        <f t="shared" si="14"/>
        <v>317.42136438706166</v>
      </c>
      <c r="AV65" s="45">
        <f t="shared" si="14"/>
        <v>328.00540016616617</v>
      </c>
      <c r="AW65" s="45">
        <f t="shared" si="14"/>
        <v>338.83998821507402</v>
      </c>
      <c r="AX65" s="45">
        <f t="shared" si="14"/>
        <v>349.93763386308751</v>
      </c>
      <c r="AY65" s="45">
        <f t="shared" si="14"/>
        <v>361.31079507857277</v>
      </c>
      <c r="AZ65" s="45">
        <f t="shared" si="14"/>
        <v>372.97189035664917</v>
      </c>
      <c r="BA65" s="45">
        <f t="shared" si="14"/>
        <v>384.93331279589177</v>
      </c>
      <c r="BB65" s="45">
        <f t="shared" si="14"/>
        <v>397.20744806333499</v>
      </c>
      <c r="BC65" s="45">
        <f t="shared" si="14"/>
        <v>409.80669461534609</v>
      </c>
      <c r="BD65" s="45">
        <f t="shared" si="14"/>
        <v>422.74348503071622</v>
      </c>
      <c r="BE65" s="45">
        <f t="shared" si="14"/>
        <v>436.0303076682867</v>
      </c>
      <c r="BF65" s="45">
        <f t="shared" si="14"/>
        <v>449.67972811935044</v>
      </c>
      <c r="BG65" s="45">
        <f t="shared" si="14"/>
        <v>463.70441011077941</v>
      </c>
      <c r="BH65" s="45">
        <f t="shared" si="14"/>
        <v>478.11713564742792</v>
      </c>
      <c r="BI65" s="45">
        <f t="shared" si="14"/>
        <v>492.93082427601541</v>
      </c>
      <c r="BJ65" s="45">
        <f t="shared" si="14"/>
        <v>492.64111716543016</v>
      </c>
      <c r="BK65" s="45">
        <f t="shared" si="14"/>
        <v>492.53602178365082</v>
      </c>
      <c r="BL65" s="45">
        <f t="shared" si="14"/>
        <v>492.27920294207138</v>
      </c>
      <c r="BM65" s="45">
        <f t="shared" si="14"/>
        <v>491.92287780071803</v>
      </c>
      <c r="BN65" s="45">
        <f t="shared" si="14"/>
        <v>491.50182575427777</v>
      </c>
      <c r="BO65" s="45">
        <f t="shared" ref="BO65:CV65" si="15">+BO61-BO64</f>
        <v>491.03931122180455</v>
      </c>
      <c r="BP65" s="45">
        <f t="shared" si="15"/>
        <v>490.55093809298853</v>
      </c>
      <c r="BQ65" s="45">
        <f t="shared" si="15"/>
        <v>490.04718712937557</v>
      </c>
      <c r="BR65" s="45">
        <f t="shared" si="15"/>
        <v>489.53510021718887</v>
      </c>
      <c r="BS65" s="45">
        <f t="shared" si="15"/>
        <v>489.01940490526994</v>
      </c>
      <c r="BT65" s="45">
        <f t="shared" si="15"/>
        <v>488.5032683481935</v>
      </c>
      <c r="BU65" s="45">
        <f t="shared" si="15"/>
        <v>487.98880426511312</v>
      </c>
      <c r="BV65" s="45">
        <f t="shared" si="15"/>
        <v>487.47741453602561</v>
      </c>
      <c r="BW65" s="45">
        <f t="shared" si="15"/>
        <v>486.9700197252775</v>
      </c>
      <c r="BX65" s="45">
        <f t="shared" si="15"/>
        <v>486.46721482836665</v>
      </c>
      <c r="BY65" s="45">
        <f t="shared" si="15"/>
        <v>485.96937459542704</v>
      </c>
      <c r="BZ65" s="45">
        <f t="shared" si="15"/>
        <v>485.476724812714</v>
      </c>
      <c r="CA65" s="45">
        <f t="shared" si="15"/>
        <v>484.98939058043936</v>
      </c>
      <c r="CB65" s="45">
        <f t="shared" si="15"/>
        <v>484.50742903438675</v>
      </c>
      <c r="CC65" s="45">
        <f t="shared" si="15"/>
        <v>484.0308515406341</v>
      </c>
      <c r="CD65" s="45">
        <f t="shared" si="15"/>
        <v>483.55963876216265</v>
      </c>
      <c r="CE65" s="45">
        <f t="shared" si="15"/>
        <v>483.09375089556283</v>
      </c>
      <c r="CF65" s="45">
        <f t="shared" si="15"/>
        <v>482.63313463266974</v>
      </c>
      <c r="CG65" s="45">
        <f t="shared" si="15"/>
        <v>482.17772789957314</v>
      </c>
      <c r="CH65" s="45">
        <f t="shared" si="15"/>
        <v>481.72746308576819</v>
      </c>
      <c r="CI65" s="45">
        <f t="shared" si="15"/>
        <v>481.28226924645367</v>
      </c>
      <c r="CJ65" s="45">
        <f t="shared" si="15"/>
        <v>480.84207360551545</v>
      </c>
      <c r="CK65" s="45">
        <f t="shared" si="15"/>
        <v>480.40680258148507</v>
      </c>
      <c r="CL65" s="45">
        <f t="shared" si="15"/>
        <v>479.97638248748558</v>
      </c>
      <c r="CM65" s="45">
        <f t="shared" si="15"/>
        <v>479.55074000787124</v>
      </c>
      <c r="CN65" s="45">
        <f t="shared" si="15"/>
        <v>479.12980252151829</v>
      </c>
      <c r="CO65" s="45">
        <f t="shared" si="15"/>
        <v>478.71349831949613</v>
      </c>
      <c r="CP65" s="45">
        <f t="shared" si="15"/>
        <v>478.30175674974907</v>
      </c>
      <c r="CQ65" s="45">
        <f t="shared" si="15"/>
        <v>477.89450831115687</v>
      </c>
      <c r="CR65" s="45">
        <f t="shared" si="15"/>
        <v>477.49168471234543</v>
      </c>
      <c r="CS65" s="45">
        <f t="shared" si="15"/>
        <v>477.0932189058534</v>
      </c>
      <c r="CT65" s="45">
        <f t="shared" si="15"/>
        <v>476.69904510499913</v>
      </c>
      <c r="CU65" s="45">
        <f t="shared" si="15"/>
        <v>476.30909878855908</v>
      </c>
      <c r="CV65" s="45">
        <f t="shared" si="15"/>
        <v>475.92331669683279</v>
      </c>
    </row>
    <row r="66" spans="1:237" s="33" customFormat="1" ht="18" customHeight="1">
      <c r="A66" s="23" t="s">
        <v>159</v>
      </c>
      <c r="B66" s="33">
        <f t="shared" ref="B66:AG66" si="16">(B31*(B103)^$B38)</f>
        <v>2.4704027752364705E-11</v>
      </c>
      <c r="C66" s="33">
        <f t="shared" si="16"/>
        <v>2.0938821110690546E-11</v>
      </c>
      <c r="D66" s="33">
        <f t="shared" si="16"/>
        <v>1.8281288404863461E-11</v>
      </c>
      <c r="E66" s="33">
        <f t="shared" si="16"/>
        <v>1.6177566326066662E-11</v>
      </c>
      <c r="F66" s="33">
        <f t="shared" si="16"/>
        <v>1.4490304174693153E-11</v>
      </c>
      <c r="G66" s="33">
        <f t="shared" si="16"/>
        <v>1.3120940339686829E-11</v>
      </c>
      <c r="H66" s="33">
        <f t="shared" si="16"/>
        <v>1.1997606930484952E-11</v>
      </c>
      <c r="I66" s="33">
        <f t="shared" si="16"/>
        <v>1.1067275129619907E-11</v>
      </c>
      <c r="J66" s="33">
        <f t="shared" si="16"/>
        <v>1.0291459503748041E-11</v>
      </c>
      <c r="K66" s="33">
        <f t="shared" si="16"/>
        <v>9.6484589720946558E-12</v>
      </c>
      <c r="L66" s="33">
        <f t="shared" si="16"/>
        <v>9.1573314485213934E-12</v>
      </c>
      <c r="M66" s="33">
        <f t="shared" si="16"/>
        <v>8.9801512566923057E-12</v>
      </c>
      <c r="N66" s="33">
        <f t="shared" si="16"/>
        <v>9.8095523706464779E-12</v>
      </c>
      <c r="O66" s="33">
        <f t="shared" si="16"/>
        <v>1.4477464842788714E-11</v>
      </c>
      <c r="P66" s="33">
        <f t="shared" si="16"/>
        <v>3.600200788450938E-11</v>
      </c>
      <c r="Q66" s="33">
        <f t="shared" si="16"/>
        <v>1.4070017273105079E-10</v>
      </c>
      <c r="R66" s="33">
        <f t="shared" si="16"/>
        <v>6.5898182473709294E-10</v>
      </c>
      <c r="S66" s="33">
        <f t="shared" si="16"/>
        <v>3.1083868217362655E-9</v>
      </c>
      <c r="T66" s="33">
        <f t="shared" si="16"/>
        <v>1.3859142072846287E-8</v>
      </c>
      <c r="U66" s="33">
        <f t="shared" si="16"/>
        <v>5.7397327991815081E-8</v>
      </c>
      <c r="V66" s="33">
        <f t="shared" si="16"/>
        <v>2.200501210724705E-7</v>
      </c>
      <c r="W66" s="33">
        <f t="shared" si="16"/>
        <v>7.8067753064816794E-7</v>
      </c>
      <c r="X66" s="33">
        <f t="shared" si="16"/>
        <v>2.560492887576901E-6</v>
      </c>
      <c r="Y66" s="33">
        <f t="shared" si="16"/>
        <v>7.7415672085958226E-6</v>
      </c>
      <c r="Z66" s="33">
        <f t="shared" si="16"/>
        <v>2.1464546369374944E-5</v>
      </c>
      <c r="AA66" s="33">
        <f t="shared" si="16"/>
        <v>7.8003244383230834E-5</v>
      </c>
      <c r="AB66" s="33">
        <f t="shared" si="16"/>
        <v>8.6406562140497111E-4</v>
      </c>
      <c r="AC66" s="33">
        <f t="shared" si="16"/>
        <v>4.172668455708268E-4</v>
      </c>
      <c r="AD66" s="33">
        <f t="shared" si="16"/>
        <v>2.0169985229880906E-4</v>
      </c>
      <c r="AE66" s="33">
        <f t="shared" si="16"/>
        <v>9.7584170709818764E-5</v>
      </c>
      <c r="AF66" s="33">
        <f t="shared" si="16"/>
        <v>4.7249482470415719E-5</v>
      </c>
      <c r="AG66" s="33">
        <f t="shared" si="16"/>
        <v>2.2894134632729798E-5</v>
      </c>
      <c r="AH66" s="33">
        <f t="shared" ref="AH66:BI66" si="17">(AH31*(AH103)^$B38)</f>
        <v>1.1100178316039754E-5</v>
      </c>
      <c r="AI66" s="33">
        <f t="shared" si="17"/>
        <v>5.3850082180555112E-6</v>
      </c>
      <c r="AJ66" s="33">
        <f t="shared" si="17"/>
        <v>2.6137762539484901E-6</v>
      </c>
      <c r="AK66" s="33">
        <f t="shared" si="17"/>
        <v>1.2692685120952268E-6</v>
      </c>
      <c r="AL66" s="33">
        <f t="shared" si="17"/>
        <v>6.1662532703688863E-7</v>
      </c>
      <c r="AM66" s="33">
        <f t="shared" si="17"/>
        <v>2.9967719176793507E-7</v>
      </c>
      <c r="AN66" s="33">
        <f t="shared" si="17"/>
        <v>1.4569144573679617E-7</v>
      </c>
      <c r="AO66" s="33">
        <f t="shared" si="17"/>
        <v>7.0851270684942556E-8</v>
      </c>
      <c r="AP66" s="33">
        <f t="shared" si="17"/>
        <v>3.4465226684054157E-8</v>
      </c>
      <c r="AQ66" s="33">
        <f t="shared" si="17"/>
        <v>1.6769594054911343E-8</v>
      </c>
      <c r="AR66" s="33">
        <f t="shared" si="17"/>
        <v>8.1613327161776258E-9</v>
      </c>
      <c r="AS66" s="33">
        <f t="shared" si="17"/>
        <v>3.9727115016156633E-9</v>
      </c>
      <c r="AT66" s="33">
        <f t="shared" si="17"/>
        <v>1.9341566352727523E-9</v>
      </c>
      <c r="AU66" s="33">
        <f t="shared" si="17"/>
        <v>9.4181815745876223E-10</v>
      </c>
      <c r="AV66" s="33">
        <f t="shared" si="17"/>
        <v>4.5867619233655377E-10</v>
      </c>
      <c r="AW66" s="33">
        <f t="shared" si="17"/>
        <v>2.2341004108719318E-10</v>
      </c>
      <c r="AX66" s="33">
        <f t="shared" si="17"/>
        <v>1.0883054236647851E-10</v>
      </c>
      <c r="AY66" s="33">
        <f t="shared" si="17"/>
        <v>5.3020687201826264E-11</v>
      </c>
      <c r="AZ66" s="33">
        <f t="shared" si="17"/>
        <v>2.5833408978519567E-11</v>
      </c>
      <c r="BA66" s="33">
        <f t="shared" si="17"/>
        <v>1.2587970432914135E-11</v>
      </c>
      <c r="BB66" s="33">
        <f t="shared" si="17"/>
        <v>6.1342796901107175E-12</v>
      </c>
      <c r="BC66" s="33">
        <f t="shared" si="17"/>
        <v>2.9895230844969064E-12</v>
      </c>
      <c r="BD66" s="33">
        <f t="shared" si="17"/>
        <v>1.4570272676304461E-12</v>
      </c>
      <c r="BE66" s="33">
        <f t="shared" si="17"/>
        <v>7.1016315299292007E-13</v>
      </c>
      <c r="BF66" s="33">
        <f t="shared" si="17"/>
        <v>3.4615515957378764E-13</v>
      </c>
      <c r="BG66" s="33">
        <f t="shared" si="17"/>
        <v>1.687343412718786E-13</v>
      </c>
      <c r="BH66" s="33">
        <f t="shared" si="17"/>
        <v>8.2253454869971381E-14</v>
      </c>
      <c r="BI66" s="33">
        <f t="shared" si="17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9.2772164162186675E-11</v>
      </c>
      <c r="C67" s="23">
        <f>+C61*C66</f>
        <v>1.2918956760448799E-10</v>
      </c>
      <c r="D67" s="23">
        <f t="shared" ref="D67:BI67" si="18">+D61*D66</f>
        <v>1.7121652575134734E-10</v>
      </c>
      <c r="E67" s="23">
        <f t="shared" si="18"/>
        <v>2.1388880010005008E-10</v>
      </c>
      <c r="F67" s="23">
        <f t="shared" si="18"/>
        <v>2.5779224343832216E-10</v>
      </c>
      <c r="G67" s="23">
        <f t="shared" si="18"/>
        <v>3.0025777520377746E-10</v>
      </c>
      <c r="H67" s="23">
        <f t="shared" si="18"/>
        <v>3.4108865677676903E-10</v>
      </c>
      <c r="I67" s="23">
        <f t="shared" si="18"/>
        <v>3.809503734255049E-10</v>
      </c>
      <c r="J67" s="23">
        <f t="shared" si="18"/>
        <v>4.1953550251596014E-10</v>
      </c>
      <c r="K67" s="23">
        <f t="shared" si="18"/>
        <v>4.5669428673164446E-10</v>
      </c>
      <c r="L67" s="23">
        <f t="shared" si="18"/>
        <v>4.9079220187715994E-10</v>
      </c>
      <c r="M67" s="23">
        <f t="shared" si="18"/>
        <v>5.3568233734134084E-10</v>
      </c>
      <c r="N67" s="23">
        <f t="shared" si="18"/>
        <v>6.5350275239469347E-10</v>
      </c>
      <c r="O67" s="23">
        <f t="shared" si="18"/>
        <v>1.0660488159860903E-9</v>
      </c>
      <c r="P67" s="23">
        <f t="shared" si="18"/>
        <v>2.9066089091319088E-9</v>
      </c>
      <c r="Q67" s="23">
        <f t="shared" si="18"/>
        <v>1.2371775671982694E-8</v>
      </c>
      <c r="R67" s="23">
        <f t="shared" si="18"/>
        <v>6.2749404440516555E-8</v>
      </c>
      <c r="S67" s="23">
        <f t="shared" si="18"/>
        <v>3.1893476738545938E-7</v>
      </c>
      <c r="T67" s="23">
        <f t="shared" si="18"/>
        <v>1.5254987950968047E-6</v>
      </c>
      <c r="U67" s="23">
        <f t="shared" si="18"/>
        <v>6.7508589235474224E-6</v>
      </c>
      <c r="V67" s="23">
        <f t="shared" si="18"/>
        <v>2.7557547931568015E-5</v>
      </c>
      <c r="W67" s="23">
        <f t="shared" si="18"/>
        <v>1.0376663425725557E-4</v>
      </c>
      <c r="X67" s="23">
        <f t="shared" si="18"/>
        <v>3.6019004716559536E-4</v>
      </c>
      <c r="Y67" s="23">
        <f t="shared" si="18"/>
        <v>1.1495838512479524E-3</v>
      </c>
      <c r="Z67" s="23">
        <f t="shared" si="18"/>
        <v>3.3568714888132256E-3</v>
      </c>
      <c r="AA67" s="23">
        <f t="shared" si="18"/>
        <v>1.2821296059764301E-2</v>
      </c>
      <c r="AB67" s="23">
        <f t="shared" si="18"/>
        <v>0.14900062695136926</v>
      </c>
      <c r="AC67" s="23">
        <f t="shared" si="18"/>
        <v>7.5373104911792735E-2</v>
      </c>
      <c r="AD67" s="23">
        <f t="shared" si="18"/>
        <v>3.8136682756511199E-2</v>
      </c>
      <c r="AE67" s="23">
        <f t="shared" si="18"/>
        <v>1.9298130640011169E-2</v>
      </c>
      <c r="AF67" s="23">
        <f t="shared" si="18"/>
        <v>9.765097135712917E-3</v>
      </c>
      <c r="AG67" s="23">
        <f t="shared" si="18"/>
        <v>4.9405815249185369E-3</v>
      </c>
      <c r="AH67" s="23">
        <f t="shared" si="18"/>
        <v>2.4990989425993171E-3</v>
      </c>
      <c r="AI67" s="23">
        <f t="shared" si="18"/>
        <v>1.2637730826861647E-3</v>
      </c>
      <c r="AJ67" s="23">
        <f t="shared" si="18"/>
        <v>6.3888429509039964E-4</v>
      </c>
      <c r="AK67" s="23">
        <f t="shared" si="18"/>
        <v>3.2287785774786357E-4</v>
      </c>
      <c r="AL67" s="23">
        <f t="shared" si="18"/>
        <v>1.6312428070311218E-4</v>
      </c>
      <c r="AM67" s="23">
        <f t="shared" si="18"/>
        <v>8.2388858632650343E-5</v>
      </c>
      <c r="AN67" s="23">
        <f t="shared" si="18"/>
        <v>4.1600204951634177E-5</v>
      </c>
      <c r="AO67" s="23">
        <f t="shared" si="18"/>
        <v>2.0999471770627975E-5</v>
      </c>
      <c r="AP67" s="23">
        <f t="shared" si="18"/>
        <v>1.0597818128328569E-5</v>
      </c>
      <c r="AQ67" s="23">
        <f t="shared" si="18"/>
        <v>5.3472314343827282E-6</v>
      </c>
      <c r="AR67" s="23">
        <f t="shared" si="18"/>
        <v>2.6974587227988973E-6</v>
      </c>
      <c r="AS67" s="23">
        <f t="shared" si="18"/>
        <v>1.3605117050955633E-6</v>
      </c>
      <c r="AT67" s="23">
        <f t="shared" si="18"/>
        <v>6.8608688024860092E-7</v>
      </c>
      <c r="AU67" s="23">
        <f t="shared" si="18"/>
        <v>3.4593328154587622E-7</v>
      </c>
      <c r="AV67" s="23">
        <f t="shared" si="18"/>
        <v>1.7440075468704077E-7</v>
      </c>
      <c r="AW67" s="23">
        <f t="shared" si="18"/>
        <v>8.7912959695666569E-8</v>
      </c>
      <c r="AX67" s="23">
        <f t="shared" si="18"/>
        <v>4.4310956375380033E-8</v>
      </c>
      <c r="AY67" s="23">
        <f t="shared" si="18"/>
        <v>2.233200066004221E-8</v>
      </c>
      <c r="AZ67" s="23">
        <f t="shared" si="18"/>
        <v>1.1253990206165053E-8</v>
      </c>
      <c r="BA67" s="23">
        <f t="shared" si="18"/>
        <v>5.6708933748823487E-9</v>
      </c>
      <c r="BB67" s="23">
        <f t="shared" si="18"/>
        <v>2.8573650531040251E-9</v>
      </c>
      <c r="BC67" s="23">
        <f t="shared" si="18"/>
        <v>1.4396342228272689E-9</v>
      </c>
      <c r="BD67" s="23">
        <f t="shared" si="18"/>
        <v>7.2529276634929339E-10</v>
      </c>
      <c r="BE67" s="23">
        <f t="shared" si="18"/>
        <v>3.6538570914300075E-10</v>
      </c>
      <c r="BF67" s="23">
        <f t="shared" si="18"/>
        <v>1.8406398342841081E-10</v>
      </c>
      <c r="BG67" s="23">
        <f t="shared" si="18"/>
        <v>9.2718611043227034E-11</v>
      </c>
      <c r="BH67" s="23">
        <f t="shared" si="18"/>
        <v>4.6703287307330829E-11</v>
      </c>
      <c r="BI67" s="23">
        <f t="shared" si="18"/>
        <v>2.352403562520006E-11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3.742621166540856</v>
      </c>
      <c r="C68" s="23">
        <f>+C65-C67</f>
        <v>6.1415779397193848</v>
      </c>
      <c r="D68" s="23">
        <f>+D65-D67</f>
        <v>9.3068296942905082</v>
      </c>
      <c r="E68" s="23">
        <f>+E65-E67</f>
        <v>13.108103207706883</v>
      </c>
      <c r="F68" s="23">
        <f>+F65-F67</f>
        <v>17.588765892762982</v>
      </c>
      <c r="G68" s="23">
        <f t="shared" ref="G68:BI68" si="19">+G65-G67</f>
        <v>22.550056420210769</v>
      </c>
      <c r="H68" s="23">
        <f t="shared" si="19"/>
        <v>27.911876509710829</v>
      </c>
      <c r="I68" s="23">
        <f t="shared" si="19"/>
        <v>33.65801090870832</v>
      </c>
      <c r="J68" s="23">
        <f t="shared" si="19"/>
        <v>39.688390899280307</v>
      </c>
      <c r="K68" s="23">
        <f t="shared" si="19"/>
        <v>45.864222614093123</v>
      </c>
      <c r="L68" s="23">
        <f t="shared" si="19"/>
        <v>51.670554366621843</v>
      </c>
      <c r="M68" s="23">
        <f t="shared" si="19"/>
        <v>57.211846108968565</v>
      </c>
      <c r="N68" s="23">
        <f t="shared" si="19"/>
        <v>63.556692278582375</v>
      </c>
      <c r="O68" s="23">
        <f t="shared" si="19"/>
        <v>69.867722851912049</v>
      </c>
      <c r="P68" s="23">
        <f t="shared" si="19"/>
        <v>76.176092574929726</v>
      </c>
      <c r="Q68" s="23">
        <f t="shared" si="19"/>
        <v>82.490413898719339</v>
      </c>
      <c r="R68" s="23">
        <f t="shared" si="19"/>
        <v>88.808298823094304</v>
      </c>
      <c r="S68" s="23">
        <f t="shared" si="19"/>
        <v>95.12265100742141</v>
      </c>
      <c r="T68" s="23">
        <f t="shared" si="19"/>
        <v>101.42530890847924</v>
      </c>
      <c r="U68" s="23">
        <f t="shared" si="19"/>
        <v>107.70918763145936</v>
      </c>
      <c r="V68" s="23">
        <f t="shared" si="19"/>
        <v>113.96961730811614</v>
      </c>
      <c r="W68" s="23">
        <f t="shared" si="19"/>
        <v>120.20530590335066</v>
      </c>
      <c r="X68" s="23">
        <f t="shared" si="19"/>
        <v>126.41917182172885</v>
      </c>
      <c r="Y68" s="23">
        <f t="shared" si="19"/>
        <v>132.61913398510904</v>
      </c>
      <c r="Z68" s="23">
        <f t="shared" si="19"/>
        <v>138.81878078496055</v>
      </c>
      <c r="AA68" s="23">
        <f t="shared" si="19"/>
        <v>145.05561984465729</v>
      </c>
      <c r="AB68" s="23">
        <f t="shared" si="19"/>
        <v>151.4030272878444</v>
      </c>
      <c r="AC68" s="23">
        <f t="shared" si="19"/>
        <v>158.33264787623531</v>
      </c>
      <c r="AD68" s="23">
        <f t="shared" si="19"/>
        <v>165.61569224867642</v>
      </c>
      <c r="AE68" s="23">
        <f t="shared" si="19"/>
        <v>173.1934444256739</v>
      </c>
      <c r="AF68" s="23">
        <f t="shared" si="19"/>
        <v>181.01355838939483</v>
      </c>
      <c r="AG68" s="23">
        <f t="shared" si="19"/>
        <v>189.03405269487351</v>
      </c>
      <c r="AH68" s="23">
        <f t="shared" si="19"/>
        <v>197.22418438324806</v>
      </c>
      <c r="AI68" s="23">
        <f t="shared" si="19"/>
        <v>205.5635332441542</v>
      </c>
      <c r="AJ68" s="23">
        <f t="shared" si="19"/>
        <v>214.04036698535603</v>
      </c>
      <c r="AK68" s="23">
        <f t="shared" si="19"/>
        <v>222.64986991543898</v>
      </c>
      <c r="AL68" s="23">
        <f t="shared" si="19"/>
        <v>231.39251742590591</v>
      </c>
      <c r="AM68" s="23">
        <f t="shared" si="19"/>
        <v>240.27270644827877</v>
      </c>
      <c r="AN68" s="23">
        <f t="shared" si="19"/>
        <v>249.29766100828959</v>
      </c>
      <c r="AO68" s="23">
        <f t="shared" si="19"/>
        <v>258.47658911516572</v>
      </c>
      <c r="AP68" s="23">
        <f t="shared" si="19"/>
        <v>267.82005116730494</v>
      </c>
      <c r="AQ68" s="23">
        <f t="shared" si="19"/>
        <v>277.33949778984777</v>
      </c>
      <c r="AR68" s="23">
        <f t="shared" si="19"/>
        <v>287.04693903125758</v>
      </c>
      <c r="AS68" s="23">
        <f t="shared" si="19"/>
        <v>296.95471307186773</v>
      </c>
      <c r="AT68" s="23">
        <f t="shared" si="19"/>
        <v>307.07532901344217</v>
      </c>
      <c r="AU68" s="23">
        <f t="shared" si="19"/>
        <v>317.42136404112836</v>
      </c>
      <c r="AV68" s="23">
        <f t="shared" si="19"/>
        <v>328.00539999176539</v>
      </c>
      <c r="AW68" s="23">
        <f t="shared" si="19"/>
        <v>338.83998812716106</v>
      </c>
      <c r="AX68" s="23">
        <f t="shared" si="19"/>
        <v>349.93763381877653</v>
      </c>
      <c r="AY68" s="23">
        <f t="shared" si="19"/>
        <v>361.31079505624075</v>
      </c>
      <c r="AZ68" s="23">
        <f t="shared" si="19"/>
        <v>372.9718903453952</v>
      </c>
      <c r="BA68" s="23">
        <f t="shared" si="19"/>
        <v>384.9333127902209</v>
      </c>
      <c r="BB68" s="23">
        <f t="shared" si="19"/>
        <v>397.20744806047765</v>
      </c>
      <c r="BC68" s="23">
        <f t="shared" si="19"/>
        <v>409.80669461390647</v>
      </c>
      <c r="BD68" s="23">
        <f t="shared" si="19"/>
        <v>422.74348502999095</v>
      </c>
      <c r="BE68" s="23">
        <f t="shared" si="19"/>
        <v>436.03030766792131</v>
      </c>
      <c r="BF68" s="23">
        <f t="shared" si="19"/>
        <v>449.67972811916638</v>
      </c>
      <c r="BG68" s="23">
        <f t="shared" si="19"/>
        <v>463.70441011068669</v>
      </c>
      <c r="BH68" s="23">
        <f t="shared" si="19"/>
        <v>478.11713564738119</v>
      </c>
      <c r="BI68" s="23">
        <f t="shared" si="19"/>
        <v>492.93082427599188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0.63605275501138059</v>
      </c>
      <c r="C70" s="45">
        <f t="shared" si="20"/>
        <v>0.86335430992733797</v>
      </c>
      <c r="D70" s="45">
        <f t="shared" si="20"/>
        <v>1.1154571354772198</v>
      </c>
      <c r="E70" s="45">
        <f t="shared" si="20"/>
        <v>1.3586347188574097</v>
      </c>
      <c r="F70" s="45">
        <f t="shared" si="20"/>
        <v>1.5968214291797322</v>
      </c>
      <c r="G70" s="45">
        <f t="shared" si="20"/>
        <v>1.813925859783843</v>
      </c>
      <c r="H70" s="45">
        <f t="shared" si="20"/>
        <v>2.0100189522664724</v>
      </c>
      <c r="I70" s="45">
        <f t="shared" si="20"/>
        <v>2.1901427014192807</v>
      </c>
      <c r="J70" s="45">
        <f t="shared" si="20"/>
        <v>2.3531282507177682</v>
      </c>
      <c r="K70" s="45">
        <f t="shared" si="20"/>
        <v>2.4967396169793878</v>
      </c>
      <c r="L70" s="45">
        <f t="shared" si="20"/>
        <v>2.600243930010862</v>
      </c>
      <c r="M70" s="45">
        <f t="shared" si="20"/>
        <v>2.677516065567962</v>
      </c>
      <c r="N70" s="45">
        <f t="shared" si="20"/>
        <v>2.7810664346903438</v>
      </c>
      <c r="O70" s="45">
        <f t="shared" si="20"/>
        <v>2.8723184824008277</v>
      </c>
      <c r="P70" s="45">
        <f t="shared" si="20"/>
        <v>2.9547117350008105</v>
      </c>
      <c r="Q70" s="45">
        <f t="shared" si="20"/>
        <v>3.0297206940716821</v>
      </c>
      <c r="R70" s="45">
        <f t="shared" si="20"/>
        <v>3.0976048662032984</v>
      </c>
      <c r="S70" s="45">
        <f t="shared" si="20"/>
        <v>3.1576172639262099</v>
      </c>
      <c r="T70" s="45">
        <f t="shared" si="20"/>
        <v>3.2079142310941524</v>
      </c>
      <c r="U70" s="45">
        <f t="shared" si="20"/>
        <v>3.2453094791873052</v>
      </c>
      <c r="V70" s="45">
        <f t="shared" si="20"/>
        <v>3.2649266869606395</v>
      </c>
      <c r="W70" s="45">
        <f t="shared" si="20"/>
        <v>3.2598417480337214</v>
      </c>
      <c r="X70" s="45">
        <f t="shared" si="20"/>
        <v>3.2208953008562036</v>
      </c>
      <c r="Y70" s="45">
        <f t="shared" si="20"/>
        <v>3.1369891457867269</v>
      </c>
      <c r="Z70" s="45">
        <f t="shared" si="20"/>
        <v>2.9963160469022707</v>
      </c>
      <c r="AA70" s="45">
        <f t="shared" si="20"/>
        <v>2.4291530028330519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0.63605275501138059</v>
      </c>
      <c r="C71" s="46">
        <f t="shared" si="22"/>
        <v>0.86335430992733797</v>
      </c>
      <c r="D71" s="46">
        <f t="shared" si="22"/>
        <v>1.1154571354772198</v>
      </c>
      <c r="E71" s="46">
        <f t="shared" si="22"/>
        <v>1.3586347188574097</v>
      </c>
      <c r="F71" s="46">
        <f t="shared" si="22"/>
        <v>1.5968214291797322</v>
      </c>
      <c r="G71" s="46">
        <f t="shared" si="22"/>
        <v>1.813925859783843</v>
      </c>
      <c r="H71" s="46">
        <f t="shared" si="22"/>
        <v>2.0100189522664724</v>
      </c>
      <c r="I71" s="46">
        <f t="shared" si="22"/>
        <v>2.1901427014192807</v>
      </c>
      <c r="J71" s="46">
        <f t="shared" si="22"/>
        <v>2.3531282507177682</v>
      </c>
      <c r="K71" s="46">
        <f t="shared" si="22"/>
        <v>2.4967396169793878</v>
      </c>
      <c r="L71" s="46">
        <f t="shared" si="22"/>
        <v>2.600243930010862</v>
      </c>
      <c r="M71" s="46">
        <f t="shared" si="22"/>
        <v>2.677516065567962</v>
      </c>
      <c r="N71" s="46">
        <f t="shared" si="22"/>
        <v>2.7810664346903438</v>
      </c>
      <c r="O71" s="46">
        <f t="shared" si="22"/>
        <v>2.8723184824008277</v>
      </c>
      <c r="P71" s="46">
        <f t="shared" si="22"/>
        <v>2.9547117350008105</v>
      </c>
      <c r="Q71" s="46">
        <f t="shared" si="22"/>
        <v>3.0297206940716821</v>
      </c>
      <c r="R71" s="46">
        <f t="shared" si="22"/>
        <v>3.0976048662032984</v>
      </c>
      <c r="S71" s="46">
        <f t="shared" si="22"/>
        <v>3.1576172639262099</v>
      </c>
      <c r="T71" s="46">
        <f t="shared" si="22"/>
        <v>3.2079142310941524</v>
      </c>
      <c r="U71" s="46">
        <f t="shared" si="22"/>
        <v>3.2453094791873052</v>
      </c>
      <c r="V71" s="46">
        <f t="shared" si="22"/>
        <v>3.2649266869606395</v>
      </c>
      <c r="W71" s="46">
        <f t="shared" si="22"/>
        <v>3.2598417480337214</v>
      </c>
      <c r="X71" s="46">
        <f t="shared" si="22"/>
        <v>3.2208953008562036</v>
      </c>
      <c r="Y71" s="46">
        <f t="shared" si="22"/>
        <v>3.1369891457867269</v>
      </c>
      <c r="Z71" s="46">
        <f t="shared" si="22"/>
        <v>2.9963160469022707</v>
      </c>
      <c r="AA71" s="46">
        <f t="shared" si="22"/>
        <v>2.4291530028330519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0.96186079116822931</v>
      </c>
      <c r="C73" s="45">
        <f>(C97)*C68</f>
        <v>1.5363300389902863</v>
      </c>
      <c r="D73" s="45">
        <f>(D97)*D68</f>
        <v>2.2254647270918282</v>
      </c>
      <c r="E73" s="45">
        <f>(E97)*E68</f>
        <v>3.0243924204546726</v>
      </c>
      <c r="F73" s="45">
        <f>(F97)*F68</f>
        <v>3.8867959128627483</v>
      </c>
      <c r="G73" s="45">
        <f t="shared" ref="G73:BI73" si="24">(G97)*G68</f>
        <v>4.9075426320358142</v>
      </c>
      <c r="H73" s="45">
        <f t="shared" si="24"/>
        <v>6.097466844835342</v>
      </c>
      <c r="I73" s="45">
        <f t="shared" si="24"/>
        <v>7.3897622836191754</v>
      </c>
      <c r="J73" s="45">
        <f t="shared" si="24"/>
        <v>8.7717119263091909</v>
      </c>
      <c r="K73" s="45">
        <f t="shared" si="24"/>
        <v>9.9003561652847232</v>
      </c>
      <c r="L73" s="45">
        <f t="shared" si="24"/>
        <v>10.821207387496942</v>
      </c>
      <c r="M73" s="45">
        <f t="shared" si="24"/>
        <v>12.515388168271016</v>
      </c>
      <c r="N73" s="45">
        <f t="shared" si="24"/>
        <v>13.903356186807589</v>
      </c>
      <c r="O73" s="45">
        <f t="shared" si="24"/>
        <v>15.283926868211717</v>
      </c>
      <c r="P73" s="45">
        <f t="shared" si="24"/>
        <v>16.663915474804821</v>
      </c>
      <c r="Q73" s="45">
        <f t="shared" si="24"/>
        <v>18.045206024945443</v>
      </c>
      <c r="R73" s="45">
        <f t="shared" si="24"/>
        <v>19.427276131203126</v>
      </c>
      <c r="S73" s="45">
        <f t="shared" si="24"/>
        <v>20.808573432246437</v>
      </c>
      <c r="T73" s="45">
        <f t="shared" si="24"/>
        <v>22.187312548151205</v>
      </c>
      <c r="U73" s="45">
        <f t="shared" si="24"/>
        <v>23.561943621419562</v>
      </c>
      <c r="V73" s="45">
        <f t="shared" si="24"/>
        <v>24.931445094144117</v>
      </c>
      <c r="W73" s="45">
        <f t="shared" si="24"/>
        <v>26.295534326943521</v>
      </c>
      <c r="X73" s="45">
        <f t="shared" si="24"/>
        <v>27.654849735958123</v>
      </c>
      <c r="Y73" s="45">
        <f t="shared" si="24"/>
        <v>29.011123626430127</v>
      </c>
      <c r="Z73" s="45">
        <f t="shared" si="24"/>
        <v>30.367328529494031</v>
      </c>
      <c r="AA73" s="45">
        <f t="shared" si="24"/>
        <v>31.731669432363496</v>
      </c>
      <c r="AB73" s="45">
        <f t="shared" si="24"/>
        <v>33.120197742782871</v>
      </c>
      <c r="AC73" s="45">
        <f t="shared" si="24"/>
        <v>34.636088199409116</v>
      </c>
      <c r="AD73" s="45">
        <f t="shared" si="24"/>
        <v>36.229291942463192</v>
      </c>
      <c r="AE73" s="45">
        <f t="shared" si="24"/>
        <v>37.886964546794992</v>
      </c>
      <c r="AF73" s="45">
        <f t="shared" si="24"/>
        <v>39.597655049416993</v>
      </c>
      <c r="AG73" s="45">
        <f t="shared" si="24"/>
        <v>41.352179791430821</v>
      </c>
      <c r="AH73" s="45">
        <f t="shared" si="24"/>
        <v>43.143813591081901</v>
      </c>
      <c r="AI73" s="45">
        <f t="shared" si="24"/>
        <v>44.96808942140698</v>
      </c>
      <c r="AJ73" s="45">
        <f t="shared" si="24"/>
        <v>46.822440782608851</v>
      </c>
      <c r="AK73" s="45">
        <f t="shared" si="24"/>
        <v>48.705814217205358</v>
      </c>
      <c r="AL73" s="45">
        <f t="shared" si="24"/>
        <v>50.618313719554216</v>
      </c>
      <c r="AM73" s="45">
        <f t="shared" si="24"/>
        <v>52.560901141238432</v>
      </c>
      <c r="AN73" s="45">
        <f t="shared" si="24"/>
        <v>54.53515677536727</v>
      </c>
      <c r="AO73" s="45">
        <f t="shared" si="24"/>
        <v>56.543094921733065</v>
      </c>
      <c r="AP73" s="45">
        <f t="shared" si="24"/>
        <v>58.587025722275811</v>
      </c>
      <c r="AQ73" s="45">
        <f t="shared" si="24"/>
        <v>60.669454060654211</v>
      </c>
      <c r="AR73" s="45">
        <f t="shared" si="24"/>
        <v>62.793007197281298</v>
      </c>
      <c r="AS73" s="45">
        <f t="shared" si="24"/>
        <v>64.96038417311911</v>
      </c>
      <c r="AT73" s="45">
        <f t="shared" si="24"/>
        <v>67.174321419079448</v>
      </c>
      <c r="AU73" s="45">
        <f t="shared" si="24"/>
        <v>69.437570259667424</v>
      </c>
      <c r="AV73" s="45">
        <f t="shared" si="24"/>
        <v>71.752883036969891</v>
      </c>
      <c r="AW73" s="45">
        <f t="shared" si="24"/>
        <v>74.123005404626966</v>
      </c>
      <c r="AX73" s="45">
        <f t="shared" si="24"/>
        <v>76.550672977527313</v>
      </c>
      <c r="AY73" s="45">
        <f t="shared" si="24"/>
        <v>79.038611005538002</v>
      </c>
      <c r="AZ73" s="45">
        <f t="shared" si="24"/>
        <v>81.589536101242729</v>
      </c>
      <c r="BA73" s="45">
        <f t="shared" si="24"/>
        <v>84.206159320436413</v>
      </c>
      <c r="BB73" s="45">
        <f t="shared" si="24"/>
        <v>86.891190092639519</v>
      </c>
      <c r="BC73" s="45">
        <f t="shared" si="24"/>
        <v>89.647340644809759</v>
      </c>
      <c r="BD73" s="45">
        <f t="shared" si="24"/>
        <v>92.477330668213057</v>
      </c>
      <c r="BE73" s="45">
        <f t="shared" si="24"/>
        <v>95.383892056215558</v>
      </c>
      <c r="BF73" s="45">
        <f t="shared" si="24"/>
        <v>98.36977359714507</v>
      </c>
      <c r="BG73" s="45">
        <f t="shared" si="24"/>
        <v>101.43774554697735</v>
      </c>
      <c r="BH73" s="45">
        <f t="shared" si="24"/>
        <v>104.59060403560086</v>
      </c>
      <c r="BI73" s="45">
        <f t="shared" si="24"/>
        <v>107.83117528089585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5">+B74*(1-$B$8)^10+10*B73</f>
        <v>11.507074223838783</v>
      </c>
      <c r="D74" s="45">
        <f t="shared" si="25"/>
        <v>19.37556908038589</v>
      </c>
      <c r="E74" s="45">
        <f t="shared" si="25"/>
        <v>29.010490473917031</v>
      </c>
      <c r="F74" s="45">
        <f t="shared" si="25"/>
        <v>40.359256769528031</v>
      </c>
      <c r="G74" s="45">
        <f t="shared" si="25"/>
        <v>52.940361822621888</v>
      </c>
      <c r="H74" s="45">
        <f t="shared" si="25"/>
        <v>67.534589098999533</v>
      </c>
      <c r="I74" s="45">
        <f t="shared" si="25"/>
        <v>84.522523628187059</v>
      </c>
      <c r="J74" s="45">
        <f t="shared" si="25"/>
        <v>103.36880452818343</v>
      </c>
      <c r="K74" s="45">
        <f t="shared" si="25"/>
        <v>123.75959278098074</v>
      </c>
      <c r="L74" s="45">
        <f t="shared" si="25"/>
        <v>142.15586341113084</v>
      </c>
      <c r="M74" s="45">
        <f t="shared" si="25"/>
        <v>157.7787585802312</v>
      </c>
      <c r="N74" s="45">
        <f t="shared" si="25"/>
        <v>180.16793310537969</v>
      </c>
      <c r="O74" s="45">
        <f t="shared" si="25"/>
        <v>201.85423573930086</v>
      </c>
      <c r="P74" s="45">
        <f t="shared" si="25"/>
        <v>223.22148872727428</v>
      </c>
      <c r="Q74" s="45">
        <f t="shared" si="25"/>
        <v>244.47167523427396</v>
      </c>
      <c r="R74" s="45">
        <f t="shared" si="25"/>
        <v>265.69406261877492</v>
      </c>
      <c r="S74" s="45">
        <f t="shared" si="25"/>
        <v>286.91455260977745</v>
      </c>
      <c r="T74" s="45">
        <f t="shared" si="25"/>
        <v>308.12665296843102</v>
      </c>
      <c r="U74" s="45">
        <f t="shared" si="25"/>
        <v>329.31024619177867</v>
      </c>
      <c r="V74" s="45">
        <f t="shared" si="25"/>
        <v>350.44281916529201</v>
      </c>
      <c r="W74" s="45">
        <f t="shared" si="25"/>
        <v>371.50630647224165</v>
      </c>
      <c r="X74" s="45">
        <f t="shared" si="25"/>
        <v>392.49158269748904</v>
      </c>
      <c r="Y74" s="45">
        <f t="shared" si="25"/>
        <v>413.40185016692192</v>
      </c>
      <c r="Z74" s="45">
        <f t="shared" si="25"/>
        <v>434.25554851495758</v>
      </c>
      <c r="AA74" s="45">
        <f t="shared" si="25"/>
        <v>455.0888325559057</v>
      </c>
      <c r="AB74" s="45">
        <f t="shared" si="25"/>
        <v>475.99635856615834</v>
      </c>
      <c r="AC74" s="45">
        <f t="shared" si="25"/>
        <v>497.17164522595715</v>
      </c>
      <c r="AD74" s="45">
        <f t="shared" si="25"/>
        <v>519.71391571342861</v>
      </c>
      <c r="AE74" s="45">
        <f t="shared" si="25"/>
        <v>543.50595685385315</v>
      </c>
      <c r="AF74" s="45">
        <f t="shared" si="25"/>
        <v>568.37845468880937</v>
      </c>
      <c r="AG74" s="45">
        <f t="shared" si="25"/>
        <v>594.15786346151265</v>
      </c>
      <c r="AH74" s="45">
        <f t="shared" si="25"/>
        <v>620.69183491921729</v>
      </c>
      <c r="AI74" s="45">
        <f t="shared" si="25"/>
        <v>647.85999669325849</v>
      </c>
      <c r="AJ74" s="45">
        <f t="shared" si="25"/>
        <v>675.57570726426638</v>
      </c>
      <c r="AK74" s="45">
        <f t="shared" si="25"/>
        <v>703.78309160444724</v>
      </c>
      <c r="AL74" s="45">
        <f t="shared" si="25"/>
        <v>732.4521327214477</v>
      </c>
      <c r="AM74" s="45">
        <f t="shared" si="25"/>
        <v>761.57340428077487</v>
      </c>
      <c r="AN74" s="45">
        <f t="shared" si="25"/>
        <v>791.15323803865169</v>
      </c>
      <c r="AO74" s="45">
        <f t="shared" si="25"/>
        <v>821.20964467305384</v>
      </c>
      <c r="AP74" s="45">
        <f t="shared" si="25"/>
        <v>851.76904711700649</v>
      </c>
      <c r="AQ74" s="45">
        <f t="shared" si="25"/>
        <v>882.86375989697945</v>
      </c>
      <c r="AR74" s="45">
        <f t="shared" si="25"/>
        <v>914.53009922824197</v>
      </c>
      <c r="AS74" s="45">
        <f t="shared" si="25"/>
        <v>946.80700039621479</v>
      </c>
      <c r="AT74" s="45">
        <f t="shared" si="25"/>
        <v>979.73502970510344</v>
      </c>
      <c r="AU74" s="45">
        <f t="shared" si="25"/>
        <v>1013.3556960596973</v>
      </c>
      <c r="AV74" s="45">
        <f t="shared" si="25"/>
        <v>1047.7109859652194</v>
      </c>
      <c r="AW74" s="45">
        <f t="shared" si="25"/>
        <v>1082.8430626316847</v>
      </c>
      <c r="AX74" s="45">
        <f t="shared" si="25"/>
        <v>1118.7940839977923</v>
      </c>
      <c r="AY74" s="45">
        <f t="shared" si="25"/>
        <v>1155.606105776732</v>
      </c>
      <c r="AZ74" s="45">
        <f t="shared" si="25"/>
        <v>1193.3210443876467</v>
      </c>
      <c r="BA74" s="45">
        <f t="shared" si="25"/>
        <v>1231.9806813080149</v>
      </c>
      <c r="BB74" s="45">
        <f t="shared" si="25"/>
        <v>1271.6266953961781</v>
      </c>
      <c r="BC74" s="45">
        <f t="shared" si="25"/>
        <v>1312.3007134666527</v>
      </c>
      <c r="BD74" s="45">
        <f t="shared" si="25"/>
        <v>1354.0443721617673</v>
      </c>
      <c r="BE74" s="45">
        <f t="shared" si="25"/>
        <v>1396.8993861936797</v>
      </c>
      <c r="BF74" s="45">
        <f t="shared" si="25"/>
        <v>1440.9076195168154</v>
      </c>
      <c r="BG74" s="45">
        <f t="shared" si="25"/>
        <v>1486.1111570727785</v>
      </c>
      <c r="BH74" s="45">
        <f t="shared" si="25"/>
        <v>1532.5523755331162</v>
      </c>
      <c r="BI74" s="45">
        <f t="shared" si="25"/>
        <v>1580.2740120284452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0.20801134799687812</v>
      </c>
      <c r="C77" s="23">
        <f t="shared" si="27"/>
        <v>0.1608538864088509</v>
      </c>
      <c r="D77" s="23">
        <f t="shared" si="27"/>
        <v>0.14501257614860597</v>
      </c>
      <c r="E77" s="23">
        <f t="shared" si="27"/>
        <v>0.13672282975414732</v>
      </c>
      <c r="F77" s="23">
        <f t="shared" si="27"/>
        <v>0.13224231359022173</v>
      </c>
      <c r="G77" s="23">
        <f t="shared" si="27"/>
        <v>0.12967720790101189</v>
      </c>
      <c r="H77" s="23">
        <f t="shared" si="27"/>
        <v>0.12628961530479774</v>
      </c>
      <c r="I77" s="23">
        <f t="shared" si="27"/>
        <v>0.12217335390750551</v>
      </c>
      <c r="J77" s="23">
        <f t="shared" si="27"/>
        <v>0.11831055994426437</v>
      </c>
      <c r="K77" s="23">
        <f t="shared" si="27"/>
        <v>0.11473872171715523</v>
      </c>
      <c r="L77" s="23">
        <f t="shared" si="27"/>
        <v>0.11310588369252232</v>
      </c>
      <c r="M77" s="23">
        <f t="shared" si="27"/>
        <v>0.11342176343872253</v>
      </c>
      <c r="N77" s="23">
        <f t="shared" si="27"/>
        <v>0.11092820599402914</v>
      </c>
      <c r="O77" s="23">
        <f t="shared" si="27"/>
        <v>0.10943795290980075</v>
      </c>
      <c r="P77" s="23">
        <f t="shared" si="27"/>
        <v>0.10850384595899047</v>
      </c>
      <c r="Q77" s="23">
        <f t="shared" si="27"/>
        <v>0.10790215347399049</v>
      </c>
      <c r="R77" s="23">
        <f t="shared" si="27"/>
        <v>0.10751661354469788</v>
      </c>
      <c r="S77" s="23">
        <f t="shared" si="27"/>
        <v>0.10728412998302247</v>
      </c>
      <c r="T77" s="23">
        <f t="shared" si="27"/>
        <v>0.10716858842182329</v>
      </c>
      <c r="U77" s="23">
        <f t="shared" si="27"/>
        <v>0.10714782711626769</v>
      </c>
      <c r="V77" s="23">
        <f t="shared" si="27"/>
        <v>0.1072069767293671</v>
      </c>
      <c r="W77" s="23">
        <f t="shared" si="27"/>
        <v>0.10733493924725095</v>
      </c>
      <c r="X77" s="23">
        <f t="shared" si="27"/>
        <v>0.10752242277818219</v>
      </c>
      <c r="Y77" s="23">
        <f t="shared" si="27"/>
        <v>0.10776074983756763</v>
      </c>
      <c r="Z77" s="23">
        <f t="shared" si="27"/>
        <v>0.10804107070277211</v>
      </c>
      <c r="AA77" s="23">
        <f t="shared" si="27"/>
        <v>0.1083538477914919</v>
      </c>
      <c r="AB77" s="23">
        <f t="shared" si="27"/>
        <v>0.10868234338265237</v>
      </c>
      <c r="AC77" s="23">
        <f t="shared" si="27"/>
        <v>0.1089977241400597</v>
      </c>
      <c r="AD77" s="23">
        <f t="shared" si="27"/>
        <v>0.1091425868729345</v>
      </c>
      <c r="AE77" s="23">
        <f t="shared" si="27"/>
        <v>0.10915730699033122</v>
      </c>
      <c r="AF77" s="23">
        <f t="shared" si="27"/>
        <v>0.10908452866895384</v>
      </c>
      <c r="AG77" s="23">
        <f t="shared" si="27"/>
        <v>0.10896154260866765</v>
      </c>
      <c r="AH77" s="23">
        <f t="shared" si="27"/>
        <v>0.10881749337422705</v>
      </c>
      <c r="AI77" s="23">
        <f t="shared" si="27"/>
        <v>0.10867329141950473</v>
      </c>
      <c r="AJ77" s="23">
        <f t="shared" si="27"/>
        <v>0.10854280350320837</v>
      </c>
      <c r="AK77" s="23">
        <f t="shared" si="27"/>
        <v>0.10843442550019838</v>
      </c>
      <c r="AL77" s="23">
        <f t="shared" si="27"/>
        <v>0.10835258021101574</v>
      </c>
      <c r="AM77" s="23">
        <f t="shared" si="27"/>
        <v>0.10829895888849043</v>
      </c>
      <c r="AN77" s="23">
        <f t="shared" si="27"/>
        <v>0.10827347165927061</v>
      </c>
      <c r="AO77" s="23">
        <f t="shared" si="27"/>
        <v>0.10827493716182802</v>
      </c>
      <c r="AP77" s="23">
        <f t="shared" si="27"/>
        <v>0.1083015628287107</v>
      </c>
      <c r="AQ77" s="23">
        <f t="shared" si="27"/>
        <v>0.10835126752956413</v>
      </c>
      <c r="AR77" s="23">
        <f t="shared" si="27"/>
        <v>0.10842189048301117</v>
      </c>
      <c r="AS77" s="23">
        <f t="shared" si="27"/>
        <v>0.10851132067555416</v>
      </c>
      <c r="AT77" s="23">
        <f t="shared" si="27"/>
        <v>0.10861757215578011</v>
      </c>
      <c r="AU77" s="23">
        <f t="shared" si="27"/>
        <v>0.10873882337030231</v>
      </c>
      <c r="AV77" s="23">
        <f t="shared" si="27"/>
        <v>0.10887343323286336</v>
      </c>
      <c r="AW77" s="23">
        <f t="shared" si="27"/>
        <v>0.1090199426213181</v>
      </c>
      <c r="AX77" s="23">
        <f t="shared" si="27"/>
        <v>0.10917706715770475</v>
      </c>
      <c r="AY77" s="23">
        <f t="shared" si="27"/>
        <v>0.10934368514782164</v>
      </c>
      <c r="AZ77" s="23">
        <f t="shared" si="27"/>
        <v>0.10951882319783131</v>
      </c>
      <c r="BA77" s="23">
        <f t="shared" si="27"/>
        <v>0.10970164110349527</v>
      </c>
      <c r="BB77" s="23">
        <f t="shared" si="27"/>
        <v>0.10989141698916635</v>
      </c>
      <c r="BC77" s="23">
        <f t="shared" si="27"/>
        <v>0.11008753326363367</v>
      </c>
      <c r="BD77" s="23">
        <f t="shared" si="27"/>
        <v>0.11028946369185835</v>
      </c>
      <c r="BE77" s="23">
        <f t="shared" si="27"/>
        <v>0.11049676170959648</v>
      </c>
      <c r="BF77" s="23">
        <f t="shared" si="27"/>
        <v>0.11070905000032578</v>
      </c>
      <c r="BG77" s="23">
        <f t="shared" si="27"/>
        <v>0.11092601128925278</v>
      </c>
      <c r="BH77" s="23">
        <f t="shared" si="27"/>
        <v>0.11114738027284758</v>
      </c>
      <c r="BI77" s="23">
        <f t="shared" si="27"/>
        <v>0.11137293658442854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0.13548227565422838</v>
      </c>
      <c r="C78" s="23">
        <f t="shared" si="28"/>
        <v>0.10476760421179014</v>
      </c>
      <c r="D78" s="23">
        <f t="shared" si="28"/>
        <v>9.444981730222754E-2</v>
      </c>
      <c r="E78" s="23">
        <f t="shared" si="28"/>
        <v>8.9050526749413342E-2</v>
      </c>
      <c r="F78" s="23">
        <f t="shared" si="28"/>
        <v>8.613226997236817E-2</v>
      </c>
      <c r="G78" s="23">
        <f t="shared" si="28"/>
        <v>8.4461561333563653E-2</v>
      </c>
      <c r="H78" s="23">
        <f t="shared" si="28"/>
        <v>8.2255149239491759E-2</v>
      </c>
      <c r="I78" s="23">
        <f t="shared" si="28"/>
        <v>7.9574139445251227E-2</v>
      </c>
      <c r="J78" s="23">
        <f t="shared" si="28"/>
        <v>7.70582184555407E-2</v>
      </c>
      <c r="K78" s="23">
        <f t="shared" si="28"/>
        <v>7.4731803209749537E-2</v>
      </c>
      <c r="L78" s="23">
        <f t="shared" si="28"/>
        <v>7.3668300600481587E-2</v>
      </c>
      <c r="M78" s="23">
        <f t="shared" si="28"/>
        <v>7.3874039889517532E-2</v>
      </c>
      <c r="N78" s="23">
        <f t="shared" si="28"/>
        <v>7.2249932164939551E-2</v>
      </c>
      <c r="O78" s="23">
        <f t="shared" si="28"/>
        <v>7.1279298201474134E-2</v>
      </c>
      <c r="P78" s="23">
        <f t="shared" si="28"/>
        <v>7.0670894205158957E-2</v>
      </c>
      <c r="Q78" s="23">
        <f t="shared" si="28"/>
        <v>7.0278998917248675E-2</v>
      </c>
      <c r="R78" s="23">
        <f t="shared" si="28"/>
        <v>7.0027888449098075E-2</v>
      </c>
      <c r="S78" s="23">
        <f t="shared" si="28"/>
        <v>6.9876466893056544E-2</v>
      </c>
      <c r="T78" s="23">
        <f t="shared" si="28"/>
        <v>6.9801212183182998E-2</v>
      </c>
      <c r="U78" s="23">
        <f t="shared" si="28"/>
        <v>6.9787689897262972E-2</v>
      </c>
      <c r="V78" s="23">
        <f t="shared" si="28"/>
        <v>6.982621531553436E-2</v>
      </c>
      <c r="W78" s="23">
        <f t="shared" si="28"/>
        <v>6.9909560062291182E-2</v>
      </c>
      <c r="X78" s="23">
        <f t="shared" si="28"/>
        <v>7.0031672128112898E-2</v>
      </c>
      <c r="Y78" s="23">
        <f t="shared" si="28"/>
        <v>7.01868996801982E-2</v>
      </c>
      <c r="Z78" s="23">
        <f t="shared" si="28"/>
        <v>7.0369478703395688E-2</v>
      </c>
      <c r="AA78" s="23">
        <f t="shared" si="28"/>
        <v>7.0573197164721657E-2</v>
      </c>
      <c r="AB78" s="23">
        <f t="shared" si="28"/>
        <v>7.0787153425576566E-2</v>
      </c>
      <c r="AC78" s="23">
        <f t="shared" si="28"/>
        <v>7.0992567712453561E-2</v>
      </c>
      <c r="AD78" s="23">
        <f t="shared" si="28"/>
        <v>7.1086919933600945E-2</v>
      </c>
      <c r="AE78" s="23">
        <f t="shared" si="28"/>
        <v>7.109650746342569E-2</v>
      </c>
      <c r="AF78" s="23">
        <f t="shared" si="28"/>
        <v>7.1049105373619262E-2</v>
      </c>
      <c r="AG78" s="23">
        <f t="shared" si="28"/>
        <v>7.0969001900987719E-2</v>
      </c>
      <c r="AH78" s="23">
        <f t="shared" si="28"/>
        <v>7.0875179528909454E-2</v>
      </c>
      <c r="AI78" s="23">
        <f t="shared" si="28"/>
        <v>7.0781257686819088E-2</v>
      </c>
      <c r="AJ78" s="23">
        <f t="shared" si="28"/>
        <v>7.0696268093628847E-2</v>
      </c>
      <c r="AK78" s="23">
        <f t="shared" si="28"/>
        <v>7.0625679163649535E-2</v>
      </c>
      <c r="AL78" s="23">
        <f t="shared" si="28"/>
        <v>7.057237156222862E-2</v>
      </c>
      <c r="AM78" s="23">
        <f t="shared" si="28"/>
        <v>7.0537446838797549E-2</v>
      </c>
      <c r="AN78" s="23">
        <f t="shared" si="28"/>
        <v>7.0520846456904554E-2</v>
      </c>
      <c r="AO78" s="23">
        <f t="shared" si="28"/>
        <v>7.0521800970316295E-2</v>
      </c>
      <c r="AP78" s="23">
        <f t="shared" si="28"/>
        <v>7.0539142841203689E-2</v>
      </c>
      <c r="AQ78" s="23">
        <f t="shared" si="28"/>
        <v>7.0571516584497909E-2</v>
      </c>
      <c r="AR78" s="23">
        <f t="shared" si="28"/>
        <v>7.0617514836701784E-2</v>
      </c>
      <c r="AS78" s="23">
        <f t="shared" si="28"/>
        <v>7.0675762649211049E-2</v>
      </c>
      <c r="AT78" s="23">
        <f t="shared" si="28"/>
        <v>7.0744966529053488E-2</v>
      </c>
      <c r="AU78" s="23">
        <f t="shared" si="28"/>
        <v>7.0823940059235868E-2</v>
      </c>
      <c r="AV78" s="23">
        <f t="shared" si="28"/>
        <v>7.0911614364897041E-2</v>
      </c>
      <c r="AW78" s="23">
        <f t="shared" si="28"/>
        <v>7.1007039088325369E-2</v>
      </c>
      <c r="AX78" s="23">
        <f t="shared" si="28"/>
        <v>7.1109377686463304E-2</v>
      </c>
      <c r="AY78" s="23">
        <f t="shared" si="28"/>
        <v>7.1217899575693633E-2</v>
      </c>
      <c r="AZ78" s="23">
        <f t="shared" si="28"/>
        <v>7.133197076362377E-2</v>
      </c>
      <c r="BA78" s="23">
        <f t="shared" si="28"/>
        <v>7.1451044007118464E-2</v>
      </c>
      <c r="BB78" s="23">
        <f t="shared" si="28"/>
        <v>7.1574649133005167E-2</v>
      </c>
      <c r="BC78" s="23">
        <f t="shared" si="28"/>
        <v>7.1702383890812987E-2</v>
      </c>
      <c r="BD78" s="23">
        <f t="shared" si="28"/>
        <v>7.1833905532315584E-2</v>
      </c>
      <c r="BE78" s="23">
        <f t="shared" si="28"/>
        <v>7.1968923200592949E-2</v>
      </c>
      <c r="BF78" s="23">
        <f t="shared" si="28"/>
        <v>7.2107191141259269E-2</v>
      </c>
      <c r="BG78" s="23">
        <f t="shared" si="28"/>
        <v>7.224850270640111E-2</v>
      </c>
      <c r="BH78" s="23">
        <f t="shared" si="28"/>
        <v>7.239268509810956E-2</v>
      </c>
      <c r="BI78" s="23">
        <f t="shared" si="28"/>
        <v>7.2539594786813738E-2</v>
      </c>
    </row>
    <row r="79" spans="1:237" s="37" customFormat="1" ht="18" customHeight="1">
      <c r="A79" s="35" t="s">
        <v>70</v>
      </c>
      <c r="B79" s="29">
        <f>+C134</f>
        <v>7.0272616544315492E-2</v>
      </c>
      <c r="C79" s="23">
        <f t="shared" ref="C79:BI79" si="29">+D134</f>
        <v>5.8426224108701907E-2</v>
      </c>
      <c r="D79" s="23">
        <f t="shared" si="29"/>
        <v>5.1809730101892715E-2</v>
      </c>
      <c r="E79" s="23">
        <f t="shared" si="29"/>
        <v>4.7646575462283014E-2</v>
      </c>
      <c r="F79" s="23">
        <f t="shared" si="29"/>
        <v>4.3001774257423797E-2</v>
      </c>
      <c r="G79" s="23">
        <f t="shared" si="29"/>
        <v>4.0450362814045571E-2</v>
      </c>
      <c r="H79" s="23">
        <f t="shared" si="29"/>
        <v>3.8882441973454362E-2</v>
      </c>
      <c r="I79" s="23">
        <f t="shared" si="29"/>
        <v>3.697989743282637E-2</v>
      </c>
      <c r="J79" s="23">
        <f t="shared" si="29"/>
        <v>3.6588511832396309E-2</v>
      </c>
      <c r="K79" s="23">
        <f t="shared" si="29"/>
        <v>3.4307987086726222E-2</v>
      </c>
      <c r="L79" s="23">
        <f t="shared" si="29"/>
        <v>2.8795937643276481E-2</v>
      </c>
      <c r="M79" s="23">
        <f t="shared" si="29"/>
        <v>3.113930354582517E-2</v>
      </c>
      <c r="N79" s="23">
        <f t="shared" si="29"/>
        <v>2.9516561929434193E-2</v>
      </c>
      <c r="O79" s="23">
        <f t="shared" si="29"/>
        <v>2.8246778910775872E-2</v>
      </c>
      <c r="P79" s="23">
        <f t="shared" si="29"/>
        <v>2.7197043819530364E-2</v>
      </c>
      <c r="Q79" s="23">
        <f t="shared" si="29"/>
        <v>2.629816522132411E-2</v>
      </c>
      <c r="R79" s="23">
        <f t="shared" si="29"/>
        <v>2.5511657084873463E-2</v>
      </c>
      <c r="S79" s="23">
        <f t="shared" si="29"/>
        <v>2.4814829772332958E-2</v>
      </c>
      <c r="T79" s="23">
        <f t="shared" si="29"/>
        <v>2.4193473259550347E-2</v>
      </c>
      <c r="U79" s="23">
        <f t="shared" si="29"/>
        <v>2.3638220578600988E-2</v>
      </c>
      <c r="V79" s="23">
        <f t="shared" si="29"/>
        <v>2.3142734141311294E-2</v>
      </c>
      <c r="W79" s="23">
        <f t="shared" si="29"/>
        <v>2.2702782825373857E-2</v>
      </c>
      <c r="X79" s="23">
        <f t="shared" si="29"/>
        <v>2.231569722144866E-2</v>
      </c>
      <c r="Y79" s="23">
        <f t="shared" si="29"/>
        <v>2.1979885098597496E-2</v>
      </c>
      <c r="Z79" s="23">
        <f t="shared" si="29"/>
        <v>2.171317174340559E-2</v>
      </c>
      <c r="AA79" s="23">
        <f t="shared" si="29"/>
        <v>2.1541565202803259E-2</v>
      </c>
      <c r="AB79" s="23">
        <f t="shared" si="29"/>
        <v>2.1836542354325861E-2</v>
      </c>
      <c r="AC79" s="23">
        <f t="shared" si="29"/>
        <v>2.1870104290074632E-2</v>
      </c>
      <c r="AD79" s="23">
        <f t="shared" si="29"/>
        <v>2.1834442207020244E-2</v>
      </c>
      <c r="AE79" s="23">
        <f t="shared" si="29"/>
        <v>2.1746104773040287E-2</v>
      </c>
      <c r="AF79" s="23">
        <f t="shared" si="29"/>
        <v>2.162234470722546E-2</v>
      </c>
      <c r="AG79" s="23">
        <f t="shared" si="29"/>
        <v>2.1478101799590643E-2</v>
      </c>
      <c r="AH79" s="23">
        <f t="shared" si="29"/>
        <v>2.1324918409761251E-2</v>
      </c>
      <c r="AI79" s="23">
        <f t="shared" si="29"/>
        <v>2.1171026674892568E-2</v>
      </c>
      <c r="AJ79" s="23">
        <f t="shared" si="29"/>
        <v>2.1021896842859267E-2</v>
      </c>
      <c r="AK79" s="23">
        <f t="shared" si="29"/>
        <v>2.0880884739465255E-2</v>
      </c>
      <c r="AL79" s="23">
        <f t="shared" si="29"/>
        <v>2.0749819150093218E-2</v>
      </c>
      <c r="AM79" s="23">
        <f t="shared" si="29"/>
        <v>2.062947618328681E-2</v>
      </c>
      <c r="AN79" s="23">
        <f t="shared" si="29"/>
        <v>2.0519937512539554E-2</v>
      </c>
      <c r="AO79" s="23">
        <f t="shared" si="29"/>
        <v>2.0420849027447785E-2</v>
      </c>
      <c r="AP79" s="23">
        <f t="shared" si="29"/>
        <v>2.0331601326993631E-2</v>
      </c>
      <c r="AQ79" s="23">
        <f t="shared" si="29"/>
        <v>2.0251452036804007E-2</v>
      </c>
      <c r="AR79" s="23">
        <f t="shared" si="29"/>
        <v>2.0179606329156607E-2</v>
      </c>
      <c r="AS79" s="23">
        <f t="shared" si="29"/>
        <v>2.0115268182605117E-2</v>
      </c>
      <c r="AT79" s="23">
        <f t="shared" si="29"/>
        <v>2.0057671582936587E-2</v>
      </c>
      <c r="AU79" s="23">
        <f t="shared" si="29"/>
        <v>2.0006098232529412E-2</v>
      </c>
      <c r="AV79" s="23">
        <f t="shared" si="29"/>
        <v>1.9959886361806234E-2</v>
      </c>
      <c r="AW79" s="23">
        <f t="shared" si="29"/>
        <v>1.9918433806921154E-2</v>
      </c>
      <c r="AX79" s="23">
        <f t="shared" si="29"/>
        <v>1.9881197504959314E-2</v>
      </c>
      <c r="AY79" s="23">
        <f t="shared" si="29"/>
        <v>1.9847690851309885E-2</v>
      </c>
      <c r="AZ79" s="23">
        <f t="shared" si="29"/>
        <v>1.9817479876467647E-2</v>
      </c>
      <c r="BA79" s="23">
        <f t="shared" si="29"/>
        <v>1.9790178866318842E-2</v>
      </c>
      <c r="BB79" s="23">
        <f t="shared" si="29"/>
        <v>1.9765445823891392E-2</v>
      </c>
      <c r="BC79" s="23">
        <f t="shared" si="29"/>
        <v>1.9742978018444157E-2</v>
      </c>
      <c r="BD79" s="23">
        <f t="shared" si="29"/>
        <v>1.9722507766242181E-2</v>
      </c>
      <c r="BE79" s="23">
        <f t="shared" si="29"/>
        <v>1.9703798520480431E-2</v>
      </c>
      <c r="BF79" s="23">
        <f t="shared" si="29"/>
        <v>1.9686641304361041E-2</v>
      </c>
      <c r="BG79" s="23">
        <f t="shared" si="29"/>
        <v>1.9670851493815533E-2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2.7807603753726267</v>
      </c>
      <c r="C84" s="397">
        <f t="shared" ref="C84:BH84" si="30">C68-C73</f>
        <v>4.6052479007290987</v>
      </c>
      <c r="D84" s="397">
        <f>D68-D73</f>
        <v>7.08136496719868</v>
      </c>
      <c r="E84" s="397">
        <f>E68-E73</f>
        <v>10.08371078725221</v>
      </c>
      <c r="F84" s="397">
        <f t="shared" si="30"/>
        <v>13.701969979900234</v>
      </c>
      <c r="G84" s="397">
        <f t="shared" si="30"/>
        <v>17.642513788174956</v>
      </c>
      <c r="H84" s="397">
        <f t="shared" si="30"/>
        <v>21.814409664875487</v>
      </c>
      <c r="I84" s="397">
        <f t="shared" si="30"/>
        <v>26.268248625089143</v>
      </c>
      <c r="J84" s="397">
        <f>J68-J73</f>
        <v>30.916678972971116</v>
      </c>
      <c r="K84" s="397">
        <f t="shared" si="30"/>
        <v>35.963866448808403</v>
      </c>
      <c r="L84" s="397">
        <f>L68-L73</f>
        <v>40.849346979124903</v>
      </c>
      <c r="M84" s="397">
        <f t="shared" si="30"/>
        <v>44.696457940697549</v>
      </c>
      <c r="N84" s="397">
        <f t="shared" si="30"/>
        <v>49.65333609177479</v>
      </c>
      <c r="O84" s="397">
        <f t="shared" si="30"/>
        <v>54.583795983700334</v>
      </c>
      <c r="P84" s="397">
        <f t="shared" si="30"/>
        <v>59.512177100124902</v>
      </c>
      <c r="Q84" s="397">
        <f t="shared" si="30"/>
        <v>64.445207873773896</v>
      </c>
      <c r="R84" s="397">
        <f t="shared" si="30"/>
        <v>69.381022691891175</v>
      </c>
      <c r="S84" s="397">
        <f t="shared" si="30"/>
        <v>74.314077575174977</v>
      </c>
      <c r="T84" s="397">
        <f t="shared" si="30"/>
        <v>79.237996360328026</v>
      </c>
      <c r="U84" s="397">
        <f t="shared" si="30"/>
        <v>84.147244010039799</v>
      </c>
      <c r="V84" s="397">
        <f t="shared" si="30"/>
        <v>89.038172213972018</v>
      </c>
      <c r="W84" s="397">
        <f t="shared" si="30"/>
        <v>93.909771576407138</v>
      </c>
      <c r="X84" s="397">
        <f t="shared" si="30"/>
        <v>98.764322085770729</v>
      </c>
      <c r="Y84" s="397">
        <f t="shared" si="30"/>
        <v>103.60801035867891</v>
      </c>
      <c r="Z84" s="397">
        <f t="shared" si="30"/>
        <v>108.45145225546652</v>
      </c>
      <c r="AA84" s="397">
        <f t="shared" si="30"/>
        <v>113.32395041229378</v>
      </c>
      <c r="AB84" s="397">
        <f t="shared" si="30"/>
        <v>118.28282954506153</v>
      </c>
      <c r="AC84" s="397">
        <f t="shared" si="30"/>
        <v>123.6965596768262</v>
      </c>
      <c r="AD84" s="397">
        <f t="shared" si="30"/>
        <v>129.38640030621323</v>
      </c>
      <c r="AE84" s="397">
        <f t="shared" si="30"/>
        <v>135.30647987887892</v>
      </c>
      <c r="AF84" s="397">
        <f t="shared" si="30"/>
        <v>141.41590333997783</v>
      </c>
      <c r="AG84" s="397">
        <f t="shared" si="30"/>
        <v>147.6818729034427</v>
      </c>
      <c r="AH84" s="397">
        <f t="shared" si="30"/>
        <v>154.08037079216615</v>
      </c>
      <c r="AI84" s="397">
        <f t="shared" si="30"/>
        <v>160.59544382274723</v>
      </c>
      <c r="AJ84" s="397">
        <f t="shared" si="30"/>
        <v>167.21792620274718</v>
      </c>
      <c r="AK84" s="397">
        <f t="shared" si="30"/>
        <v>173.94405569823363</v>
      </c>
      <c r="AL84" s="397">
        <f t="shared" si="30"/>
        <v>180.7742037063517</v>
      </c>
      <c r="AM84" s="397">
        <f t="shared" si="30"/>
        <v>187.71180530704032</v>
      </c>
      <c r="AN84" s="397">
        <f t="shared" si="30"/>
        <v>194.76250423292231</v>
      </c>
      <c r="AO84" s="397">
        <f t="shared" si="30"/>
        <v>201.93349419343267</v>
      </c>
      <c r="AP84" s="397">
        <f t="shared" si="30"/>
        <v>209.23302544502911</v>
      </c>
      <c r="AQ84" s="397">
        <f t="shared" si="30"/>
        <v>216.67004372919357</v>
      </c>
      <c r="AR84" s="397">
        <f t="shared" si="30"/>
        <v>224.25393183397628</v>
      </c>
      <c r="AS84" s="397">
        <f t="shared" si="30"/>
        <v>231.99432889874862</v>
      </c>
      <c r="AT84" s="397">
        <f t="shared" si="30"/>
        <v>239.90100759436274</v>
      </c>
      <c r="AU84" s="397">
        <f t="shared" si="30"/>
        <v>247.98379378146092</v>
      </c>
      <c r="AV84" s="397">
        <f t="shared" si="30"/>
        <v>256.25251695479551</v>
      </c>
      <c r="AW84" s="397">
        <f t="shared" si="30"/>
        <v>264.71698272253411</v>
      </c>
      <c r="AX84" s="397">
        <f t="shared" si="30"/>
        <v>273.38696084124922</v>
      </c>
      <c r="AY84" s="397">
        <f t="shared" si="30"/>
        <v>282.27218405070278</v>
      </c>
      <c r="AZ84" s="397">
        <f t="shared" si="30"/>
        <v>291.38235424415245</v>
      </c>
      <c r="BA84" s="397">
        <f t="shared" si="30"/>
        <v>300.72715346978447</v>
      </c>
      <c r="BB84" s="397">
        <f t="shared" si="30"/>
        <v>310.31625796783811</v>
      </c>
      <c r="BC84" s="397">
        <f t="shared" si="30"/>
        <v>320.15935396909674</v>
      </c>
      <c r="BD84" s="397">
        <f t="shared" si="30"/>
        <v>330.26615436177792</v>
      </c>
      <c r="BE84" s="397">
        <f t="shared" si="30"/>
        <v>340.64641561170572</v>
      </c>
      <c r="BF84" s="397">
        <f t="shared" si="30"/>
        <v>351.30995452202131</v>
      </c>
      <c r="BG84" s="397">
        <f t="shared" si="30"/>
        <v>362.26666456370936</v>
      </c>
      <c r="BH84" s="397">
        <f t="shared" si="30"/>
        <v>373.52653161178034</v>
      </c>
      <c r="BI84" s="397">
        <f>+BH84</f>
        <v>373.52653161178034</v>
      </c>
    </row>
    <row r="85" spans="1:103" s="397" customFormat="1" ht="18" customHeight="1">
      <c r="A85" s="427" t="s">
        <v>970</v>
      </c>
      <c r="B85" s="399">
        <f>+C85/C84*B84</f>
        <v>0.36778969903935821</v>
      </c>
      <c r="C85" s="399">
        <f>+(C74-B74)/10</f>
        <v>0.60910057350188773</v>
      </c>
      <c r="D85" s="399">
        <f t="shared" ref="D85:BI85" si="31">+(D74-C74)/10</f>
        <v>0.78684948565471069</v>
      </c>
      <c r="E85" s="399">
        <f t="shared" si="31"/>
        <v>0.96349213935311406</v>
      </c>
      <c r="F85" s="399">
        <f t="shared" si="31"/>
        <v>1.1348766295610999</v>
      </c>
      <c r="G85" s="399">
        <f t="shared" si="31"/>
        <v>1.2581105053093857</v>
      </c>
      <c r="H85" s="399">
        <f t="shared" si="31"/>
        <v>1.4594227276377645</v>
      </c>
      <c r="I85" s="399">
        <f t="shared" si="31"/>
        <v>1.6987934529187527</v>
      </c>
      <c r="J85" s="399">
        <f t="shared" si="31"/>
        <v>1.8846280899996373</v>
      </c>
      <c r="K85" s="399">
        <f t="shared" si="31"/>
        <v>2.0390788252797307</v>
      </c>
      <c r="L85" s="399">
        <f t="shared" si="31"/>
        <v>1.8396270630150098</v>
      </c>
      <c r="M85" s="399">
        <f t="shared" si="31"/>
        <v>1.5622895169100359</v>
      </c>
      <c r="N85" s="399">
        <f t="shared" si="31"/>
        <v>2.238917452514849</v>
      </c>
      <c r="O85" s="399">
        <f t="shared" si="31"/>
        <v>2.1686302633921173</v>
      </c>
      <c r="P85" s="399">
        <f t="shared" si="31"/>
        <v>2.1367252987973417</v>
      </c>
      <c r="Q85" s="399">
        <f t="shared" si="31"/>
        <v>2.1250186506999684</v>
      </c>
      <c r="R85" s="399">
        <f t="shared" si="31"/>
        <v>2.122238738450096</v>
      </c>
      <c r="S85" s="399">
        <f t="shared" si="31"/>
        <v>2.1220489991002522</v>
      </c>
      <c r="T85" s="399">
        <f t="shared" si="31"/>
        <v>2.1212100358653574</v>
      </c>
      <c r="U85" s="399">
        <f t="shared" si="31"/>
        <v>2.1183593223347659</v>
      </c>
      <c r="V85" s="399">
        <f t="shared" si="31"/>
        <v>2.1132572973513333</v>
      </c>
      <c r="W85" s="399">
        <f t="shared" si="31"/>
        <v>2.1063487306949638</v>
      </c>
      <c r="X85" s="399">
        <f t="shared" si="31"/>
        <v>2.0985276225247391</v>
      </c>
      <c r="Y85" s="399">
        <f t="shared" si="31"/>
        <v>2.0910267469432879</v>
      </c>
      <c r="Z85" s="399">
        <f t="shared" si="31"/>
        <v>2.0853698348035663</v>
      </c>
      <c r="AA85" s="399">
        <f t="shared" si="31"/>
        <v>2.0833284040948117</v>
      </c>
      <c r="AB85" s="399">
        <f t="shared" si="31"/>
        <v>2.0907526010252639</v>
      </c>
      <c r="AC85" s="399">
        <f t="shared" si="31"/>
        <v>2.1175286659798815</v>
      </c>
      <c r="AD85" s="399">
        <f t="shared" si="31"/>
        <v>2.2542270487471456</v>
      </c>
      <c r="AE85" s="399">
        <f t="shared" si="31"/>
        <v>2.3792041140424542</v>
      </c>
      <c r="AF85" s="399">
        <f t="shared" si="31"/>
        <v>2.487249783495622</v>
      </c>
      <c r="AG85" s="399">
        <f t="shared" si="31"/>
        <v>2.5779408772703278</v>
      </c>
      <c r="AH85" s="399">
        <f t="shared" si="31"/>
        <v>2.6533971457704637</v>
      </c>
      <c r="AI85" s="399">
        <f t="shared" si="31"/>
        <v>2.7168161774041208</v>
      </c>
      <c r="AJ85" s="399">
        <f t="shared" si="31"/>
        <v>2.7715710571007888</v>
      </c>
      <c r="AK85" s="399">
        <f t="shared" si="31"/>
        <v>2.820738434018085</v>
      </c>
      <c r="AL85" s="399">
        <f t="shared" si="31"/>
        <v>2.866904111700046</v>
      </c>
      <c r="AM85" s="399">
        <f t="shared" si="31"/>
        <v>2.9121271559327169</v>
      </c>
      <c r="AN85" s="399">
        <f t="shared" si="31"/>
        <v>2.9579833757876828</v>
      </c>
      <c r="AO85" s="399">
        <f t="shared" si="31"/>
        <v>3.0056406634402153</v>
      </c>
      <c r="AP85" s="399">
        <f t="shared" si="31"/>
        <v>3.055940244395265</v>
      </c>
      <c r="AQ85" s="399">
        <f t="shared" si="31"/>
        <v>3.1094712779972951</v>
      </c>
      <c r="AR85" s="399">
        <f t="shared" si="31"/>
        <v>3.1666339331262519</v>
      </c>
      <c r="AS85" s="399">
        <f t="shared" si="31"/>
        <v>3.2276901167972825</v>
      </c>
      <c r="AT85" s="399">
        <f t="shared" si="31"/>
        <v>3.2928029308888656</v>
      </c>
      <c r="AU85" s="399">
        <f t="shared" si="31"/>
        <v>3.3620666354593824</v>
      </c>
      <c r="AV85" s="399">
        <f t="shared" si="31"/>
        <v>3.4355289905522115</v>
      </c>
      <c r="AW85" s="399">
        <f t="shared" si="31"/>
        <v>3.5132076666465308</v>
      </c>
      <c r="AX85" s="399">
        <f t="shared" si="31"/>
        <v>3.5951021366107625</v>
      </c>
      <c r="AY85" s="399">
        <f t="shared" si="31"/>
        <v>3.6812021778939652</v>
      </c>
      <c r="AZ85" s="399">
        <f t="shared" si="31"/>
        <v>3.7714938610914714</v>
      </c>
      <c r="BA85" s="399">
        <f t="shared" si="31"/>
        <v>3.8659636920368259</v>
      </c>
      <c r="BB85" s="399">
        <f t="shared" si="31"/>
        <v>3.9646014088163155</v>
      </c>
      <c r="BC85" s="399">
        <f t="shared" si="31"/>
        <v>4.0674018070474629</v>
      </c>
      <c r="BD85" s="399">
        <f t="shared" si="31"/>
        <v>4.1743658695114618</v>
      </c>
      <c r="BE85" s="399">
        <f t="shared" si="31"/>
        <v>4.2855014031912333</v>
      </c>
      <c r="BF85" s="399">
        <f t="shared" si="31"/>
        <v>4.4008233323135757</v>
      </c>
      <c r="BG85" s="399">
        <f t="shared" si="31"/>
        <v>4.5203537555963065</v>
      </c>
      <c r="BH85" s="399">
        <f t="shared" si="31"/>
        <v>4.6441218460337721</v>
      </c>
      <c r="BI85" s="399">
        <f t="shared" si="31"/>
        <v>4.7721636495328994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3.1485500744119848</v>
      </c>
      <c r="C87" s="399">
        <f>+SUM(C84:C86)</f>
        <v>5.2143484742309862</v>
      </c>
      <c r="D87" s="399">
        <f t="shared" ref="D87:BI87" si="34">+SUM(D84:D86)</f>
        <v>7.8682144528533904</v>
      </c>
      <c r="E87" s="399">
        <f t="shared" si="34"/>
        <v>11.047202926605324</v>
      </c>
      <c r="F87" s="399">
        <f t="shared" si="34"/>
        <v>14.836846609461334</v>
      </c>
      <c r="G87" s="399">
        <f t="shared" si="34"/>
        <v>18.900624293484341</v>
      </c>
      <c r="H87" s="399">
        <f t="shared" si="34"/>
        <v>23.273832392513253</v>
      </c>
      <c r="I87" s="399">
        <f t="shared" si="34"/>
        <v>27.967042078007896</v>
      </c>
      <c r="J87" s="399">
        <f t="shared" si="34"/>
        <v>32.80130706297075</v>
      </c>
      <c r="K87" s="399">
        <f t="shared" si="34"/>
        <v>38.002945274088134</v>
      </c>
      <c r="L87" s="399">
        <f t="shared" si="34"/>
        <v>42.688974042139911</v>
      </c>
      <c r="M87" s="399">
        <f t="shared" si="34"/>
        <v>46.258747457607583</v>
      </c>
      <c r="N87" s="399">
        <f t="shared" si="34"/>
        <v>51.892253544289638</v>
      </c>
      <c r="O87" s="399">
        <f t="shared" si="34"/>
        <v>56.752426247092451</v>
      </c>
      <c r="P87" s="399">
        <f t="shared" si="34"/>
        <v>61.648902398922246</v>
      </c>
      <c r="Q87" s="399">
        <f t="shared" si="34"/>
        <v>66.570226524473867</v>
      </c>
      <c r="R87" s="399">
        <f t="shared" si="34"/>
        <v>71.503261430341269</v>
      </c>
      <c r="S87" s="399">
        <f t="shared" si="34"/>
        <v>76.436126574275235</v>
      </c>
      <c r="T87" s="399">
        <f t="shared" si="34"/>
        <v>81.359206396193386</v>
      </c>
      <c r="U87" s="399">
        <f t="shared" si="34"/>
        <v>86.265603332374567</v>
      </c>
      <c r="V87" s="399">
        <f t="shared" si="34"/>
        <v>91.151429511323357</v>
      </c>
      <c r="W87" s="399">
        <f t="shared" si="34"/>
        <v>96.016120307102099</v>
      </c>
      <c r="X87" s="399">
        <f t="shared" si="34"/>
        <v>100.86284970829547</v>
      </c>
      <c r="Y87" s="399">
        <f t="shared" si="34"/>
        <v>105.6990371056222</v>
      </c>
      <c r="Z87" s="399">
        <f t="shared" si="34"/>
        <v>110.53682209027009</v>
      </c>
      <c r="AA87" s="399">
        <f t="shared" si="34"/>
        <v>115.4072788163886</v>
      </c>
      <c r="AB87" s="399">
        <f t="shared" si="34"/>
        <v>120.37358214608679</v>
      </c>
      <c r="AC87" s="399">
        <f t="shared" si="34"/>
        <v>125.81408834280607</v>
      </c>
      <c r="AD87" s="399">
        <f t="shared" si="34"/>
        <v>131.64062735496037</v>
      </c>
      <c r="AE87" s="399">
        <f t="shared" si="34"/>
        <v>137.68568399292138</v>
      </c>
      <c r="AF87" s="399">
        <f t="shared" si="34"/>
        <v>143.90315312347346</v>
      </c>
      <c r="AG87" s="399">
        <f t="shared" si="34"/>
        <v>150.25981378071302</v>
      </c>
      <c r="AH87" s="399">
        <f t="shared" si="34"/>
        <v>156.73376793793662</v>
      </c>
      <c r="AI87" s="399">
        <f t="shared" si="34"/>
        <v>163.31226000015135</v>
      </c>
      <c r="AJ87" s="399">
        <f t="shared" si="34"/>
        <v>169.98949725984798</v>
      </c>
      <c r="AK87" s="399">
        <f t="shared" si="34"/>
        <v>176.76479413225172</v>
      </c>
      <c r="AL87" s="399">
        <f t="shared" si="34"/>
        <v>183.64110781805175</v>
      </c>
      <c r="AM87" s="399">
        <f t="shared" si="34"/>
        <v>190.62393246297304</v>
      </c>
      <c r="AN87" s="399">
        <f t="shared" si="34"/>
        <v>197.72048760870999</v>
      </c>
      <c r="AO87" s="399">
        <f t="shared" si="34"/>
        <v>204.93913485687287</v>
      </c>
      <c r="AP87" s="399">
        <f t="shared" si="34"/>
        <v>212.28896568942437</v>
      </c>
      <c r="AQ87" s="399">
        <f t="shared" si="34"/>
        <v>219.77951500719087</v>
      </c>
      <c r="AR87" s="399">
        <f t="shared" si="34"/>
        <v>227.42056576710254</v>
      </c>
      <c r="AS87" s="399">
        <f t="shared" si="34"/>
        <v>235.2220190155459</v>
      </c>
      <c r="AT87" s="399">
        <f t="shared" si="34"/>
        <v>243.19381052525159</v>
      </c>
      <c r="AU87" s="399">
        <f t="shared" si="34"/>
        <v>251.34586041692029</v>
      </c>
      <c r="AV87" s="399">
        <f t="shared" si="34"/>
        <v>259.68804594534771</v>
      </c>
      <c r="AW87" s="399">
        <f t="shared" si="34"/>
        <v>268.23019038918062</v>
      </c>
      <c r="AX87" s="399">
        <f t="shared" si="34"/>
        <v>276.98206297785998</v>
      </c>
      <c r="AY87" s="399">
        <f t="shared" si="34"/>
        <v>285.95338622859674</v>
      </c>
      <c r="AZ87" s="399">
        <f t="shared" si="34"/>
        <v>295.15384810524392</v>
      </c>
      <c r="BA87" s="399">
        <f t="shared" si="34"/>
        <v>304.59311716182128</v>
      </c>
      <c r="BB87" s="399">
        <f t="shared" si="34"/>
        <v>314.2808593766544</v>
      </c>
      <c r="BC87" s="399">
        <f t="shared" si="34"/>
        <v>324.22675577614422</v>
      </c>
      <c r="BD87" s="399">
        <f t="shared" si="34"/>
        <v>334.44052023128938</v>
      </c>
      <c r="BE87" s="399">
        <f t="shared" si="34"/>
        <v>344.93191701489695</v>
      </c>
      <c r="BF87" s="399">
        <f t="shared" si="34"/>
        <v>355.71077785433488</v>
      </c>
      <c r="BG87" s="399">
        <f t="shared" si="34"/>
        <v>366.78701831930567</v>
      </c>
      <c r="BH87" s="399">
        <f t="shared" si="34"/>
        <v>378.17065345781413</v>
      </c>
      <c r="BI87" s="399">
        <f t="shared" si="34"/>
        <v>378.29869526131324</v>
      </c>
    </row>
    <row r="88" spans="1:103" ht="18" customHeight="1">
      <c r="A88" s="21" t="s">
        <v>153</v>
      </c>
      <c r="B88" s="29">
        <f t="shared" ref="B88:AG88" si="35">(B84/B56)*1000</f>
        <v>6.0427008123631634</v>
      </c>
      <c r="C88" s="23">
        <f t="shared" si="35"/>
        <v>8.6050534000102878</v>
      </c>
      <c r="D88" s="23">
        <f t="shared" si="35"/>
        <v>11.377597490969276</v>
      </c>
      <c r="E88" s="23">
        <f t="shared" si="35"/>
        <v>14.427514220197059</v>
      </c>
      <c r="F88" s="23">
        <f t="shared" si="35"/>
        <v>17.817627728123281</v>
      </c>
      <c r="G88" s="23">
        <f t="shared" si="35"/>
        <v>21.362065736907656</v>
      </c>
      <c r="H88" s="23">
        <f t="shared" si="35"/>
        <v>25.196800963242513</v>
      </c>
      <c r="I88" s="23">
        <f t="shared" si="35"/>
        <v>29.422608036140257</v>
      </c>
      <c r="J88" s="23">
        <f t="shared" si="35"/>
        <v>33.939840761105096</v>
      </c>
      <c r="K88" s="23">
        <f t="shared" si="35"/>
        <v>39.052196085835888</v>
      </c>
      <c r="L88" s="23">
        <f t="shared" si="35"/>
        <v>44.279669315666141</v>
      </c>
      <c r="M88" s="23">
        <f t="shared" si="35"/>
        <v>48.449841271809376</v>
      </c>
      <c r="N88" s="23">
        <f t="shared" si="35"/>
        <v>53.822973074379334</v>
      </c>
      <c r="O88" s="23">
        <f t="shared" si="35"/>
        <v>59.167468145504571</v>
      </c>
      <c r="P88" s="23">
        <f t="shared" si="35"/>
        <v>64.509709876036354</v>
      </c>
      <c r="Q88" s="23">
        <f t="shared" si="35"/>
        <v>69.856991718578598</v>
      </c>
      <c r="R88" s="23">
        <f t="shared" si="35"/>
        <v>75.207291395615925</v>
      </c>
      <c r="S88" s="23">
        <f t="shared" si="35"/>
        <v>80.554599372398627</v>
      </c>
      <c r="T88" s="23">
        <f t="shared" si="35"/>
        <v>85.892004047562537</v>
      </c>
      <c r="U88" s="23">
        <f t="shared" si="35"/>
        <v>91.213505579252512</v>
      </c>
      <c r="V88" s="23">
        <f t="shared" si="35"/>
        <v>96.515149290410392</v>
      </c>
      <c r="W88" s="23">
        <f t="shared" si="35"/>
        <v>101.79584102135219</v>
      </c>
      <c r="X88" s="23">
        <f t="shared" si="35"/>
        <v>107.05805222244354</v>
      </c>
      <c r="Y88" s="23">
        <f t="shared" si="35"/>
        <v>112.30848903119221</v>
      </c>
      <c r="Z88" s="23">
        <f t="shared" si="35"/>
        <v>117.55865877439511</v>
      </c>
      <c r="AA88" s="23">
        <f t="shared" si="35"/>
        <v>122.84032477595345</v>
      </c>
      <c r="AB88" s="23">
        <f t="shared" si="35"/>
        <v>128.21562559257418</v>
      </c>
      <c r="AC88" s="23">
        <f t="shared" si="35"/>
        <v>134.08397350328372</v>
      </c>
      <c r="AD88" s="23">
        <f t="shared" si="35"/>
        <v>140.25161828000071</v>
      </c>
      <c r="AE88" s="23">
        <f t="shared" si="35"/>
        <v>146.6688363063752</v>
      </c>
      <c r="AF88" s="23">
        <f t="shared" si="35"/>
        <v>153.2912983669089</v>
      </c>
      <c r="AG88" s="23">
        <f t="shared" si="35"/>
        <v>160.08345248271499</v>
      </c>
      <c r="AH88" s="23">
        <f t="shared" ref="AH88:BI88" si="36">(AH84/AH56)*1000</f>
        <v>167.01926398478005</v>
      </c>
      <c r="AI88" s="23">
        <f t="shared" si="36"/>
        <v>174.08144002174265</v>
      </c>
      <c r="AJ88" s="23">
        <f t="shared" si="36"/>
        <v>181.26004510409751</v>
      </c>
      <c r="AK88" s="23">
        <f t="shared" si="36"/>
        <v>188.55100106446298</v>
      </c>
      <c r="AL88" s="23">
        <f t="shared" si="36"/>
        <v>195.95471048804512</v>
      </c>
      <c r="AM88" s="23">
        <f t="shared" si="36"/>
        <v>203.47489691548822</v>
      </c>
      <c r="AN88" s="23">
        <f t="shared" si="36"/>
        <v>211.11767801164433</v>
      </c>
      <c r="AO88" s="23">
        <f t="shared" si="36"/>
        <v>218.8908515774207</v>
      </c>
      <c r="AP88" s="23">
        <f t="shared" si="36"/>
        <v>226.80336068424279</v>
      </c>
      <c r="AQ88" s="23">
        <f t="shared" si="36"/>
        <v>234.86490229188831</v>
      </c>
      <c r="AR88" s="23">
        <f t="shared" si="36"/>
        <v>243.08564710767206</v>
      </c>
      <c r="AS88" s="23">
        <f t="shared" si="36"/>
        <v>251.47604371732217</v>
      </c>
      <c r="AT88" s="23">
        <f t="shared" si="36"/>
        <v>260.04668545134871</v>
      </c>
      <c r="AU88" s="23">
        <f t="shared" si="36"/>
        <v>268.80822329666205</v>
      </c>
      <c r="AV88" s="23">
        <f t="shared" si="36"/>
        <v>277.77131217945731</v>
      </c>
      <c r="AW88" s="23">
        <f t="shared" si="36"/>
        <v>286.94658113346964</v>
      </c>
      <c r="AX88" s="23">
        <f t="shared" si="36"/>
        <v>296.34462033020276</v>
      </c>
      <c r="AY88" s="23">
        <f t="shared" si="36"/>
        <v>305.97597981586455</v>
      </c>
      <c r="AZ88" s="23">
        <f t="shared" si="36"/>
        <v>315.85117619982481</v>
      </c>
      <c r="BA88" s="23">
        <f t="shared" si="36"/>
        <v>325.98070457989246</v>
      </c>
      <c r="BB88" s="23">
        <f t="shared" si="36"/>
        <v>336.37505375820768</v>
      </c>
      <c r="BC88" s="23">
        <f t="shared" si="36"/>
        <v>347.04472336641021</v>
      </c>
      <c r="BD88" s="23">
        <f t="shared" si="36"/>
        <v>358.00024193213085</v>
      </c>
      <c r="BE88" s="23">
        <f t="shared" si="36"/>
        <v>369.2521852200349</v>
      </c>
      <c r="BF88" s="23">
        <f t="shared" si="36"/>
        <v>380.81119439892848</v>
      </c>
      <c r="BG88" s="23">
        <f t="shared" si="36"/>
        <v>392.6879937436405</v>
      </c>
      <c r="BH88" s="23">
        <f t="shared" si="36"/>
        <v>404.89340769265021</v>
      </c>
      <c r="BI88" s="23">
        <f t="shared" si="36"/>
        <v>404.89340769265021</v>
      </c>
    </row>
    <row r="89" spans="1:103" ht="18" customHeight="1">
      <c r="A89" s="21" t="s">
        <v>166</v>
      </c>
      <c r="C89" s="23">
        <f>+LN(C88/B88)/10</f>
        <v>3.5349856897204164E-2</v>
      </c>
      <c r="D89" s="23">
        <f>+LN(D88/C88)/10</f>
        <v>2.7929665428356103E-2</v>
      </c>
      <c r="E89" s="23">
        <f>+LN(E88/D88)/10</f>
        <v>2.3749080361053315E-2</v>
      </c>
      <c r="F89" s="23">
        <f>+LN(F88/E88)/10</f>
        <v>2.1105119582368673E-2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0.18639342476426679</v>
      </c>
      <c r="C90" s="33">
        <f t="shared" si="37"/>
        <v>0.31820594379169254</v>
      </c>
      <c r="D90" s="33">
        <f t="shared" si="37"/>
        <v>0.40706824104371442</v>
      </c>
      <c r="E90" s="33">
        <f t="shared" si="37"/>
        <v>0.47345651912331499</v>
      </c>
      <c r="F90" s="33">
        <f t="shared" si="37"/>
        <v>0.52618909144028481</v>
      </c>
      <c r="G90" s="33">
        <f t="shared" si="37"/>
        <v>0.5672786014439728</v>
      </c>
      <c r="H90" s="33">
        <f t="shared" si="37"/>
        <v>0.60156517291807077</v>
      </c>
      <c r="I90" s="33">
        <f t="shared" si="37"/>
        <v>0.63128618290171423</v>
      </c>
      <c r="J90" s="33">
        <f t="shared" si="37"/>
        <v>0.65669897865723925</v>
      </c>
      <c r="K90" s="33">
        <f t="shared" si="37"/>
        <v>0.6799577868161486</v>
      </c>
      <c r="L90" s="33">
        <f t="shared" si="37"/>
        <v>0.69944233282204027</v>
      </c>
      <c r="M90" s="33">
        <f t="shared" si="37"/>
        <v>0.71266811871848557</v>
      </c>
      <c r="N90" s="33">
        <f t="shared" si="37"/>
        <v>0.72738725623598222</v>
      </c>
      <c r="O90" s="33">
        <f t="shared" si="37"/>
        <v>0.73999092704078073</v>
      </c>
      <c r="P90" s="33">
        <f t="shared" si="37"/>
        <v>0.75098961984895563</v>
      </c>
      <c r="Q90" s="33">
        <f t="shared" si="37"/>
        <v>0.76070972108075408</v>
      </c>
      <c r="R90" s="33">
        <f t="shared" si="37"/>
        <v>0.76937837826354183</v>
      </c>
      <c r="S90" s="33">
        <f t="shared" si="37"/>
        <v>0.77716427166917756</v>
      </c>
      <c r="T90" s="33">
        <f t="shared" si="37"/>
        <v>0.78419891309818957</v>
      </c>
      <c r="U90" s="33">
        <f t="shared" si="37"/>
        <v>0.79058855088827507</v>
      </c>
      <c r="V90" s="33">
        <f t="shared" si="37"/>
        <v>0.79642133959813532</v>
      </c>
      <c r="W90" s="33">
        <f t="shared" si="37"/>
        <v>0.80177200956574479</v>
      </c>
      <c r="X90" s="33">
        <f t="shared" si="37"/>
        <v>0.80670513057951632</v>
      </c>
      <c r="Y90" s="33">
        <f t="shared" si="37"/>
        <v>0.8112774902379003</v>
      </c>
      <c r="Z90" s="33">
        <f t="shared" si="37"/>
        <v>0.8155397960937838</v>
      </c>
      <c r="AA90" s="33">
        <f t="shared" si="37"/>
        <v>0.81954890670036407</v>
      </c>
      <c r="AB90" s="33">
        <f t="shared" si="37"/>
        <v>0.82337201364181456</v>
      </c>
      <c r="AC90" s="33">
        <f t="shared" si="37"/>
        <v>0.82728042531733348</v>
      </c>
      <c r="AD90" s="33">
        <f t="shared" si="37"/>
        <v>0.83112084193820901</v>
      </c>
      <c r="AE90" s="33">
        <f t="shared" si="37"/>
        <v>0.83485665670910314</v>
      </c>
      <c r="AF90" s="33">
        <f t="shared" si="37"/>
        <v>0.83846328593977915</v>
      </c>
      <c r="AG90" s="33">
        <f t="shared" si="37"/>
        <v>0.84192733523116337</v>
      </c>
      <c r="AH90" s="33">
        <f t="shared" si="37"/>
        <v>0.84524427901977583</v>
      </c>
      <c r="AI90" s="33">
        <f t="shared" si="37"/>
        <v>0.84841586131691771</v>
      </c>
      <c r="AJ90" s="33">
        <f t="shared" si="37"/>
        <v>0.85144784587539979</v>
      </c>
      <c r="AK90" s="33">
        <f t="shared" si="37"/>
        <v>0.8543482944791646</v>
      </c>
      <c r="AL90" s="33">
        <f t="shared" si="37"/>
        <v>0.85712634935779297</v>
      </c>
      <c r="AM90" s="33">
        <f t="shared" si="37"/>
        <v>0.85979142445449641</v>
      </c>
      <c r="AN90" s="33">
        <f t="shared" si="37"/>
        <v>0.86235270051499346</v>
      </c>
      <c r="AO90" s="33">
        <f t="shared" si="37"/>
        <v>0.86481883333838716</v>
      </c>
      <c r="AP90" s="33">
        <f t="shared" si="37"/>
        <v>0.86719780510171307</v>
      </c>
      <c r="AQ90" s="33">
        <f t="shared" si="37"/>
        <v>0.86949686792405423</v>
      </c>
      <c r="AR90" s="33">
        <f t="shared" si="37"/>
        <v>0.87172254434705998</v>
      </c>
      <c r="AS90" s="33">
        <f t="shared" si="37"/>
        <v>0.87388066097196071</v>
      </c>
      <c r="AT90" s="33">
        <f t="shared" si="37"/>
        <v>0.87597639971437591</v>
      </c>
      <c r="AU90" s="33">
        <f t="shared" si="37"/>
        <v>0.87801435679746875</v>
      </c>
      <c r="AV90" s="33">
        <f t="shared" si="37"/>
        <v>0.87999860340638225</v>
      </c>
      <c r="AW90" s="33">
        <f t="shared" si="37"/>
        <v>0.8819327444305527</v>
      </c>
      <c r="AX90" s="33">
        <f t="shared" si="37"/>
        <v>0.88381997333775397</v>
      </c>
      <c r="AY90" s="33">
        <f t="shared" si="37"/>
        <v>0.88566312224689714</v>
      </c>
      <c r="AZ90" s="33">
        <f t="shared" si="37"/>
        <v>0.88746470689735812</v>
      </c>
      <c r="BA90" s="33">
        <f t="shared" si="37"/>
        <v>0.88922696658755229</v>
      </c>
      <c r="BB90" s="33">
        <f t="shared" si="37"/>
        <v>0.89095189936589414</v>
      </c>
      <c r="BC90" s="33">
        <f t="shared" si="37"/>
        <v>0.89264129286355698</v>
      </c>
      <c r="BD90" s="33">
        <f t="shared" si="37"/>
        <v>0.89429675120015351</v>
      </c>
      <c r="BE90" s="33">
        <f t="shared" si="37"/>
        <v>0.89591971839631357</v>
      </c>
      <c r="BF90" s="33">
        <f t="shared" si="37"/>
        <v>0.89751149870768698</v>
      </c>
      <c r="BG90" s="33">
        <f t="shared" si="37"/>
        <v>0.899073274263683</v>
      </c>
      <c r="BH90" s="33">
        <f t="shared" si="37"/>
        <v>0.90060612035783494</v>
      </c>
      <c r="BI90" s="33">
        <f t="shared" si="37"/>
        <v>0.90060612035783494</v>
      </c>
    </row>
    <row r="91" spans="1:103" ht="18" customHeight="1">
      <c r="A91" s="21" t="s">
        <v>115</v>
      </c>
      <c r="B91" s="29">
        <f t="shared" ref="B91:AG91" si="38">B17*B56*B90</f>
        <v>85.775461322529139</v>
      </c>
      <c r="C91" s="23">
        <f t="shared" si="38"/>
        <v>146.73959247335023</v>
      </c>
      <c r="D91" s="23">
        <f t="shared" si="38"/>
        <v>188.11039188949022</v>
      </c>
      <c r="E91" s="23">
        <f t="shared" si="38"/>
        <v>211.70333686370873</v>
      </c>
      <c r="F91" s="23">
        <f t="shared" si="38"/>
        <v>223.06594950065437</v>
      </c>
      <c r="G91" s="23">
        <f t="shared" si="38"/>
        <v>222.54175444175536</v>
      </c>
      <c r="H91" s="23">
        <f t="shared" si="38"/>
        <v>213.16613436956996</v>
      </c>
      <c r="I91" s="23">
        <f t="shared" si="38"/>
        <v>198.77111709138893</v>
      </c>
      <c r="J91" s="23">
        <f t="shared" si="38"/>
        <v>181.78832873017541</v>
      </c>
      <c r="K91" s="23">
        <f t="shared" si="38"/>
        <v>163.96798670364703</v>
      </c>
      <c r="L91" s="23">
        <f t="shared" si="38"/>
        <v>145.58895819803971</v>
      </c>
      <c r="M91" s="23">
        <f t="shared" si="38"/>
        <v>127.82135968516306</v>
      </c>
      <c r="N91" s="23">
        <f t="shared" si="38"/>
        <v>112.41425003690971</v>
      </c>
      <c r="O91" s="23">
        <f t="shared" si="38"/>
        <v>98.542063413308924</v>
      </c>
      <c r="P91" s="23">
        <f t="shared" si="38"/>
        <v>86.172515088358864</v>
      </c>
      <c r="Q91" s="23">
        <f t="shared" si="38"/>
        <v>75.213080793905092</v>
      </c>
      <c r="R91" s="23">
        <f t="shared" si="38"/>
        <v>65.547173165444491</v>
      </c>
      <c r="S91" s="23">
        <f t="shared" si="38"/>
        <v>57.051411502794991</v>
      </c>
      <c r="T91" s="23">
        <f t="shared" si="38"/>
        <v>49.604306301312448</v>
      </c>
      <c r="U91" s="23">
        <f t="shared" si="38"/>
        <v>43.090669595419492</v>
      </c>
      <c r="V91" s="23">
        <f t="shared" si="38"/>
        <v>37.403753626462326</v>
      </c>
      <c r="W91" s="23">
        <f t="shared" si="38"/>
        <v>32.446119823252467</v>
      </c>
      <c r="X91" s="23">
        <f t="shared" si="38"/>
        <v>28.129775982779723</v>
      </c>
      <c r="Y91" s="23">
        <f t="shared" si="38"/>
        <v>24.375888700452037</v>
      </c>
      <c r="Z91" s="23">
        <f t="shared" si="38"/>
        <v>21.114255269783115</v>
      </c>
      <c r="AA91" s="23">
        <f t="shared" si="38"/>
        <v>18.282899094535246</v>
      </c>
      <c r="AB91" s="23">
        <f t="shared" si="38"/>
        <v>15.827264706060461</v>
      </c>
      <c r="AC91" s="23">
        <f t="shared" si="38"/>
        <v>13.702571928899035</v>
      </c>
      <c r="AD91" s="23">
        <f t="shared" si="38"/>
        <v>11.861868162707658</v>
      </c>
      <c r="AE91" s="23">
        <f t="shared" si="38"/>
        <v>10.266925519032752</v>
      </c>
      <c r="AF91" s="23">
        <f t="shared" si="38"/>
        <v>8.8848914325549728</v>
      </c>
      <c r="AG91" s="23">
        <f t="shared" si="38"/>
        <v>7.6874492603166464</v>
      </c>
      <c r="AH91" s="23">
        <f t="shared" ref="AH91:BI91" si="39">AH17*AH56*AH90</f>
        <v>6.6501198080153223</v>
      </c>
      <c r="AI91" s="23">
        <f t="shared" si="39"/>
        <v>5.7516915302120282</v>
      </c>
      <c r="AJ91" s="23">
        <f t="shared" si="39"/>
        <v>4.9737555380676186</v>
      </c>
      <c r="AK91" s="23">
        <f t="shared" si="39"/>
        <v>4.3003214356074038</v>
      </c>
      <c r="AL91" s="23">
        <f t="shared" si="39"/>
        <v>3.7174949380928264</v>
      </c>
      <c r="AM91" s="23">
        <f t="shared" si="39"/>
        <v>3.2132034628512862</v>
      </c>
      <c r="AN91" s="23">
        <f t="shared" si="39"/>
        <v>2.7769599890803915</v>
      </c>
      <c r="AO91" s="23">
        <f t="shared" si="39"/>
        <v>2.3996583349393963</v>
      </c>
      <c r="AP91" s="23">
        <f t="shared" si="39"/>
        <v>2.0733948700611675</v>
      </c>
      <c r="AQ91" s="23">
        <f t="shared" si="39"/>
        <v>1.7913128822259285</v>
      </c>
      <c r="AR91" s="23">
        <f t="shared" si="39"/>
        <v>1.5474665941835879</v>
      </c>
      <c r="AS91" s="23">
        <f t="shared" si="39"/>
        <v>1.3367023473622652</v>
      </c>
      <c r="AT91" s="23">
        <f t="shared" si="39"/>
        <v>1.1545548378787389</v>
      </c>
      <c r="AU91" s="23">
        <f t="shared" si="39"/>
        <v>0.99715656882096759</v>
      </c>
      <c r="AV91" s="23">
        <f t="shared" si="39"/>
        <v>0.86115890655857008</v>
      </c>
      <c r="AW91" s="23">
        <f t="shared" si="39"/>
        <v>0.74366331745684167</v>
      </c>
      <c r="AX91" s="23">
        <f t="shared" si="39"/>
        <v>0.64216152549018501</v>
      </c>
      <c r="AY91" s="23">
        <f t="shared" si="39"/>
        <v>0.55448347666188225</v>
      </c>
      <c r="AZ91" s="23">
        <f t="shared" si="39"/>
        <v>0.47875212606952083</v>
      </c>
      <c r="BA91" s="23">
        <f t="shared" si="39"/>
        <v>0.41334417985359756</v>
      </c>
      <c r="BB91" s="23">
        <f t="shared" si="39"/>
        <v>0.35685602846111397</v>
      </c>
      <c r="BC91" s="23">
        <f t="shared" si="39"/>
        <v>0.30807420069969116</v>
      </c>
      <c r="BD91" s="23">
        <f t="shared" si="39"/>
        <v>0.26594975088490846</v>
      </c>
      <c r="BE91" s="23">
        <f t="shared" si="39"/>
        <v>0.22957606487417648</v>
      </c>
      <c r="BF91" s="23">
        <f t="shared" si="39"/>
        <v>0.19816963578080371</v>
      </c>
      <c r="BG91" s="23">
        <f t="shared" si="39"/>
        <v>0.17105341748551306</v>
      </c>
      <c r="BH91" s="23">
        <f t="shared" si="39"/>
        <v>0.14764241448417481</v>
      </c>
      <c r="BI91" s="23">
        <f t="shared" si="39"/>
        <v>0.12721863057335833</v>
      </c>
    </row>
    <row r="92" spans="1:103" ht="18" customHeight="1">
      <c r="A92" s="57" t="s">
        <v>62</v>
      </c>
      <c r="B92" s="200">
        <f>SUM(B91:AO91)*10*B52+B53</f>
        <v>205.08976455976671</v>
      </c>
      <c r="C92" s="180">
        <v>72.44965055145849</v>
      </c>
      <c r="D92" s="201">
        <f>+B92-C92</f>
        <v>132.64011400830822</v>
      </c>
      <c r="I92" s="33"/>
    </row>
    <row r="93" spans="1:103" s="33" customFormat="1" ht="18" customHeight="1">
      <c r="A93" s="32" t="s">
        <v>270</v>
      </c>
      <c r="B93" s="33">
        <f>+B90*Data!B366</f>
        <v>0.18639342476426679</v>
      </c>
      <c r="C93" s="33">
        <f>+C90*Data!C366</f>
        <v>0.31005226977786432</v>
      </c>
      <c r="D93" s="33">
        <f>+D90*Data!D366</f>
        <v>0.39248533354091913</v>
      </c>
      <c r="E93" s="33">
        <f>+E90*Data!E366</f>
        <v>0.44619466055411655</v>
      </c>
      <c r="F93" s="33">
        <f>+F90*Data!F366</f>
        <v>0.48342026731223281</v>
      </c>
      <c r="G93" s="33">
        <f>+G90*Data!G366</f>
        <v>0.50319435261234768</v>
      </c>
      <c r="H93" s="33">
        <f>+H90*Data!H366</f>
        <v>0.51245233529862777</v>
      </c>
      <c r="I93" s="33">
        <f>+I90*Data!I366</f>
        <v>0.51608274281826438</v>
      </c>
      <c r="J93" s="33">
        <f>+J90*Data!J366</f>
        <v>0.5153515235760977</v>
      </c>
      <c r="K93" s="33">
        <f>+K90*Data!K366</f>
        <v>0.51996399813404481</v>
      </c>
      <c r="L93" s="33">
        <f>+L90*Data!L366</f>
        <v>0.5246662024829386</v>
      </c>
      <c r="M93" s="33">
        <f>+M90*Data!M366</f>
        <v>0.51175761573061418</v>
      </c>
      <c r="N93" s="33">
        <f>+N90*Data!N366</f>
        <v>0.51811901175837938</v>
      </c>
      <c r="O93" s="33">
        <f>+O90*Data!O366</f>
        <v>0.5190484182944165</v>
      </c>
      <c r="P93" s="33">
        <f>+P90*Data!P366</f>
        <v>0.51760802571786335</v>
      </c>
      <c r="Q93" s="33">
        <f>+Q90*Data!Q366</f>
        <v>0.51539979213622078</v>
      </c>
      <c r="R93" s="33">
        <f>+R90*Data!R366</f>
        <v>0.51325977161068692</v>
      </c>
      <c r="S93" s="33">
        <f>+S90*Data!S366</f>
        <v>0.511621449524302</v>
      </c>
      <c r="T93" s="33">
        <f>+T90*Data!T366</f>
        <v>0.51070670878505164</v>
      </c>
      <c r="U93" s="33">
        <f>+U90*Data!U366</f>
        <v>0.51062673036504558</v>
      </c>
      <c r="V93" s="33">
        <f>+V90*Data!V366</f>
        <v>0.51063406313075599</v>
      </c>
      <c r="W93" s="33">
        <f>+W90*Data!W366</f>
        <v>0.51046573460404743</v>
      </c>
      <c r="X93" s="33">
        <f>+X90*Data!X366</f>
        <v>0.51103151385617218</v>
      </c>
      <c r="Y93" s="33">
        <f>+Y90*Data!Y366</f>
        <v>0.51192050399685796</v>
      </c>
      <c r="Z93" s="33">
        <f>+Z90*Data!Z366</f>
        <v>0.51340442184985891</v>
      </c>
      <c r="AA93" s="33">
        <f>+AA90*Data!AA366</f>
        <v>0.51563213149819809</v>
      </c>
      <c r="AB93" s="33">
        <f>+AB90*Data!AB366</f>
        <v>0.5185767287383154</v>
      </c>
      <c r="AC93" s="33">
        <f>+AC90*Data!AC366</f>
        <v>0.52265809365581473</v>
      </c>
      <c r="AD93" s="33">
        <f>+AD90*Data!AD366</f>
        <v>0.52739720471118501</v>
      </c>
      <c r="AE93" s="33">
        <f>+AE90*Data!AE366</f>
        <v>0.53268766634879428</v>
      </c>
      <c r="AF93" s="33">
        <f>+AF90*Data!AF366</f>
        <v>0.53836952464966636</v>
      </c>
      <c r="AG93" s="33">
        <f>+AG90*Data!AG366</f>
        <v>0.54438920722507333</v>
      </c>
      <c r="AH93" s="33">
        <f>+AH90*Data!AH366</f>
        <v>0.55078665768870239</v>
      </c>
      <c r="AI93" s="33">
        <f>+AI90*Data!AI366</f>
        <v>0.55752687093500342</v>
      </c>
      <c r="AJ93" s="33">
        <f>+AJ90*Data!AJ366</f>
        <v>0.5645852275439186</v>
      </c>
      <c r="AK93" s="33">
        <f>+AK90*Data!AK366</f>
        <v>0.57194400552931157</v>
      </c>
      <c r="AL93" s="33">
        <f>+AL90*Data!AL366</f>
        <v>0.57958884534749622</v>
      </c>
      <c r="AM93" s="33">
        <f>+AM90*Data!AM366</f>
        <v>0.58750686730727519</v>
      </c>
      <c r="AN93" s="33">
        <f>+AN90*Data!AN366</f>
        <v>0.59568565238698989</v>
      </c>
      <c r="AO93" s="33">
        <f>+AO90*Data!AO366</f>
        <v>0.60411266661307539</v>
      </c>
      <c r="AP93" s="33">
        <f>+AP90*Data!AP366</f>
        <v>0.61277492632996722</v>
      </c>
      <c r="AQ93" s="33">
        <f>+AQ90*Data!AQ366</f>
        <v>0.62165880662578821</v>
      </c>
      <c r="AR93" s="33">
        <f>+AR90*Data!AR366</f>
        <v>0.63074994458226219</v>
      </c>
      <c r="AS93" s="33">
        <f>+AS90*Data!AS366</f>
        <v>0.64003321168707517</v>
      </c>
      <c r="AT93" s="33">
        <f>+AT90*Data!AT366</f>
        <v>0.64949273958622078</v>
      </c>
      <c r="AU93" s="33">
        <f>+AU90*Data!AU366</f>
        <v>0.65911198682933625</v>
      </c>
      <c r="AV93" s="33">
        <f>+AV90*Data!AV366</f>
        <v>0.66887383406334666</v>
      </c>
      <c r="AW93" s="33">
        <f>+AW90*Data!AW366</f>
        <v>0.67876069187356824</v>
      </c>
      <c r="AX93" s="33">
        <f>+AX90*Data!AX366</f>
        <v>0.68875459840311981</v>
      </c>
      <c r="AY93" s="33">
        <f>+AY90*Data!AY366</f>
        <v>0.69883727114326577</v>
      </c>
      <c r="AZ93" s="33">
        <f>+AZ90*Data!AZ366</f>
        <v>0.70899005614738164</v>
      </c>
      <c r="BA93" s="33">
        <f>+BA90*Data!BA366</f>
        <v>0.71919368545294937</v>
      </c>
      <c r="BB93" s="33">
        <f>+BB90*Data!BB366</f>
        <v>0.72942770839446536</v>
      </c>
      <c r="BC93" s="33">
        <f>+BC90*Data!BC366</f>
        <v>0.73966940897566458</v>
      </c>
      <c r="BD93" s="33">
        <f>+BD90*Data!BD366</f>
        <v>0.74989197616225056</v>
      </c>
      <c r="BE93" s="33">
        <f>+BE90*Data!BE366</f>
        <v>0.76006169540181534</v>
      </c>
      <c r="BF93" s="33">
        <f>+BF90*Data!BF366</f>
        <v>0.77013404621110415</v>
      </c>
      <c r="BG93" s="33">
        <f>+BG90*Data!BG366</f>
        <v>0.78004891333088378</v>
      </c>
      <c r="BH93" s="33">
        <f>+BH90*Data!BH366</f>
        <v>0.78972571107148215</v>
      </c>
      <c r="BI93" s="33">
        <f>+BI90*Data!BI366</f>
        <v>0.78934154149665636</v>
      </c>
    </row>
    <row r="94" spans="1:103" ht="18" customHeight="1">
      <c r="A94" s="21" t="s">
        <v>271</v>
      </c>
      <c r="B94" s="29">
        <f>B$17*B$56*B93</f>
        <v>85.775461322529139</v>
      </c>
      <c r="C94" s="29">
        <f t="shared" ref="C94:BH94" si="40">C$17*C$56*C93</f>
        <v>142.97955333739699</v>
      </c>
      <c r="D94" s="29">
        <f t="shared" si="40"/>
        <v>181.37148138592082</v>
      </c>
      <c r="E94" s="29">
        <f t="shared" si="40"/>
        <v>199.51335490107238</v>
      </c>
      <c r="F94" s="29">
        <f t="shared" si="40"/>
        <v>204.93507503300475</v>
      </c>
      <c r="G94" s="29">
        <f t="shared" si="40"/>
        <v>197.40168899460065</v>
      </c>
      <c r="H94" s="29">
        <f t="shared" si="40"/>
        <v>181.58877588338154</v>
      </c>
      <c r="I94" s="29">
        <f t="shared" si="40"/>
        <v>162.49736819845077</v>
      </c>
      <c r="J94" s="29">
        <f t="shared" si="40"/>
        <v>142.660328741499</v>
      </c>
      <c r="K94" s="29">
        <f t="shared" si="40"/>
        <v>125.38638660442413</v>
      </c>
      <c r="L94" s="29">
        <f t="shared" si="40"/>
        <v>109.20929751709444</v>
      </c>
      <c r="M94" s="29">
        <f t="shared" si="40"/>
        <v>91.786839559415768</v>
      </c>
      <c r="N94" s="29">
        <f t="shared" si="40"/>
        <v>80.072835532036393</v>
      </c>
      <c r="O94" s="29">
        <f t="shared" si="40"/>
        <v>69.119904421919117</v>
      </c>
      <c r="P94" s="29">
        <f t="shared" si="40"/>
        <v>59.393078448939434</v>
      </c>
      <c r="Q94" s="29">
        <f t="shared" si="40"/>
        <v>50.958736470502316</v>
      </c>
      <c r="R94" s="29">
        <f t="shared" si="40"/>
        <v>43.727154387354325</v>
      </c>
      <c r="S94" s="29">
        <f t="shared" si="40"/>
        <v>37.557987306565778</v>
      </c>
      <c r="T94" s="29">
        <f t="shared" si="40"/>
        <v>32.304625254609221</v>
      </c>
      <c r="U94" s="29">
        <f t="shared" si="40"/>
        <v>27.831477827534346</v>
      </c>
      <c r="V94" s="29">
        <f t="shared" si="40"/>
        <v>23.981816836123016</v>
      </c>
      <c r="W94" s="29">
        <f t="shared" si="40"/>
        <v>20.657533803902879</v>
      </c>
      <c r="X94" s="29">
        <f t="shared" si="40"/>
        <v>17.819648667150705</v>
      </c>
      <c r="Y94" s="29">
        <f t="shared" si="40"/>
        <v>15.381318203772055</v>
      </c>
      <c r="Z94" s="29">
        <f t="shared" si="40"/>
        <v>13.291996382634849</v>
      </c>
      <c r="AA94" s="29">
        <f t="shared" si="40"/>
        <v>11.502974566871565</v>
      </c>
      <c r="AB94" s="29">
        <f t="shared" si="40"/>
        <v>9.9683387583716723</v>
      </c>
      <c r="AC94" s="29">
        <f t="shared" si="40"/>
        <v>8.6569921194411155</v>
      </c>
      <c r="AD94" s="29">
        <f t="shared" si="40"/>
        <v>7.5270836634003269</v>
      </c>
      <c r="AE94" s="29">
        <f t="shared" si="40"/>
        <v>6.5509025428015208</v>
      </c>
      <c r="AF94" s="29">
        <f t="shared" si="40"/>
        <v>5.7049066516337223</v>
      </c>
      <c r="AG94" s="29">
        <f t="shared" si="40"/>
        <v>4.9706954903153404</v>
      </c>
      <c r="AH94" s="29">
        <f t="shared" si="40"/>
        <v>4.3334185787497033</v>
      </c>
      <c r="AI94" s="29">
        <f t="shared" si="40"/>
        <v>3.7796589239208402</v>
      </c>
      <c r="AJ94" s="29">
        <f t="shared" si="40"/>
        <v>3.2980398221815084</v>
      </c>
      <c r="AK94" s="29">
        <f t="shared" si="40"/>
        <v>2.8788529020758054</v>
      </c>
      <c r="AL94" s="29">
        <f t="shared" si="40"/>
        <v>2.5137701114529309</v>
      </c>
      <c r="AM94" s="29">
        <f t="shared" si="40"/>
        <v>2.1956244814588244</v>
      </c>
      <c r="AN94" s="29">
        <f t="shared" si="40"/>
        <v>1.9182351046851744</v>
      </c>
      <c r="AO94" s="29">
        <f t="shared" si="40"/>
        <v>1.676263212359189</v>
      </c>
      <c r="AP94" s="29">
        <f t="shared" si="40"/>
        <v>1.4650917948364099</v>
      </c>
      <c r="AQ94" s="29">
        <f t="shared" si="40"/>
        <v>1.2807239102731736</v>
      </c>
      <c r="AR94" s="29">
        <f t="shared" si="40"/>
        <v>1.1196962552520591</v>
      </c>
      <c r="AS94" s="29">
        <f t="shared" si="40"/>
        <v>0.97900541190643597</v>
      </c>
      <c r="AT94" s="29">
        <f t="shared" si="40"/>
        <v>0.85604473465368947</v>
      </c>
      <c r="AU94" s="29">
        <f t="shared" si="40"/>
        <v>0.74855022832743556</v>
      </c>
      <c r="AV94" s="29">
        <f t="shared" si="40"/>
        <v>0.65455406103824332</v>
      </c>
      <c r="AW94" s="29">
        <f t="shared" si="40"/>
        <v>0.5723445819033729</v>
      </c>
      <c r="AX94" s="29">
        <f t="shared" si="40"/>
        <v>0.50043189443728975</v>
      </c>
      <c r="AY94" s="29">
        <f t="shared" si="40"/>
        <v>0.43751818269384651</v>
      </c>
      <c r="AZ94" s="29">
        <f t="shared" si="40"/>
        <v>0.38247210745921589</v>
      </c>
      <c r="BA94" s="29">
        <f t="shared" si="40"/>
        <v>0.33430669023707155</v>
      </c>
      <c r="BB94" s="29">
        <f t="shared" si="40"/>
        <v>0.29216018872893246</v>
      </c>
      <c r="BC94" s="29">
        <f t="shared" si="40"/>
        <v>0.25527954372487444</v>
      </c>
      <c r="BD94" s="29">
        <f t="shared" si="40"/>
        <v>0.2230060480296957</v>
      </c>
      <c r="BE94" s="29">
        <f t="shared" si="40"/>
        <v>0.19476295644467165</v>
      </c>
      <c r="BF94" s="29">
        <f t="shared" si="40"/>
        <v>0.17004482244495173</v>
      </c>
      <c r="BG94" s="29">
        <f t="shared" si="40"/>
        <v>0.1484084070237591</v>
      </c>
      <c r="BH94" s="29">
        <f t="shared" si="40"/>
        <v>0.12946504373798651</v>
      </c>
      <c r="BI94" s="29">
        <f>BI$17*BI$56*BI93/(1-(BJ17/BI17))</f>
        <v>0.80603836573797016</v>
      </c>
    </row>
    <row r="95" spans="1:103" ht="39" customHeight="1">
      <c r="A95" s="57" t="s">
        <v>62</v>
      </c>
      <c r="B95" s="197">
        <f>SUM(B94:BI94)*10*B52+B53-C53</f>
        <v>197.79496211670192</v>
      </c>
      <c r="C95" s="85">
        <v>169.36057357271238</v>
      </c>
      <c r="D95" s="189">
        <f>+B95-C95</f>
        <v>28.434388543989542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1.000000000000002E-3</v>
      </c>
      <c r="C101" s="479">
        <f t="shared" si="41"/>
        <v>1.0000000000000005E-3</v>
      </c>
      <c r="D101" s="479">
        <f t="shared" si="41"/>
        <v>1.0000000000000631E-3</v>
      </c>
      <c r="E101" s="479">
        <f t="shared" si="41"/>
        <v>1.0000000000250557E-3</v>
      </c>
      <c r="F101" s="479">
        <f t="shared" si="41"/>
        <v>1.0000000020683457E-3</v>
      </c>
      <c r="G101" s="479">
        <f t="shared" si="41"/>
        <v>1.0000000690716631E-3</v>
      </c>
      <c r="H101" s="479">
        <f t="shared" si="41"/>
        <v>1.0000012753976391E-3</v>
      </c>
      <c r="I101" s="479">
        <f t="shared" si="41"/>
        <v>1.0000154944071775E-3</v>
      </c>
      <c r="J101" s="479">
        <f t="shared" si="41"/>
        <v>1.000138281632159E-3</v>
      </c>
      <c r="K101" s="479">
        <f t="shared" si="41"/>
        <v>1.000971890636622E-3</v>
      </c>
      <c r="L101" s="479">
        <f t="shared" si="41"/>
        <v>1.0056428878457775E-3</v>
      </c>
      <c r="M101" s="479">
        <f t="shared" si="41"/>
        <v>1.0280495158972273E-3</v>
      </c>
      <c r="N101" s="479">
        <f t="shared" si="41"/>
        <v>1.1227565420541135E-3</v>
      </c>
      <c r="O101" s="479">
        <f t="shared" si="41"/>
        <v>1.4835304407365907E-3</v>
      </c>
      <c r="P101" s="479">
        <f t="shared" si="41"/>
        <v>2.7342584752025646E-3</v>
      </c>
      <c r="Q101" s="479">
        <f t="shared" si="41"/>
        <v>6.7233412241040798E-3</v>
      </c>
      <c r="R101" s="479">
        <f t="shared" si="41"/>
        <v>1.8533764551566009E-2</v>
      </c>
      <c r="S101" s="479">
        <f t="shared" si="41"/>
        <v>5.1229475125919216E-2</v>
      </c>
      <c r="T101" s="479">
        <f t="shared" si="41"/>
        <v>0.13634418472310175</v>
      </c>
      <c r="U101" s="479">
        <f t="shared" si="41"/>
        <v>0.34555532904845054</v>
      </c>
      <c r="V101" s="479">
        <f t="shared" si="41"/>
        <v>0.83230829766076275</v>
      </c>
      <c r="W101" s="479">
        <f t="shared" si="41"/>
        <v>1.905033430107534</v>
      </c>
      <c r="X101" s="479">
        <f t="shared" si="41"/>
        <v>4.1415495227479173</v>
      </c>
      <c r="Y101" s="479">
        <f t="shared" si="41"/>
        <v>8.5372060943088144</v>
      </c>
      <c r="Z101" s="479">
        <f t="shared" si="41"/>
        <v>16.632319403133184</v>
      </c>
      <c r="AA101" s="479">
        <f t="shared" si="41"/>
        <v>30.481939669251933</v>
      </c>
      <c r="AB101" s="479">
        <f t="shared" si="41"/>
        <v>114.27888840004199</v>
      </c>
      <c r="AC101" s="479">
        <f t="shared" si="41"/>
        <v>57.139444200020996</v>
      </c>
      <c r="AD101" s="479">
        <f t="shared" si="41"/>
        <v>28.569722100010498</v>
      </c>
      <c r="AE101" s="479">
        <f t="shared" si="41"/>
        <v>14.284861050005249</v>
      </c>
      <c r="AF101" s="479">
        <f t="shared" si="41"/>
        <v>7.1424305250026245</v>
      </c>
      <c r="AG101" s="479">
        <f t="shared" si="41"/>
        <v>3.5712152625013123</v>
      </c>
      <c r="AH101" s="479">
        <f t="shared" ref="AH101:BI101" si="42">+AH$36*1000*AH103^($B$38-1)</f>
        <v>1.7856076312506561</v>
      </c>
      <c r="AI101" s="479">
        <f t="shared" si="42"/>
        <v>0.89280381562532807</v>
      </c>
      <c r="AJ101" s="479">
        <f t="shared" si="42"/>
        <v>0.44640190781266403</v>
      </c>
      <c r="AK101" s="479">
        <f t="shared" si="42"/>
        <v>0.22320095390633202</v>
      </c>
      <c r="AL101" s="479">
        <f t="shared" si="42"/>
        <v>0.11160047695316601</v>
      </c>
      <c r="AM101" s="479">
        <f t="shared" si="42"/>
        <v>5.5800238476583004E-2</v>
      </c>
      <c r="AN101" s="479">
        <f t="shared" si="42"/>
        <v>2.7900119238291502E-2</v>
      </c>
      <c r="AO101" s="479">
        <f t="shared" si="42"/>
        <v>1.3950059619145751E-2</v>
      </c>
      <c r="AP101" s="479">
        <f t="shared" si="42"/>
        <v>6.9750298095728755E-3</v>
      </c>
      <c r="AQ101" s="479">
        <f t="shared" si="42"/>
        <v>3.4875149047864378E-3</v>
      </c>
      <c r="AR101" s="479">
        <f t="shared" si="42"/>
        <v>1.7437574523932189E-3</v>
      </c>
      <c r="AS101" s="479">
        <f t="shared" si="42"/>
        <v>8.7187872619660944E-4</v>
      </c>
      <c r="AT101" s="479">
        <f t="shared" si="42"/>
        <v>4.3593936309830472E-4</v>
      </c>
      <c r="AU101" s="479">
        <f t="shared" si="42"/>
        <v>2.1796968154915236E-4</v>
      </c>
      <c r="AV101" s="479">
        <f t="shared" si="42"/>
        <v>1.0898484077457618E-4</v>
      </c>
      <c r="AW101" s="479">
        <f t="shared" si="42"/>
        <v>5.449242038728809E-5</v>
      </c>
      <c r="AX101" s="479">
        <f t="shared" si="42"/>
        <v>2.7246210193644045E-5</v>
      </c>
      <c r="AY101" s="479">
        <f t="shared" si="42"/>
        <v>1.3623105096822023E-5</v>
      </c>
      <c r="AZ101" s="479">
        <f t="shared" si="42"/>
        <v>6.8115525484110113E-6</v>
      </c>
      <c r="BA101" s="479">
        <f t="shared" si="42"/>
        <v>3.4057762742055056E-6</v>
      </c>
      <c r="BB101" s="479">
        <f t="shared" si="42"/>
        <v>1.7028881371027528E-6</v>
      </c>
      <c r="BC101" s="479">
        <f t="shared" si="42"/>
        <v>8.5144406855137641E-7</v>
      </c>
      <c r="BD101" s="479">
        <f t="shared" si="42"/>
        <v>4.257220342756882E-7</v>
      </c>
      <c r="BE101" s="479">
        <f t="shared" si="42"/>
        <v>2.128610171378441E-7</v>
      </c>
      <c r="BF101" s="479">
        <f t="shared" si="42"/>
        <v>1.0643050856892205E-7</v>
      </c>
      <c r="BG101" s="479">
        <f t="shared" si="42"/>
        <v>5.3215254284461025E-8</v>
      </c>
      <c r="BH101" s="479">
        <f t="shared" si="42"/>
        <v>2.6607627142230513E-8</v>
      </c>
      <c r="BI101" s="479">
        <f t="shared" si="42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0.63605275501138059</v>
      </c>
      <c r="C102" s="481">
        <f>+C119*(1-MIN(C103,1))</f>
        <v>0.86335430992733797</v>
      </c>
      <c r="D102" s="481">
        <f t="shared" ref="D102:BI102" si="43">+D119*(1-MIN(D103,1))</f>
        <v>1.1154571354772198</v>
      </c>
      <c r="E102" s="481">
        <f t="shared" si="43"/>
        <v>1.3586347188574097</v>
      </c>
      <c r="F102" s="481">
        <f t="shared" si="43"/>
        <v>1.5968214291797322</v>
      </c>
      <c r="G102" s="481">
        <f t="shared" si="43"/>
        <v>1.813925859783843</v>
      </c>
      <c r="H102" s="481">
        <f t="shared" si="43"/>
        <v>2.0100189522664724</v>
      </c>
      <c r="I102" s="481">
        <f t="shared" si="43"/>
        <v>2.1901427014192807</v>
      </c>
      <c r="J102" s="481">
        <f t="shared" si="43"/>
        <v>2.3531282507177682</v>
      </c>
      <c r="K102" s="481">
        <f t="shared" si="43"/>
        <v>2.4967396169793878</v>
      </c>
      <c r="L102" s="481">
        <f t="shared" si="43"/>
        <v>2.600243930010862</v>
      </c>
      <c r="M102" s="481">
        <f t="shared" si="43"/>
        <v>2.677516065567962</v>
      </c>
      <c r="N102" s="481">
        <f t="shared" si="43"/>
        <v>2.7810664346903438</v>
      </c>
      <c r="O102" s="481">
        <f t="shared" si="43"/>
        <v>2.8723184824008277</v>
      </c>
      <c r="P102" s="481">
        <f t="shared" si="43"/>
        <v>2.9547117350008105</v>
      </c>
      <c r="Q102" s="481">
        <f t="shared" si="43"/>
        <v>3.0297206940716821</v>
      </c>
      <c r="R102" s="481">
        <f t="shared" si="43"/>
        <v>3.0976048662032984</v>
      </c>
      <c r="S102" s="481">
        <f t="shared" si="43"/>
        <v>3.1576172639262099</v>
      </c>
      <c r="T102" s="481">
        <f t="shared" si="43"/>
        <v>3.2079142310941524</v>
      </c>
      <c r="U102" s="481">
        <f t="shared" si="43"/>
        <v>3.2453094791873052</v>
      </c>
      <c r="V102" s="481">
        <f t="shared" si="43"/>
        <v>3.2649266869606395</v>
      </c>
      <c r="W102" s="481">
        <f t="shared" si="43"/>
        <v>3.2598417480337214</v>
      </c>
      <c r="X102" s="481">
        <f t="shared" si="43"/>
        <v>3.2208953008562036</v>
      </c>
      <c r="Y102" s="481">
        <f t="shared" si="43"/>
        <v>3.1369891457867269</v>
      </c>
      <c r="Z102" s="481">
        <f t="shared" si="43"/>
        <v>2.9963160469022707</v>
      </c>
      <c r="AA102" s="481">
        <f t="shared" si="43"/>
        <v>2.4291530028330519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4">+IF($B$98&gt;0,D109,IF($B$99&gt;0,D114,D122))</f>
        <v>4.2959994064916383E-4</v>
      </c>
      <c r="E103" s="484">
        <f t="shared" si="44"/>
        <v>4.4060758721797507E-4</v>
      </c>
      <c r="F103" s="484">
        <f t="shared" si="44"/>
        <v>4.5183019694899776E-4</v>
      </c>
      <c r="G103" s="484">
        <f t="shared" si="44"/>
        <v>4.6326713367584975E-4</v>
      </c>
      <c r="H103" s="484">
        <f t="shared" si="44"/>
        <v>4.7491763754711503E-4</v>
      </c>
      <c r="I103" s="484">
        <f t="shared" si="44"/>
        <v>4.8678348353356553E-4</v>
      </c>
      <c r="J103" s="484">
        <f t="shared" si="44"/>
        <v>4.9888952104421209E-4</v>
      </c>
      <c r="K103" s="484">
        <f t="shared" si="44"/>
        <v>5.1140658736958987E-4</v>
      </c>
      <c r="L103" s="484">
        <f t="shared" si="44"/>
        <v>5.2525431914840666E-4</v>
      </c>
      <c r="M103" s="484">
        <f t="shared" si="44"/>
        <v>5.4460629389232063E-4</v>
      </c>
      <c r="N103" s="484">
        <f t="shared" si="44"/>
        <v>5.8567146676773716E-4</v>
      </c>
      <c r="O103" s="484">
        <f t="shared" si="44"/>
        <v>7.0000630750470939E-4</v>
      </c>
      <c r="P103" s="484">
        <f t="shared" si="44"/>
        <v>1.0063583903332362E-3</v>
      </c>
      <c r="Q103" s="484">
        <f t="shared" si="44"/>
        <v>1.6977134422161767E-3</v>
      </c>
      <c r="R103" s="484">
        <f t="shared" si="44"/>
        <v>3.0510610354618213E-3</v>
      </c>
      <c r="S103" s="484">
        <f t="shared" si="44"/>
        <v>5.4902176447753012E-3</v>
      </c>
      <c r="T103" s="484">
        <f t="shared" si="44"/>
        <v>9.6714112123892134E-3</v>
      </c>
      <c r="U103" s="484">
        <f t="shared" si="44"/>
        <v>1.6576165728679301E-2</v>
      </c>
      <c r="V103" s="484">
        <f t="shared" si="44"/>
        <v>2.7610928662391281E-2</v>
      </c>
      <c r="W103" s="484">
        <f t="shared" si="44"/>
        <v>4.4694975647104694E-2</v>
      </c>
      <c r="X103" s="484">
        <f t="shared" si="44"/>
        <v>7.0290636779446844E-2</v>
      </c>
      <c r="Y103" s="484">
        <f t="shared" si="44"/>
        <v>0.10729464429503489</v>
      </c>
      <c r="Z103" s="484">
        <f t="shared" si="44"/>
        <v>0.15867733534964457</v>
      </c>
      <c r="AA103" s="484">
        <f t="shared" si="44"/>
        <v>0.32652375007929224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114.27888840004199</v>
      </c>
      <c r="AC106" s="389">
        <f t="shared" si="45"/>
        <v>57.139444200020996</v>
      </c>
      <c r="AD106" s="389">
        <f t="shared" si="45"/>
        <v>28.569722100010498</v>
      </c>
      <c r="AE106" s="389">
        <f t="shared" si="45"/>
        <v>14.284861050005249</v>
      </c>
      <c r="AF106" s="389">
        <f t="shared" si="45"/>
        <v>7.1424305250026245</v>
      </c>
      <c r="AG106" s="389">
        <f t="shared" si="45"/>
        <v>3.5712152625013123</v>
      </c>
      <c r="AH106" s="389">
        <f t="shared" si="45"/>
        <v>1.7856076312506561</v>
      </c>
      <c r="AI106" s="389">
        <f t="shared" si="45"/>
        <v>0.89280381562532807</v>
      </c>
      <c r="AJ106" s="389">
        <f t="shared" si="45"/>
        <v>0.44640190781266403</v>
      </c>
      <c r="AK106" s="389">
        <f t="shared" si="45"/>
        <v>0.22320095390633202</v>
      </c>
      <c r="AL106" s="389">
        <f t="shared" si="45"/>
        <v>0.11160047695316601</v>
      </c>
      <c r="AM106" s="389">
        <f t="shared" si="45"/>
        <v>5.5800238476583004E-2</v>
      </c>
      <c r="AN106" s="389">
        <f t="shared" si="45"/>
        <v>2.7900119238291502E-2</v>
      </c>
      <c r="AO106" s="389">
        <f t="shared" si="45"/>
        <v>1.3950059619145751E-2</v>
      </c>
      <c r="AP106" s="389">
        <f t="shared" si="45"/>
        <v>6.9750298095728755E-3</v>
      </c>
      <c r="AQ106" s="389">
        <f t="shared" si="45"/>
        <v>3.4875149047864378E-3</v>
      </c>
      <c r="AR106" s="389">
        <f t="shared" si="45"/>
        <v>1.7437574523932189E-3</v>
      </c>
      <c r="AS106" s="389">
        <f t="shared" si="45"/>
        <v>8.7187872619660944E-4</v>
      </c>
      <c r="AT106" s="389">
        <f t="shared" si="45"/>
        <v>4.3593936309830472E-4</v>
      </c>
      <c r="AU106" s="389">
        <f t="shared" si="45"/>
        <v>2.1796968154915236E-4</v>
      </c>
      <c r="AV106" s="389">
        <f t="shared" si="45"/>
        <v>1.0898484077457618E-4</v>
      </c>
      <c r="AW106" s="389">
        <f t="shared" si="45"/>
        <v>5.449242038728809E-5</v>
      </c>
      <c r="AX106" s="389">
        <f t="shared" si="45"/>
        <v>2.7246210193644045E-5</v>
      </c>
      <c r="AY106" s="389">
        <f t="shared" si="45"/>
        <v>1.3623105096822023E-5</v>
      </c>
      <c r="AZ106" s="389">
        <f t="shared" si="45"/>
        <v>6.8115525484110113E-6</v>
      </c>
      <c r="BA106" s="389">
        <f t="shared" si="45"/>
        <v>3.4057762742055056E-6</v>
      </c>
      <c r="BB106" s="389">
        <f t="shared" si="45"/>
        <v>1.7028881371027528E-6</v>
      </c>
      <c r="BC106" s="389">
        <f t="shared" si="45"/>
        <v>8.5144406855137641E-7</v>
      </c>
      <c r="BD106" s="389">
        <f t="shared" si="45"/>
        <v>4.257220342756882E-7</v>
      </c>
      <c r="BE106" s="389">
        <f t="shared" si="45"/>
        <v>2.128610171378441E-7</v>
      </c>
      <c r="BF106" s="389">
        <f t="shared" si="45"/>
        <v>1.0643050856892205E-7</v>
      </c>
      <c r="BG106" s="389">
        <f t="shared" si="45"/>
        <v>5.3215254284461025E-8</v>
      </c>
      <c r="BH106" s="389">
        <f t="shared" si="45"/>
        <v>2.6607627142230513E-8</v>
      </c>
      <c r="BI106" s="389">
        <f t="shared" si="45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6">+(C106/(1000*C$36))^(1/($B$38-1))</f>
        <v>4.1880753886709785E-4</v>
      </c>
      <c r="D109" s="391">
        <f t="shared" si="46"/>
        <v>4.2959994064916383E-4</v>
      </c>
      <c r="E109" s="391">
        <f t="shared" si="46"/>
        <v>4.4060758721797507E-4</v>
      </c>
      <c r="F109" s="391">
        <f t="shared" si="46"/>
        <v>4.5183019694899776E-4</v>
      </c>
      <c r="G109" s="391">
        <f t="shared" si="46"/>
        <v>4.6326713367584975E-4</v>
      </c>
      <c r="H109" s="391">
        <f t="shared" si="46"/>
        <v>4.7491763754711503E-4</v>
      </c>
      <c r="I109" s="391">
        <f t="shared" si="46"/>
        <v>4.8678348353356553E-4</v>
      </c>
      <c r="J109" s="391">
        <f t="shared" si="46"/>
        <v>4.9888952104421209E-4</v>
      </c>
      <c r="K109" s="391">
        <f t="shared" si="46"/>
        <v>5.1140658736958987E-4</v>
      </c>
      <c r="L109" s="391">
        <f t="shared" si="46"/>
        <v>5.2525431914840666E-4</v>
      </c>
      <c r="M109" s="391">
        <f t="shared" si="46"/>
        <v>5.4460629389232063E-4</v>
      </c>
      <c r="N109" s="391">
        <f t="shared" si="46"/>
        <v>5.8567146676773716E-4</v>
      </c>
      <c r="O109" s="391">
        <f t="shared" si="46"/>
        <v>7.0000630750470939E-4</v>
      </c>
      <c r="P109" s="391">
        <f t="shared" si="46"/>
        <v>1.0063583903332362E-3</v>
      </c>
      <c r="Q109" s="391">
        <f t="shared" si="46"/>
        <v>1.6977134422161767E-3</v>
      </c>
      <c r="R109" s="391">
        <f t="shared" si="46"/>
        <v>3.0510610354618213E-3</v>
      </c>
      <c r="S109" s="391">
        <f t="shared" si="46"/>
        <v>5.4902176447753012E-3</v>
      </c>
      <c r="T109" s="391">
        <f t="shared" si="46"/>
        <v>9.6714112123892134E-3</v>
      </c>
      <c r="U109" s="391">
        <f t="shared" si="46"/>
        <v>1.6576165728679301E-2</v>
      </c>
      <c r="V109" s="391">
        <f t="shared" si="46"/>
        <v>2.7610928662391281E-2</v>
      </c>
      <c r="W109" s="391">
        <f t="shared" si="46"/>
        <v>4.4694975647104694E-2</v>
      </c>
      <c r="X109" s="391">
        <f t="shared" si="46"/>
        <v>7.0290636779446844E-2</v>
      </c>
      <c r="Y109" s="391">
        <f t="shared" si="46"/>
        <v>0.10729464429503489</v>
      </c>
      <c r="Z109" s="391">
        <f t="shared" si="46"/>
        <v>0.15867733534964457</v>
      </c>
      <c r="AA109" s="391">
        <f t="shared" si="46"/>
        <v>0.32652375007929224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0.63631251707103464</v>
      </c>
      <c r="C112" s="471">
        <f>+C40*C61</f>
        <v>0.86371604071663055</v>
      </c>
      <c r="D112" s="471">
        <f t="shared" ref="D112:BI112" si="47">+D40*D61</f>
        <v>1.1159365417493237</v>
      </c>
      <c r="E112" s="471">
        <f t="shared" si="47"/>
        <v>1.359233607497675</v>
      </c>
      <c r="F112" s="471">
        <f t="shared" si="47"/>
        <v>1.5975432474598665</v>
      </c>
      <c r="G112" s="471">
        <f t="shared" si="47"/>
        <v>1.8147665814963436</v>
      </c>
      <c r="H112" s="471">
        <f t="shared" si="47"/>
        <v>2.0109739992873825</v>
      </c>
      <c r="I112" s="471">
        <f t="shared" si="47"/>
        <v>2.1912093459378479</v>
      </c>
      <c r="J112" s="471">
        <f t="shared" si="47"/>
        <v>2.3543027877079208</v>
      </c>
      <c r="K112" s="471">
        <f t="shared" si="47"/>
        <v>2.4980171193896057</v>
      </c>
      <c r="L112" s="471">
        <f t="shared" si="47"/>
        <v>2.6016104371297057</v>
      </c>
      <c r="M112" s="471">
        <f t="shared" si="47"/>
        <v>2.6789750522425937</v>
      </c>
      <c r="N112" s="471">
        <f t="shared" si="47"/>
        <v>2.7826961804439132</v>
      </c>
      <c r="O112" s="471">
        <f t="shared" si="47"/>
        <v>2.8743305319030128</v>
      </c>
      <c r="P112" s="471">
        <f t="shared" si="47"/>
        <v>2.9576882293664233</v>
      </c>
      <c r="Q112" s="471">
        <f t="shared" si="47"/>
        <v>3.0348730388251148</v>
      </c>
      <c r="R112" s="471">
        <f t="shared" si="47"/>
        <v>3.1070847714834482</v>
      </c>
      <c r="S112" s="471">
        <f t="shared" si="47"/>
        <v>3.1750489738253314</v>
      </c>
      <c r="T112" s="471">
        <f t="shared" si="47"/>
        <v>3.2392422751537193</v>
      </c>
      <c r="U112" s="471">
        <f t="shared" si="47"/>
        <v>3.3000110085718584</v>
      </c>
      <c r="V112" s="471">
        <f t="shared" si="47"/>
        <v>3.3576340820752324</v>
      </c>
      <c r="W112" s="471">
        <f t="shared" si="47"/>
        <v>3.4123569592255349</v>
      </c>
      <c r="X112" s="471">
        <f t="shared" si="47"/>
        <v>3.4644109527937674</v>
      </c>
      <c r="Y112" s="471">
        <f t="shared" si="47"/>
        <v>3.5140252332299067</v>
      </c>
      <c r="Z112" s="471">
        <f t="shared" si="47"/>
        <v>3.5614350745531231</v>
      </c>
      <c r="AA112" s="471">
        <f t="shared" si="47"/>
        <v>3.6068874041498122</v>
      </c>
      <c r="AB112" s="471">
        <f t="shared" si="47"/>
        <v>3.6507334058359686</v>
      </c>
      <c r="AC112" s="471">
        <f t="shared" si="47"/>
        <v>3.6935027406679266</v>
      </c>
      <c r="AD112" s="471">
        <f t="shared" si="47"/>
        <v>3.7376181449868606</v>
      </c>
      <c r="AE112" s="471">
        <f t="shared" si="47"/>
        <v>3.7826595304552448</v>
      </c>
      <c r="AF112" s="471">
        <f t="shared" si="47"/>
        <v>3.8281467190030689</v>
      </c>
      <c r="AG112" s="471">
        <f t="shared" si="47"/>
        <v>3.873647274928675</v>
      </c>
      <c r="AH112" s="471">
        <f t="shared" si="47"/>
        <v>3.9188211994686588</v>
      </c>
      <c r="AI112" s="471">
        <f t="shared" si="47"/>
        <v>3.9634291090510372</v>
      </c>
      <c r="AJ112" s="471">
        <f t="shared" si="47"/>
        <v>4.0073216421015712</v>
      </c>
      <c r="AK112" s="471">
        <f t="shared" si="47"/>
        <v>4.0504217651032652</v>
      </c>
      <c r="AL112" s="471">
        <f t="shared" si="47"/>
        <v>4.092706397306813</v>
      </c>
      <c r="AM112" s="471">
        <f t="shared" si="47"/>
        <v>4.134190291466787</v>
      </c>
      <c r="AN112" s="471">
        <f t="shared" si="47"/>
        <v>4.1749131202533354</v>
      </c>
      <c r="AO112" s="471">
        <f t="shared" si="47"/>
        <v>4.2149297252508031</v>
      </c>
      <c r="AP112" s="471">
        <f t="shared" si="47"/>
        <v>4.2543030738870931</v>
      </c>
      <c r="AQ112" s="471">
        <f t="shared" si="47"/>
        <v>4.2930993630229324</v>
      </c>
      <c r="AR112" s="471">
        <f t="shared" si="47"/>
        <v>4.3313847424542677</v>
      </c>
      <c r="AS112" s="471">
        <f t="shared" si="47"/>
        <v>4.3692232185609559</v>
      </c>
      <c r="AT112" s="471">
        <f t="shared" si="47"/>
        <v>4.4066753941255943</v>
      </c>
      <c r="AU112" s="471">
        <f t="shared" si="47"/>
        <v>4.4437977862073916</v>
      </c>
      <c r="AV112" s="471">
        <f t="shared" si="47"/>
        <v>4.4806425338892559</v>
      </c>
      <c r="AW112" s="471">
        <f t="shared" si="47"/>
        <v>4.51725736163647</v>
      </c>
      <c r="AX112" s="471">
        <f t="shared" si="47"/>
        <v>4.5536857041500438</v>
      </c>
      <c r="AY112" s="471">
        <f t="shared" si="47"/>
        <v>4.5899669277824913</v>
      </c>
      <c r="AZ112" s="471">
        <f t="shared" si="47"/>
        <v>4.626136604438738</v>
      </c>
      <c r="BA112" s="471">
        <f t="shared" si="47"/>
        <v>4.6622268085929068</v>
      </c>
      <c r="BB112" s="471">
        <f t="shared" si="47"/>
        <v>4.6982664183117206</v>
      </c>
      <c r="BC112" s="471">
        <f t="shared" si="47"/>
        <v>4.7342814082603741</v>
      </c>
      <c r="BD112" s="471">
        <f t="shared" si="47"/>
        <v>4.7702951275077936</v>
      </c>
      <c r="BE112" s="471">
        <f t="shared" si="47"/>
        <v>4.8063285582154194</v>
      </c>
      <c r="BF112" s="471">
        <f t="shared" si="47"/>
        <v>4.8424005534635022</v>
      </c>
      <c r="BG112" s="471">
        <f t="shared" si="47"/>
        <v>4.8785280538787728</v>
      </c>
      <c r="BH112" s="471">
        <f t="shared" si="47"/>
        <v>4.9147262836141783</v>
      </c>
      <c r="BI112" s="471">
        <f t="shared" si="47"/>
        <v>4.9510089267613306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7.3293476688400028E-2</v>
      </c>
      <c r="C114" s="399">
        <f>IF(1-(C113/C112)&lt;0,0,1-(C113/C112))</f>
        <v>6.5170552039792162E-2</v>
      </c>
      <c r="D114" s="399">
        <f>IF(1-(D113/D112)&lt;0,0,1-(D113/D112))</f>
        <v>6.4209689413627591E-2</v>
      </c>
      <c r="E114" s="399">
        <f>IF(1-(E113/E112)&lt;0,0,1-(E113/E112))</f>
        <v>6.2305697072438937E-2</v>
      </c>
      <c r="F114" s="399">
        <f t="shared" ref="F114:BI114" si="48">IF(1-(F113/F112)&lt;0,0,1-(F113/F112))</f>
        <v>6.4600326054474633E-2</v>
      </c>
      <c r="G114" s="399">
        <f t="shared" si="48"/>
        <v>0.42019935883293857</v>
      </c>
      <c r="H114" s="399">
        <f t="shared" si="48"/>
        <v>0.57494175532629122</v>
      </c>
      <c r="I114" s="399">
        <f t="shared" si="48"/>
        <v>0.67662939478875161</v>
      </c>
      <c r="J114" s="399">
        <f t="shared" si="48"/>
        <v>0.74496120603635907</v>
      </c>
      <c r="K114" s="399">
        <f t="shared" si="48"/>
        <v>0.7916806965961658</v>
      </c>
      <c r="L114" s="399">
        <f t="shared" si="48"/>
        <v>0.82184761195466638</v>
      </c>
      <c r="M114" s="399">
        <f t="shared" si="48"/>
        <v>0.84386061812905733</v>
      </c>
      <c r="N114" s="399">
        <f t="shared" si="48"/>
        <v>0.86433664793908949</v>
      </c>
      <c r="O114" s="399">
        <f t="shared" si="48"/>
        <v>0.88146711959777713</v>
      </c>
      <c r="P114" s="399">
        <f t="shared" si="48"/>
        <v>0.89603902023984816</v>
      </c>
      <c r="Q114" s="399">
        <f t="shared" si="48"/>
        <v>0.90856142698549047</v>
      </c>
      <c r="R114" s="399">
        <f t="shared" si="48"/>
        <v>0.91939461150085033</v>
      </c>
      <c r="S114" s="399">
        <f t="shared" si="48"/>
        <v>0.92881082499961121</v>
      </c>
      <c r="T114" s="399">
        <f t="shared" si="48"/>
        <v>0.93702500128302024</v>
      </c>
      <c r="U114" s="399">
        <f t="shared" si="48"/>
        <v>0.94421166231666875</v>
      </c>
      <c r="V114" s="399">
        <f t="shared" si="48"/>
        <v>0.9505151047093866</v>
      </c>
      <c r="W114" s="399">
        <f t="shared" si="48"/>
        <v>0.95374324424056511</v>
      </c>
      <c r="X114" s="399">
        <f t="shared" si="48"/>
        <v>0.95671635485835371</v>
      </c>
      <c r="Y114" s="399">
        <f t="shared" si="48"/>
        <v>0.95946109998210127</v>
      </c>
      <c r="Z114" s="399">
        <f t="shared" si="48"/>
        <v>0.9620007163186185</v>
      </c>
      <c r="AA114" s="399">
        <f t="shared" si="48"/>
        <v>0.96435558745823047</v>
      </c>
      <c r="AB114" s="399">
        <f t="shared" si="48"/>
        <v>0.96654449944257192</v>
      </c>
      <c r="AC114" s="399">
        <f t="shared" si="48"/>
        <v>0.96858530615350635</v>
      </c>
      <c r="AD114" s="399">
        <f t="shared" si="48"/>
        <v>0.97050829147002327</v>
      </c>
      <c r="AE114" s="399">
        <f t="shared" si="48"/>
        <v>0.97231648610223009</v>
      </c>
      <c r="AF114" s="399">
        <f t="shared" si="48"/>
        <v>0.97401315842886449</v>
      </c>
      <c r="AG114" s="399">
        <f t="shared" si="48"/>
        <v>0.97560248430604835</v>
      </c>
      <c r="AH114" s="399">
        <f t="shared" si="48"/>
        <v>0.97708953863831982</v>
      </c>
      <c r="AI114" s="399">
        <f t="shared" si="48"/>
        <v>0.97848002342332963</v>
      </c>
      <c r="AJ114" s="399">
        <f t="shared" si="48"/>
        <v>0.97977994687043024</v>
      </c>
      <c r="AK114" s="399">
        <f t="shared" si="48"/>
        <v>0.98099535106485947</v>
      </c>
      <c r="AL114" s="399">
        <f t="shared" si="48"/>
        <v>0.98213211640372988</v>
      </c>
      <c r="AM114" s="399">
        <f t="shared" si="48"/>
        <v>0.98319583847672853</v>
      </c>
      <c r="AN114" s="399">
        <f t="shared" si="48"/>
        <v>0.98419176173168932</v>
      </c>
      <c r="AO114" s="399">
        <f t="shared" si="48"/>
        <v>0.98512475311008718</v>
      </c>
      <c r="AP114" s="399">
        <f t="shared" si="48"/>
        <v>0.98599930159231008</v>
      </c>
      <c r="AQ114" s="399">
        <f t="shared" si="48"/>
        <v>0.98681953321505755</v>
      </c>
      <c r="AR114" s="399">
        <f t="shared" si="48"/>
        <v>0.98758923437256629</v>
      </c>
      <c r="AS114" s="399">
        <f t="shared" si="48"/>
        <v>0.98831187872941417</v>
      </c>
      <c r="AT114" s="399">
        <f t="shared" si="48"/>
        <v>0.98899065486883075</v>
      </c>
      <c r="AU114" s="399">
        <f t="shared" si="48"/>
        <v>0.98962849301485722</v>
      </c>
      <c r="AV114" s="399">
        <f t="shared" si="48"/>
        <v>0.99022808995360856</v>
      </c>
      <c r="AW114" s="399">
        <f t="shared" si="48"/>
        <v>0.99079193176928648</v>
      </c>
      <c r="AX114" s="399">
        <f t="shared" si="48"/>
        <v>0.9913223143034342</v>
      </c>
      <c r="AY114" s="399">
        <f t="shared" si="48"/>
        <v>0.99182136141128641</v>
      </c>
      <c r="AZ114" s="399">
        <f t="shared" si="48"/>
        <v>0.99229104117452149</v>
      </c>
      <c r="BA114" s="399">
        <f t="shared" si="48"/>
        <v>0.99273318026656676</v>
      </c>
      <c r="BB114" s="399">
        <f t="shared" si="48"/>
        <v>0.9931494766750012</v>
      </c>
      <c r="BC114" s="399">
        <f t="shared" si="48"/>
        <v>0.9935415109781881</v>
      </c>
      <c r="BD114" s="399">
        <f t="shared" si="48"/>
        <v>0.99391075635785187</v>
      </c>
      <c r="BE114" s="399">
        <f t="shared" si="48"/>
        <v>0.99425858751055174</v>
      </c>
      <c r="BF114" s="399">
        <f t="shared" si="48"/>
        <v>0.99458628860160014</v>
      </c>
      <c r="BG114" s="399">
        <f t="shared" si="48"/>
        <v>0.9948950603863993</v>
      </c>
      <c r="BH114" s="399">
        <f t="shared" si="48"/>
        <v>0.99518602660716349</v>
      </c>
      <c r="BI114" s="399">
        <f t="shared" si="48"/>
        <v>0.99546023975784348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11.415320951071074</v>
      </c>
      <c r="C115" s="400">
        <f t="shared" si="49"/>
        <v>8.8240190356672095</v>
      </c>
      <c r="D115" s="400">
        <f t="shared" si="49"/>
        <v>8.2066411159113333</v>
      </c>
      <c r="E115" s="400">
        <f t="shared" si="49"/>
        <v>7.4277352937460046</v>
      </c>
      <c r="F115" s="400">
        <f t="shared" si="49"/>
        <v>7.5764720303047728</v>
      </c>
      <c r="G115" s="400">
        <f t="shared" si="49"/>
        <v>210.72838604882978</v>
      </c>
      <c r="H115" s="400">
        <f t="shared" si="49"/>
        <v>354.33213997748322</v>
      </c>
      <c r="I115" s="400">
        <f t="shared" si="49"/>
        <v>454.39524387931306</v>
      </c>
      <c r="J115" s="400">
        <f t="shared" si="49"/>
        <v>517.00262329765667</v>
      </c>
      <c r="K115" s="400">
        <f t="shared" si="49"/>
        <v>552.11889487168401</v>
      </c>
      <c r="L115" s="400">
        <f t="shared" si="49"/>
        <v>565.46116552861815</v>
      </c>
      <c r="M115" s="400">
        <f t="shared" si="49"/>
        <v>568.00550770498296</v>
      </c>
      <c r="N115" s="400">
        <f t="shared" si="49"/>
        <v>568.24751422461964</v>
      </c>
      <c r="O115" s="400">
        <f t="shared" si="49"/>
        <v>564.26609624815273</v>
      </c>
      <c r="P115" s="400">
        <f t="shared" si="49"/>
        <v>557.27969344257849</v>
      </c>
      <c r="Q115" s="400">
        <f t="shared" si="49"/>
        <v>548.10906749620142</v>
      </c>
      <c r="R115" s="400">
        <f t="shared" si="49"/>
        <v>537.34788852939505</v>
      </c>
      <c r="S115" s="400">
        <f t="shared" si="49"/>
        <v>525.44562351580191</v>
      </c>
      <c r="T115" s="400">
        <f t="shared" si="49"/>
        <v>512.75158620295701</v>
      </c>
      <c r="U115" s="400">
        <f t="shared" si="49"/>
        <v>499.54095421240748</v>
      </c>
      <c r="V115" s="400">
        <f t="shared" si="49"/>
        <v>486.03174963489573</v>
      </c>
      <c r="W115" s="400">
        <f t="shared" si="49"/>
        <v>470.34181061306356</v>
      </c>
      <c r="X115" s="400">
        <f t="shared" si="49"/>
        <v>455.15273390523203</v>
      </c>
      <c r="Y115" s="400">
        <f t="shared" si="49"/>
        <v>440.47833736709595</v>
      </c>
      <c r="Z115" s="400">
        <f t="shared" si="49"/>
        <v>426.32589297498299</v>
      </c>
      <c r="AA115" s="400">
        <f t="shared" si="49"/>
        <v>214.10310468291274</v>
      </c>
      <c r="AB115" s="400">
        <f t="shared" si="49"/>
        <v>107.48932702394158</v>
      </c>
      <c r="AC115" s="400">
        <f t="shared" si="49"/>
        <v>53.949098141130776</v>
      </c>
      <c r="AD115" s="400">
        <f t="shared" si="49"/>
        <v>27.071022895875132</v>
      </c>
      <c r="AE115" s="400">
        <f t="shared" si="49"/>
        <v>13.580938714084343</v>
      </c>
      <c r="AF115" s="400">
        <f t="shared" si="49"/>
        <v>6.8118128560759441</v>
      </c>
      <c r="AG115" s="400">
        <f t="shared" si="49"/>
        <v>3.4159164881395565</v>
      </c>
      <c r="AH115" s="400">
        <f t="shared" si="49"/>
        <v>1.7126471160286838</v>
      </c>
      <c r="AI115" s="400">
        <f t="shared" si="49"/>
        <v>0.85851832994169319</v>
      </c>
      <c r="AJ115" s="400">
        <f t="shared" si="49"/>
        <v>0.43028620790695887</v>
      </c>
      <c r="AK115" s="400">
        <f t="shared" si="49"/>
        <v>0.21562373026566553</v>
      </c>
      <c r="AL115" s="400">
        <f t="shared" si="49"/>
        <v>0.10803684527044966</v>
      </c>
      <c r="AM115" s="400">
        <f t="shared" si="49"/>
        <v>5.412377899501674E-2</v>
      </c>
      <c r="AN115" s="400">
        <f t="shared" si="49"/>
        <v>2.711125145596226E-2</v>
      </c>
      <c r="AO115" s="400">
        <f t="shared" si="49"/>
        <v>1.35787652625118E-2</v>
      </c>
      <c r="AP115" s="400">
        <f t="shared" si="49"/>
        <v>6.8002356269583767E-3</v>
      </c>
      <c r="AQ115" s="400">
        <f t="shared" si="49"/>
        <v>3.4052107803621261E-3</v>
      </c>
      <c r="AR115" s="400">
        <f t="shared" si="49"/>
        <v>1.7049965377532617E-3</v>
      </c>
      <c r="AS115" s="400">
        <f t="shared" si="49"/>
        <v>8.5362142820470015E-4</v>
      </c>
      <c r="AT115" s="400">
        <f t="shared" si="49"/>
        <v>4.2733850228048102E-4</v>
      </c>
      <c r="AU115" s="400">
        <f t="shared" si="49"/>
        <v>2.1391736147339521E-4</v>
      </c>
      <c r="AV115" s="400">
        <f t="shared" si="49"/>
        <v>1.0707535659220931E-4</v>
      </c>
      <c r="AW115" s="400">
        <f t="shared" si="49"/>
        <v>5.3592563208938781E-5</v>
      </c>
      <c r="AX115" s="400">
        <f t="shared" si="49"/>
        <v>2.6822106987460153E-5</v>
      </c>
      <c r="AY115" s="400">
        <f t="shared" si="49"/>
        <v>1.3423208340866606E-5</v>
      </c>
      <c r="AZ115" s="400">
        <f t="shared" si="49"/>
        <v>6.717326191932567E-6</v>
      </c>
      <c r="BA115" s="400">
        <f t="shared" si="49"/>
        <v>3.361357335392585E-6</v>
      </c>
      <c r="BB115" s="400">
        <f t="shared" si="49"/>
        <v>1.6819474881139266E-6</v>
      </c>
      <c r="BC115" s="400">
        <f t="shared" si="49"/>
        <v>8.4157137484038145E-7</v>
      </c>
      <c r="BD115" s="400">
        <f t="shared" si="49"/>
        <v>4.2106721897073392E-7</v>
      </c>
      <c r="BE115" s="400">
        <f t="shared" si="49"/>
        <v>2.1066624988316236E-7</v>
      </c>
      <c r="BF115" s="400">
        <f t="shared" si="49"/>
        <v>1.0539562396936022E-7</v>
      </c>
      <c r="BG115" s="400">
        <f t="shared" si="49"/>
        <v>5.2727263941551866E-8</v>
      </c>
      <c r="BH115" s="400">
        <f t="shared" si="49"/>
        <v>2.6377512110740862E-8</v>
      </c>
      <c r="BI115" s="400">
        <f t="shared" si="49"/>
        <v>1.3195298020313163E-8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0.63605275501138059</v>
      </c>
      <c r="C116" s="399">
        <f t="shared" si="50"/>
        <v>0.86335430992733797</v>
      </c>
      <c r="D116" s="399">
        <f t="shared" si="50"/>
        <v>1.1154571354772198</v>
      </c>
      <c r="E116" s="399">
        <f t="shared" si="50"/>
        <v>1.3586347188574097</v>
      </c>
      <c r="F116" s="399">
        <f t="shared" si="50"/>
        <v>1.5968214291797322</v>
      </c>
      <c r="G116" s="399">
        <f t="shared" si="50"/>
        <v>1.813925859783843</v>
      </c>
      <c r="H116" s="399">
        <f t="shared" si="50"/>
        <v>2.0100189522664724</v>
      </c>
      <c r="I116" s="399">
        <f t="shared" si="50"/>
        <v>2.1901427014192807</v>
      </c>
      <c r="J116" s="399">
        <f t="shared" si="50"/>
        <v>2.3531282507177682</v>
      </c>
      <c r="K116" s="399">
        <f t="shared" si="50"/>
        <v>2.4967396169793878</v>
      </c>
      <c r="L116" s="399">
        <f t="shared" si="50"/>
        <v>2.600243930010862</v>
      </c>
      <c r="M116" s="399">
        <f t="shared" si="50"/>
        <v>2.677516065567962</v>
      </c>
      <c r="N116" s="399">
        <f t="shared" si="50"/>
        <v>2.7810664346903438</v>
      </c>
      <c r="O116" s="399">
        <f t="shared" si="50"/>
        <v>2.8723184824008277</v>
      </c>
      <c r="P116" s="399">
        <f t="shared" si="50"/>
        <v>2.9547117350008105</v>
      </c>
      <c r="Q116" s="399">
        <f t="shared" si="50"/>
        <v>3.0297206940716821</v>
      </c>
      <c r="R116" s="399">
        <f t="shared" si="50"/>
        <v>3.0976048662032984</v>
      </c>
      <c r="S116" s="399">
        <f t="shared" si="50"/>
        <v>3.1576172639262099</v>
      </c>
      <c r="T116" s="399">
        <f t="shared" si="50"/>
        <v>3.2079142310941524</v>
      </c>
      <c r="U116" s="399">
        <f t="shared" si="50"/>
        <v>3.2453094791873052</v>
      </c>
      <c r="V116" s="399">
        <f t="shared" si="50"/>
        <v>3.2649266869606395</v>
      </c>
      <c r="W116" s="399">
        <f t="shared" si="50"/>
        <v>3.2598417480337214</v>
      </c>
      <c r="X116" s="399">
        <f t="shared" si="50"/>
        <v>3.2208953008562036</v>
      </c>
      <c r="Y116" s="399">
        <f t="shared" si="50"/>
        <v>3.1369891457867269</v>
      </c>
      <c r="Z116" s="399">
        <f t="shared" si="50"/>
        <v>2.9963160469022707</v>
      </c>
      <c r="AA116" s="399">
        <f t="shared" si="50"/>
        <v>2.4291530028330519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0.63631251707103464</v>
      </c>
      <c r="C119" s="421">
        <f t="shared" ref="C119:BI120" si="52">+C112</f>
        <v>0.86371604071663055</v>
      </c>
      <c r="D119" s="421">
        <f t="shared" si="52"/>
        <v>1.1159365417493237</v>
      </c>
      <c r="E119" s="421">
        <f t="shared" si="52"/>
        <v>1.359233607497675</v>
      </c>
      <c r="F119" s="421">
        <f t="shared" si="52"/>
        <v>1.5975432474598665</v>
      </c>
      <c r="G119" s="421">
        <f t="shared" si="52"/>
        <v>1.8147665814963436</v>
      </c>
      <c r="H119" s="421">
        <f t="shared" si="52"/>
        <v>2.0109739992873825</v>
      </c>
      <c r="I119" s="421">
        <f t="shared" si="52"/>
        <v>2.1912093459378479</v>
      </c>
      <c r="J119" s="421">
        <f t="shared" si="52"/>
        <v>2.3543027877079208</v>
      </c>
      <c r="K119" s="421">
        <f t="shared" si="52"/>
        <v>2.4980171193896057</v>
      </c>
      <c r="L119" s="421">
        <f t="shared" si="52"/>
        <v>2.6016104371297057</v>
      </c>
      <c r="M119" s="421">
        <f t="shared" si="52"/>
        <v>2.6789750522425937</v>
      </c>
      <c r="N119" s="421">
        <f t="shared" si="52"/>
        <v>2.7826961804439132</v>
      </c>
      <c r="O119" s="421">
        <f t="shared" si="52"/>
        <v>2.8743305319030128</v>
      </c>
      <c r="P119" s="421">
        <f t="shared" si="52"/>
        <v>2.9576882293664233</v>
      </c>
      <c r="Q119" s="421">
        <f t="shared" si="52"/>
        <v>3.0348730388251148</v>
      </c>
      <c r="R119" s="421">
        <f t="shared" si="52"/>
        <v>3.1070847714834482</v>
      </c>
      <c r="S119" s="421">
        <f t="shared" si="52"/>
        <v>3.1750489738253314</v>
      </c>
      <c r="T119" s="421">
        <f t="shared" si="52"/>
        <v>3.2392422751537193</v>
      </c>
      <c r="U119" s="421">
        <f t="shared" si="52"/>
        <v>3.3000110085718584</v>
      </c>
      <c r="V119" s="421">
        <f t="shared" si="52"/>
        <v>3.3576340820752324</v>
      </c>
      <c r="W119" s="421">
        <f t="shared" si="52"/>
        <v>3.4123569592255349</v>
      </c>
      <c r="X119" s="421">
        <f t="shared" si="52"/>
        <v>3.4644109527937674</v>
      </c>
      <c r="Y119" s="421">
        <f t="shared" si="52"/>
        <v>3.5140252332299067</v>
      </c>
      <c r="Z119" s="421">
        <f t="shared" si="52"/>
        <v>3.5614350745531231</v>
      </c>
      <c r="AA119" s="421">
        <f t="shared" si="52"/>
        <v>3.6068874041498122</v>
      </c>
      <c r="AB119" s="421">
        <f t="shared" si="52"/>
        <v>3.6507334058359686</v>
      </c>
      <c r="AC119" s="421">
        <f t="shared" si="52"/>
        <v>3.6935027406679266</v>
      </c>
      <c r="AD119" s="421">
        <f t="shared" si="52"/>
        <v>3.7376181449868606</v>
      </c>
      <c r="AE119" s="421">
        <f t="shared" si="52"/>
        <v>3.7826595304552448</v>
      </c>
      <c r="AF119" s="421">
        <f t="shared" si="52"/>
        <v>3.8281467190030689</v>
      </c>
      <c r="AG119" s="421">
        <f t="shared" si="52"/>
        <v>3.873647274928675</v>
      </c>
      <c r="AH119" s="421">
        <f t="shared" si="52"/>
        <v>3.9188211994686588</v>
      </c>
      <c r="AI119" s="421">
        <f t="shared" si="52"/>
        <v>3.9634291090510372</v>
      </c>
      <c r="AJ119" s="421">
        <f t="shared" si="52"/>
        <v>4.0073216421015712</v>
      </c>
      <c r="AK119" s="421">
        <f t="shared" si="52"/>
        <v>4.0504217651032652</v>
      </c>
      <c r="AL119" s="421">
        <f t="shared" si="52"/>
        <v>4.092706397306813</v>
      </c>
      <c r="AM119" s="421">
        <f t="shared" si="52"/>
        <v>4.134190291466787</v>
      </c>
      <c r="AN119" s="421">
        <f t="shared" si="52"/>
        <v>4.1749131202533354</v>
      </c>
      <c r="AO119" s="421">
        <f t="shared" si="52"/>
        <v>4.2149297252508031</v>
      </c>
      <c r="AP119" s="421">
        <f t="shared" si="52"/>
        <v>4.2543030738870931</v>
      </c>
      <c r="AQ119" s="421">
        <f t="shared" si="52"/>
        <v>4.2930993630229324</v>
      </c>
      <c r="AR119" s="421">
        <f t="shared" si="52"/>
        <v>4.3313847424542677</v>
      </c>
      <c r="AS119" s="421">
        <f t="shared" si="52"/>
        <v>4.3692232185609559</v>
      </c>
      <c r="AT119" s="421">
        <f t="shared" si="52"/>
        <v>4.4066753941255943</v>
      </c>
      <c r="AU119" s="421">
        <f t="shared" si="52"/>
        <v>4.4437977862073916</v>
      </c>
      <c r="AV119" s="421">
        <f t="shared" si="52"/>
        <v>4.4806425338892559</v>
      </c>
      <c r="AW119" s="421">
        <f t="shared" si="52"/>
        <v>4.51725736163647</v>
      </c>
      <c r="AX119" s="421">
        <f t="shared" si="52"/>
        <v>4.5536857041500438</v>
      </c>
      <c r="AY119" s="421">
        <f t="shared" si="52"/>
        <v>4.5899669277824913</v>
      </c>
      <c r="AZ119" s="421">
        <f t="shared" si="52"/>
        <v>4.626136604438738</v>
      </c>
      <c r="BA119" s="421">
        <f t="shared" si="52"/>
        <v>4.6622268085929068</v>
      </c>
      <c r="BB119" s="421">
        <f t="shared" si="52"/>
        <v>4.6982664183117206</v>
      </c>
      <c r="BC119" s="421">
        <f t="shared" si="52"/>
        <v>4.7342814082603741</v>
      </c>
      <c r="BD119" s="421">
        <f t="shared" si="52"/>
        <v>4.7702951275077936</v>
      </c>
      <c r="BE119" s="421">
        <f t="shared" si="52"/>
        <v>4.8063285582154194</v>
      </c>
      <c r="BF119" s="421">
        <f t="shared" si="52"/>
        <v>4.8424005534635022</v>
      </c>
      <c r="BG119" s="421">
        <f t="shared" si="52"/>
        <v>4.8785280538787728</v>
      </c>
      <c r="BH119" s="421">
        <f t="shared" si="52"/>
        <v>4.9147262836141783</v>
      </c>
      <c r="BI119" s="421">
        <f t="shared" si="52"/>
        <v>4.9510089267613306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2"/>
        <v>0.80742718953750414</v>
      </c>
      <c r="D120" s="421">
        <f t="shared" si="52"/>
        <v>1.0442826029982819</v>
      </c>
      <c r="E120" s="421">
        <f t="shared" si="52"/>
        <v>1.2745456100982464</v>
      </c>
      <c r="F120" s="421">
        <f t="shared" si="52"/>
        <v>1.4943414327878348</v>
      </c>
      <c r="G120" s="421">
        <f t="shared" si="52"/>
        <v>1.0522028275201363</v>
      </c>
      <c r="H120" s="421">
        <f t="shared" si="52"/>
        <v>0.8547810782215628</v>
      </c>
      <c r="I120" s="421">
        <f t="shared" si="52"/>
        <v>0.70857269234046549</v>
      </c>
      <c r="J120" s="421">
        <f t="shared" si="52"/>
        <v>0.60043854360226578</v>
      </c>
      <c r="K120" s="421">
        <f t="shared" si="52"/>
        <v>0.52038518620209528</v>
      </c>
      <c r="L120" s="421">
        <f t="shared" si="52"/>
        <v>0.46348311213832144</v>
      </c>
      <c r="M120" s="421">
        <f t="shared" si="52"/>
        <v>0.41829350870483506</v>
      </c>
      <c r="N120" s="421">
        <f t="shared" si="52"/>
        <v>0.37750989160611359</v>
      </c>
      <c r="O120" s="421">
        <f t="shared" si="52"/>
        <v>0.34070267717451752</v>
      </c>
      <c r="P120" s="421">
        <f t="shared" si="52"/>
        <v>0.30748416615000201</v>
      </c>
      <c r="Q120" s="421">
        <f t="shared" si="52"/>
        <v>0.27750445995037676</v>
      </c>
      <c r="R120" s="421">
        <f t="shared" si="52"/>
        <v>0.25044777510521499</v>
      </c>
      <c r="S120" s="421">
        <f t="shared" si="52"/>
        <v>0.22602911703245651</v>
      </c>
      <c r="T120" s="421">
        <f t="shared" si="52"/>
        <v>0.20399127812179196</v>
      </c>
      <c r="U120" s="421">
        <f t="shared" si="52"/>
        <v>0.18410212850491722</v>
      </c>
      <c r="V120" s="421">
        <f t="shared" si="52"/>
        <v>0.1661521709756878</v>
      </c>
      <c r="W120" s="421">
        <f t="shared" si="52"/>
        <v>0.1578445624269034</v>
      </c>
      <c r="X120" s="421">
        <f t="shared" si="52"/>
        <v>0.14995233430555821</v>
      </c>
      <c r="Y120" s="421">
        <f t="shared" si="52"/>
        <v>0.14245471759028031</v>
      </c>
      <c r="Z120" s="421">
        <f t="shared" si="52"/>
        <v>0.1353319817107663</v>
      </c>
      <c r="AA120" s="421">
        <f t="shared" si="52"/>
        <v>0.12856538262522799</v>
      </c>
      <c r="AB120" s="421">
        <f t="shared" si="52"/>
        <v>0.12213711349396658</v>
      </c>
      <c r="AC120" s="421">
        <f t="shared" si="52"/>
        <v>0.11603025781926825</v>
      </c>
      <c r="AD120" s="421">
        <f t="shared" si="52"/>
        <v>0.11022874492830483</v>
      </c>
      <c r="AE120" s="421">
        <f t="shared" si="52"/>
        <v>0.10471730768188958</v>
      </c>
      <c r="AF120" s="421">
        <f t="shared" si="52"/>
        <v>9.9481442297795097E-2</v>
      </c>
      <c r="AG120" s="421">
        <f t="shared" si="52"/>
        <v>9.4507370182905337E-2</v>
      </c>
      <c r="AH120" s="421">
        <f t="shared" si="52"/>
        <v>8.9782001673760062E-2</v>
      </c>
      <c r="AI120" s="421">
        <f t="shared" si="52"/>
        <v>8.5292901590072051E-2</v>
      </c>
      <c r="AJ120" s="421">
        <f t="shared" si="52"/>
        <v>8.1028256510568442E-2</v>
      </c>
      <c r="AK120" s="421">
        <f t="shared" si="52"/>
        <v>7.6976843685040014E-2</v>
      </c>
      <c r="AL120" s="421">
        <f t="shared" si="52"/>
        <v>7.3128001500788006E-2</v>
      </c>
      <c r="AM120" s="421">
        <f t="shared" si="52"/>
        <v>6.9471601425748597E-2</v>
      </c>
      <c r="AN120" s="421">
        <f t="shared" si="52"/>
        <v>6.5998021354461159E-2</v>
      </c>
      <c r="AO120" s="421">
        <f t="shared" si="52"/>
        <v>6.2698120286738102E-2</v>
      </c>
      <c r="AP120" s="421">
        <f t="shared" si="52"/>
        <v>5.9563214272401195E-2</v>
      </c>
      <c r="AQ120" s="421">
        <f t="shared" si="52"/>
        <v>5.6585053558781136E-2</v>
      </c>
      <c r="AR120" s="421">
        <f t="shared" si="52"/>
        <v>5.3755800880842079E-2</v>
      </c>
      <c r="AS120" s="421">
        <f t="shared" si="52"/>
        <v>5.1068010836799974E-2</v>
      </c>
      <c r="AT120" s="421">
        <f t="shared" si="52"/>
        <v>4.8514610294959973E-2</v>
      </c>
      <c r="AU120" s="421">
        <f t="shared" si="52"/>
        <v>4.6088879780211971E-2</v>
      </c>
      <c r="AV120" s="421">
        <f t="shared" si="52"/>
        <v>4.3784435791201372E-2</v>
      </c>
      <c r="AW120" s="421">
        <f t="shared" si="52"/>
        <v>4.1595214001641304E-2</v>
      </c>
      <c r="AX120" s="421">
        <f t="shared" si="52"/>
        <v>3.9515453301559235E-2</v>
      </c>
      <c r="AY120" s="421">
        <f t="shared" si="52"/>
        <v>3.7539680636481269E-2</v>
      </c>
      <c r="AZ120" s="421">
        <f t="shared" si="52"/>
        <v>3.5662696604657207E-2</v>
      </c>
      <c r="BA120" s="421">
        <f t="shared" si="52"/>
        <v>3.3879561774424347E-2</v>
      </c>
      <c r="BB120" s="421">
        <f t="shared" si="52"/>
        <v>3.218558368570313E-2</v>
      </c>
      <c r="BC120" s="421">
        <f t="shared" si="52"/>
        <v>3.0576304501417972E-2</v>
      </c>
      <c r="BD120" s="421">
        <f t="shared" si="52"/>
        <v>2.9047489276347073E-2</v>
      </c>
      <c r="BE120" s="421">
        <f t="shared" si="52"/>
        <v>2.7595114812529718E-2</v>
      </c>
      <c r="BF120" s="421">
        <f t="shared" si="52"/>
        <v>2.621535907190323E-2</v>
      </c>
      <c r="BG120" s="421">
        <f t="shared" si="52"/>
        <v>2.4904591118308068E-2</v>
      </c>
      <c r="BH120" s="421">
        <f t="shared" si="52"/>
        <v>2.3659361562392664E-2</v>
      </c>
      <c r="BI120" s="421">
        <f t="shared" si="52"/>
        <v>2.2476393484273029E-2</v>
      </c>
    </row>
    <row r="121" spans="1:61" s="418" customFormat="1" ht="18" customHeight="1">
      <c r="A121" s="420" t="s">
        <v>965</v>
      </c>
      <c r="B121" s="421">
        <f>+B119*(1-B122)</f>
        <v>0.63631251707103464</v>
      </c>
      <c r="C121" s="421">
        <f t="shared" ref="C121:BI121" si="53">+C119*(1-C122)</f>
        <v>0.86371604071663055</v>
      </c>
      <c r="D121" s="421">
        <f t="shared" si="53"/>
        <v>1.1159365417493237</v>
      </c>
      <c r="E121" s="421">
        <f t="shared" si="53"/>
        <v>1.359233607497675</v>
      </c>
      <c r="F121" s="421">
        <f t="shared" si="53"/>
        <v>1.5975432474598665</v>
      </c>
      <c r="G121" s="421">
        <f t="shared" si="53"/>
        <v>0.82043453443921421</v>
      </c>
      <c r="H121" s="421">
        <f t="shared" si="53"/>
        <v>0.78147499406612264</v>
      </c>
      <c r="I121" s="421">
        <f t="shared" si="53"/>
        <v>0.85917789898190933</v>
      </c>
      <c r="J121" s="421">
        <f t="shared" si="53"/>
        <v>0.82593384615957421</v>
      </c>
      <c r="K121" s="421">
        <f t="shared" si="53"/>
        <v>0.79949393728887008</v>
      </c>
      <c r="L121" s="421">
        <f t="shared" si="53"/>
        <v>0.77522159009332592</v>
      </c>
      <c r="M121" s="421">
        <f t="shared" si="53"/>
        <v>0.75270378385101178</v>
      </c>
      <c r="N121" s="421">
        <f t="shared" si="53"/>
        <v>0.74135154361425881</v>
      </c>
      <c r="O121" s="421">
        <f t="shared" si="53"/>
        <v>0.7284816002448351</v>
      </c>
      <c r="P121" s="421">
        <f t="shared" si="53"/>
        <v>0.71727853335070169</v>
      </c>
      <c r="Q121" s="421">
        <f t="shared" si="53"/>
        <v>0.70736226904796795</v>
      </c>
      <c r="R121" s="421">
        <f t="shared" si="53"/>
        <v>0.69939592219310243</v>
      </c>
      <c r="S121" s="421">
        <f t="shared" si="53"/>
        <v>0.69397080685406554</v>
      </c>
      <c r="T121" s="421">
        <f t="shared" si="53"/>
        <v>0.688256214231321</v>
      </c>
      <c r="U121" s="421">
        <f t="shared" si="53"/>
        <v>0.68258376440837376</v>
      </c>
      <c r="V121" s="421">
        <f t="shared" si="53"/>
        <v>0.67726592417160891</v>
      </c>
      <c r="W121" s="421">
        <f t="shared" si="53"/>
        <v>0.78702384367185796</v>
      </c>
      <c r="X121" s="421">
        <f t="shared" si="53"/>
        <v>0.89631941927709247</v>
      </c>
      <c r="Y121" s="421">
        <f t="shared" si="53"/>
        <v>1.0049347822162706</v>
      </c>
      <c r="Z121" s="421">
        <f t="shared" si="53"/>
        <v>1.112693091562402</v>
      </c>
      <c r="AA121" s="421">
        <f t="shared" si="53"/>
        <v>0.1691821395065724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</v>
      </c>
      <c r="F122" s="422">
        <f t="shared" si="54"/>
        <v>0</v>
      </c>
      <c r="G122" s="422">
        <f t="shared" si="54"/>
        <v>0.54791181256890076</v>
      </c>
      <c r="H122" s="422">
        <f t="shared" si="54"/>
        <v>0.61139477967241274</v>
      </c>
      <c r="I122" s="422">
        <f t="shared" si="54"/>
        <v>0.60789784847591677</v>
      </c>
      <c r="J122" s="422">
        <f t="shared" si="54"/>
        <v>0.64918112892196045</v>
      </c>
      <c r="K122" s="422">
        <f t="shared" si="54"/>
        <v>0.67994857557892652</v>
      </c>
      <c r="L122" s="422">
        <f t="shared" si="54"/>
        <v>0.70202241695009138</v>
      </c>
      <c r="M122" s="422">
        <f t="shared" ref="M122:BI122" si="55">+(M123/(1000*M$36))^(1/($B$38-1))</f>
        <v>0.71903292521484408</v>
      </c>
      <c r="N122" s="422">
        <f t="shared" si="55"/>
        <v>0.73358516505528326</v>
      </c>
      <c r="O122" s="422">
        <f t="shared" si="55"/>
        <v>0.74655607900371568</v>
      </c>
      <c r="P122" s="422">
        <f t="shared" si="55"/>
        <v>0.75748676745947885</v>
      </c>
      <c r="Q122" s="422">
        <f t="shared" si="55"/>
        <v>0.76692195686650277</v>
      </c>
      <c r="R122" s="422">
        <f t="shared" si="55"/>
        <v>0.77490285150501947</v>
      </c>
      <c r="S122" s="422">
        <f t="shared" si="55"/>
        <v>0.78142988893240206</v>
      </c>
      <c r="T122" s="422">
        <f t="shared" si="55"/>
        <v>0.78752555203711661</v>
      </c>
      <c r="U122" s="422">
        <f t="shared" si="55"/>
        <v>0.79315712504129654</v>
      </c>
      <c r="V122" s="422">
        <f t="shared" si="55"/>
        <v>0.79829072864514905</v>
      </c>
      <c r="W122" s="422">
        <f t="shared" si="55"/>
        <v>0.7693606345771985</v>
      </c>
      <c r="X122" s="422">
        <f t="shared" si="55"/>
        <v>0.74127797438283605</v>
      </c>
      <c r="Y122" s="422">
        <f t="shared" si="55"/>
        <v>0.71402175126312695</v>
      </c>
      <c r="Z122" s="422">
        <f t="shared" si="55"/>
        <v>0.68757170402663625</v>
      </c>
      <c r="AA122" s="422">
        <f t="shared" si="55"/>
        <v>0.95309469896068166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0.63631251707103464</v>
      </c>
      <c r="C124" s="421">
        <f t="shared" ref="C124:BI124" si="56">+C119*(1-C122)</f>
        <v>0.86371604071663055</v>
      </c>
      <c r="D124" s="421">
        <f t="shared" si="56"/>
        <v>1.1159365417493237</v>
      </c>
      <c r="E124" s="421">
        <f t="shared" si="56"/>
        <v>1.359233607497675</v>
      </c>
      <c r="F124" s="421">
        <f t="shared" si="56"/>
        <v>1.5975432474598665</v>
      </c>
      <c r="G124" s="421">
        <f t="shared" si="56"/>
        <v>0.82043453443921421</v>
      </c>
      <c r="H124" s="421">
        <f t="shared" si="56"/>
        <v>0.78147499406612264</v>
      </c>
      <c r="I124" s="421">
        <f t="shared" si="56"/>
        <v>0.85917789898190933</v>
      </c>
      <c r="J124" s="421">
        <f t="shared" si="56"/>
        <v>0.82593384615957421</v>
      </c>
      <c r="K124" s="421">
        <f t="shared" si="56"/>
        <v>0.79949393728887008</v>
      </c>
      <c r="L124" s="421">
        <f t="shared" si="56"/>
        <v>0.77522159009332592</v>
      </c>
      <c r="M124" s="421">
        <f t="shared" si="56"/>
        <v>0.75270378385101178</v>
      </c>
      <c r="N124" s="421">
        <f t="shared" si="56"/>
        <v>0.74135154361425881</v>
      </c>
      <c r="O124" s="421">
        <f t="shared" si="56"/>
        <v>0.7284816002448351</v>
      </c>
      <c r="P124" s="421">
        <f t="shared" si="56"/>
        <v>0.71727853335070169</v>
      </c>
      <c r="Q124" s="421">
        <f t="shared" si="56"/>
        <v>0.70736226904796795</v>
      </c>
      <c r="R124" s="421">
        <f t="shared" si="56"/>
        <v>0.69939592219310243</v>
      </c>
      <c r="S124" s="421">
        <f t="shared" si="56"/>
        <v>0.69397080685406554</v>
      </c>
      <c r="T124" s="421">
        <f t="shared" si="56"/>
        <v>0.688256214231321</v>
      </c>
      <c r="U124" s="421">
        <f t="shared" si="56"/>
        <v>0.68258376440837376</v>
      </c>
      <c r="V124" s="421">
        <f t="shared" si="56"/>
        <v>0.67726592417160891</v>
      </c>
      <c r="W124" s="421">
        <f t="shared" si="56"/>
        <v>0.78702384367185796</v>
      </c>
      <c r="X124" s="421">
        <f t="shared" si="56"/>
        <v>0.89631941927709247</v>
      </c>
      <c r="Y124" s="421">
        <f t="shared" si="56"/>
        <v>1.0049347822162706</v>
      </c>
      <c r="Z124" s="421">
        <f t="shared" si="56"/>
        <v>1.112693091562402</v>
      </c>
      <c r="AA124" s="421">
        <f t="shared" si="56"/>
        <v>0.1691821395065724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0.1608538864088509</v>
      </c>
      <c r="D128" s="23">
        <f t="shared" si="57"/>
        <v>0.14501257614860597</v>
      </c>
      <c r="E128" s="23">
        <f t="shared" si="57"/>
        <v>0.13672282975414732</v>
      </c>
      <c r="F128" s="23">
        <f t="shared" si="57"/>
        <v>0.13224231359022173</v>
      </c>
      <c r="G128" s="23">
        <f t="shared" si="57"/>
        <v>0.12967720790101189</v>
      </c>
      <c r="H128" s="23">
        <f t="shared" si="57"/>
        <v>0.12628961530479774</v>
      </c>
      <c r="I128" s="23">
        <f t="shared" si="57"/>
        <v>0.12217335390750551</v>
      </c>
      <c r="J128" s="23">
        <f t="shared" si="57"/>
        <v>0.11831055994426437</v>
      </c>
      <c r="K128" s="23">
        <f t="shared" si="57"/>
        <v>0.11473872171715523</v>
      </c>
      <c r="L128" s="23">
        <f t="shared" si="57"/>
        <v>0.11310588369252232</v>
      </c>
      <c r="M128" s="23">
        <f t="shared" si="57"/>
        <v>0.11342176343872253</v>
      </c>
      <c r="N128" s="23">
        <f t="shared" si="57"/>
        <v>0.11092820599402914</v>
      </c>
      <c r="O128" s="23">
        <f t="shared" si="57"/>
        <v>0.10943795290980075</v>
      </c>
      <c r="P128" s="23">
        <f t="shared" si="57"/>
        <v>0.10850384595899047</v>
      </c>
      <c r="Q128" s="23">
        <f t="shared" si="57"/>
        <v>0.10790215347399049</v>
      </c>
      <c r="R128" s="23">
        <f t="shared" si="57"/>
        <v>0.10751661354469788</v>
      </c>
      <c r="S128" s="23">
        <f t="shared" si="57"/>
        <v>0.10728412998302247</v>
      </c>
      <c r="T128" s="23">
        <f t="shared" si="57"/>
        <v>0.10716858842182329</v>
      </c>
      <c r="U128" s="23">
        <f t="shared" si="57"/>
        <v>0.10714782711626769</v>
      </c>
      <c r="V128" s="23">
        <f t="shared" si="57"/>
        <v>0.1072069767293671</v>
      </c>
      <c r="W128" s="23">
        <f t="shared" si="57"/>
        <v>0.10733493924725095</v>
      </c>
      <c r="X128" s="23">
        <f t="shared" si="57"/>
        <v>0.10752242277818219</v>
      </c>
      <c r="Y128" s="23">
        <f t="shared" si="57"/>
        <v>0.10776074983756763</v>
      </c>
      <c r="Z128" s="23">
        <f t="shared" si="57"/>
        <v>0.10804107070277211</v>
      </c>
      <c r="AA128" s="23">
        <f t="shared" si="57"/>
        <v>0.1083538477914919</v>
      </c>
      <c r="AB128" s="23">
        <f t="shared" si="57"/>
        <v>0.10868234338265237</v>
      </c>
      <c r="AC128" s="23">
        <f t="shared" si="57"/>
        <v>0.1089977241400597</v>
      </c>
      <c r="AD128" s="23">
        <f t="shared" si="57"/>
        <v>0.1091425868729345</v>
      </c>
      <c r="AE128" s="23">
        <f t="shared" si="57"/>
        <v>0.10915730699033122</v>
      </c>
      <c r="AF128" s="23">
        <f t="shared" si="57"/>
        <v>0.10908452866895384</v>
      </c>
      <c r="AG128" s="23">
        <f t="shared" si="57"/>
        <v>0.10896154260866765</v>
      </c>
      <c r="AH128" s="23">
        <f t="shared" si="57"/>
        <v>0.10881749337422705</v>
      </c>
      <c r="AI128" s="23">
        <f t="shared" si="57"/>
        <v>0.10867329141950473</v>
      </c>
      <c r="AJ128" s="23">
        <f t="shared" si="57"/>
        <v>0.10854280350320837</v>
      </c>
      <c r="AK128" s="23">
        <f t="shared" si="57"/>
        <v>0.10843442550019838</v>
      </c>
      <c r="AL128" s="23">
        <f t="shared" si="57"/>
        <v>0.10835258021101574</v>
      </c>
      <c r="AM128" s="23">
        <f t="shared" si="57"/>
        <v>0.10829895888849043</v>
      </c>
      <c r="AN128" s="23">
        <f t="shared" si="57"/>
        <v>0.10827347165927061</v>
      </c>
      <c r="AO128" s="23">
        <f t="shared" si="57"/>
        <v>0.10827493716182802</v>
      </c>
      <c r="AP128" s="23">
        <f t="shared" si="57"/>
        <v>0.1083015628287107</v>
      </c>
      <c r="AQ128" s="23">
        <f t="shared" si="57"/>
        <v>0.10835126752956413</v>
      </c>
      <c r="AR128" s="23">
        <f t="shared" si="57"/>
        <v>0.10842189048301117</v>
      </c>
      <c r="AS128" s="23">
        <f t="shared" si="57"/>
        <v>0.10851132067555416</v>
      </c>
      <c r="AT128" s="23">
        <f t="shared" si="57"/>
        <v>0.10861757215578011</v>
      </c>
      <c r="AU128" s="23">
        <f t="shared" si="57"/>
        <v>0.10873882337030231</v>
      </c>
      <c r="AV128" s="23">
        <f t="shared" si="57"/>
        <v>0.10887343323286336</v>
      </c>
      <c r="AW128" s="23">
        <f t="shared" si="57"/>
        <v>0.1090199426213181</v>
      </c>
      <c r="AX128" s="23">
        <f t="shared" si="57"/>
        <v>0.10917706715770475</v>
      </c>
      <c r="AY128" s="23">
        <f t="shared" si="57"/>
        <v>0.10934368514782164</v>
      </c>
      <c r="AZ128" s="23">
        <f t="shared" si="57"/>
        <v>0.10951882319783131</v>
      </c>
      <c r="BA128" s="23">
        <f t="shared" si="57"/>
        <v>0.10970164110349527</v>
      </c>
      <c r="BB128" s="23">
        <f t="shared" si="57"/>
        <v>0.10989141698916635</v>
      </c>
      <c r="BC128" s="23">
        <f t="shared" si="57"/>
        <v>0.11008753326363367</v>
      </c>
      <c r="BD128" s="23">
        <f t="shared" si="57"/>
        <v>0.11028946369185835</v>
      </c>
      <c r="BE128" s="23">
        <f t="shared" si="57"/>
        <v>0.11049676170959648</v>
      </c>
      <c r="BF128" s="23">
        <f t="shared" si="57"/>
        <v>0.11070905000032578</v>
      </c>
      <c r="BG128" s="23">
        <f t="shared" si="57"/>
        <v>0.11092601128925278</v>
      </c>
      <c r="BH128" s="23">
        <f t="shared" si="57"/>
        <v>0.11114738027284758</v>
      </c>
      <c r="BI128" s="23">
        <f t="shared" si="57"/>
        <v>0.11137293658442854</v>
      </c>
    </row>
    <row r="129" spans="1:61" ht="18" customHeight="1">
      <c r="A129" s="23" t="s">
        <v>11</v>
      </c>
      <c r="B129" s="23"/>
      <c r="C129" s="23">
        <f>+$B$14+LN(D56/C56)/10+$B$18*LN(D88/C88)/10</f>
        <v>7.1991850703553684E-2</v>
      </c>
      <c r="D129" s="23">
        <f t="shared" ref="D129:BH129" si="58">+$B$14+LN(E56/D56)/10+$B$18*LN(E88/D88)/10</f>
        <v>6.222000492590353E-2</v>
      </c>
      <c r="E129" s="23">
        <f t="shared" si="58"/>
        <v>5.6214388600720901E-2</v>
      </c>
      <c r="F129" s="23">
        <f t="shared" si="58"/>
        <v>4.9348614421817469E-2</v>
      </c>
      <c r="G129" s="23">
        <f t="shared" si="58"/>
        <v>4.4480936011751987E-2</v>
      </c>
      <c r="H129" s="23">
        <f t="shared" si="58"/>
        <v>4.133133475369085E-2</v>
      </c>
      <c r="I129" s="23">
        <f t="shared" si="58"/>
        <v>3.8434798182482896E-2</v>
      </c>
      <c r="J129" s="23">
        <f t="shared" si="58"/>
        <v>3.7137368601957294E-2</v>
      </c>
      <c r="K129" s="23">
        <f t="shared" si="58"/>
        <v>3.4018937435097471E-2</v>
      </c>
      <c r="L129" s="23">
        <f t="shared" si="58"/>
        <v>2.8500513363664933E-2</v>
      </c>
      <c r="M129" s="23">
        <f t="shared" si="58"/>
        <v>3.0775698395267243E-2</v>
      </c>
      <c r="N129" s="23">
        <f t="shared" si="58"/>
        <v>2.9200722215090805E-2</v>
      </c>
      <c r="O129" s="23">
        <f t="shared" si="58"/>
        <v>2.7966583036280336E-2</v>
      </c>
      <c r="P129" s="23">
        <f t="shared" si="58"/>
        <v>2.6945163554120414E-2</v>
      </c>
      <c r="Q129" s="23">
        <f t="shared" si="58"/>
        <v>2.6069701413610209E-2</v>
      </c>
      <c r="R129" s="23">
        <f t="shared" si="58"/>
        <v>2.5303053192685842E-2</v>
      </c>
      <c r="S129" s="23">
        <f t="shared" si="58"/>
        <v>2.4623329896092283E-2</v>
      </c>
      <c r="T129" s="23">
        <f t="shared" si="58"/>
        <v>2.401683500692128E-2</v>
      </c>
      <c r="U129" s="23">
        <f t="shared" si="58"/>
        <v>2.3474551482130627E-2</v>
      </c>
      <c r="V129" s="23">
        <f t="shared" si="58"/>
        <v>2.2990389807842793E-2</v>
      </c>
      <c r="W129" s="23">
        <f t="shared" si="58"/>
        <v>2.2560297389748914E-2</v>
      </c>
      <c r="X129" s="23">
        <f t="shared" si="58"/>
        <v>2.2181732978400391E-2</v>
      </c>
      <c r="Y129" s="23">
        <f t="shared" si="58"/>
        <v>2.1853197194459918E-2</v>
      </c>
      <c r="Z129" s="23">
        <f t="shared" si="58"/>
        <v>2.1592186025671117E-2</v>
      </c>
      <c r="AA129" s="23">
        <f t="shared" si="58"/>
        <v>2.1424212314020794E-2</v>
      </c>
      <c r="AB129" s="23">
        <f t="shared" si="58"/>
        <v>2.1712927508218911E-2</v>
      </c>
      <c r="AC129" s="23">
        <f t="shared" si="58"/>
        <v>2.174577168945864E-2</v>
      </c>
      <c r="AD129" s="23">
        <f t="shared" si="58"/>
        <v>2.1710872238734153E-2</v>
      </c>
      <c r="AE129" s="23">
        <f t="shared" si="58"/>
        <v>2.162441865199851E-2</v>
      </c>
      <c r="AF129" s="23">
        <f t="shared" si="58"/>
        <v>2.1503285269521367E-2</v>
      </c>
      <c r="AG129" s="23">
        <f t="shared" si="58"/>
        <v>2.1362085253515201E-2</v>
      </c>
      <c r="AH129" s="23">
        <f t="shared" si="58"/>
        <v>2.1212111527608817E-2</v>
      </c>
      <c r="AI129" s="23">
        <f t="shared" si="58"/>
        <v>2.1061421646897241E-2</v>
      </c>
      <c r="AJ129" s="23">
        <f t="shared" si="58"/>
        <v>2.0915372925856893E-2</v>
      </c>
      <c r="AK129" s="23">
        <f t="shared" si="58"/>
        <v>2.07772545933975E-2</v>
      </c>
      <c r="AL129" s="23">
        <f t="shared" si="58"/>
        <v>2.0648861550226418E-2</v>
      </c>
      <c r="AM129" s="23">
        <f t="shared" si="58"/>
        <v>2.053095796687876E-2</v>
      </c>
      <c r="AN129" s="23">
        <f t="shared" si="58"/>
        <v>2.0423627587125355E-2</v>
      </c>
      <c r="AO129" s="23">
        <f t="shared" si="58"/>
        <v>2.0326526793390576E-2</v>
      </c>
      <c r="AP129" s="23">
        <f t="shared" si="58"/>
        <v>2.0239061309279105E-2</v>
      </c>
      <c r="AQ129" s="23">
        <f t="shared" si="58"/>
        <v>2.0160506025681094E-2</v>
      </c>
      <c r="AR129" s="23">
        <f t="shared" si="58"/>
        <v>2.0090083937777493E-2</v>
      </c>
      <c r="AS129" s="23">
        <f t="shared" si="58"/>
        <v>2.0027016439665531E-2</v>
      </c>
      <c r="AT129" s="23">
        <f t="shared" si="58"/>
        <v>1.9970553971644968E-2</v>
      </c>
      <c r="AU129" s="23">
        <f t="shared" si="58"/>
        <v>1.9919993443899716E-2</v>
      </c>
      <c r="AV129" s="23">
        <f t="shared" si="58"/>
        <v>1.987468693283035E-2</v>
      </c>
      <c r="AW129" s="23">
        <f t="shared" si="58"/>
        <v>1.9834044748949939E-2</v>
      </c>
      <c r="AX129" s="23">
        <f t="shared" si="58"/>
        <v>1.9797534984565074E-2</v>
      </c>
      <c r="AY129" s="23">
        <f t="shared" si="58"/>
        <v>1.9764680957891283E-2</v>
      </c>
      <c r="AZ129" s="23">
        <f t="shared" si="58"/>
        <v>1.9735057492944609E-2</v>
      </c>
      <c r="BA129" s="23">
        <f t="shared" si="58"/>
        <v>1.9708286648038399E-2</v>
      </c>
      <c r="BB129" s="23">
        <f t="shared" si="58"/>
        <v>1.9684033284090886E-2</v>
      </c>
      <c r="BC129" s="23">
        <f t="shared" si="58"/>
        <v>1.9662000714687697E-2</v>
      </c>
      <c r="BD129" s="23">
        <f t="shared" si="58"/>
        <v>1.9641926580219477E-2</v>
      </c>
      <c r="BE129" s="23">
        <f t="shared" si="58"/>
        <v>1.9623579022668702E-2</v>
      </c>
      <c r="BF129" s="23">
        <f t="shared" si="58"/>
        <v>1.9606753194926812E-2</v>
      </c>
      <c r="BG129" s="23">
        <f t="shared" si="58"/>
        <v>1.9591268111412263E-2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8.312213790682578E-2</v>
      </c>
      <c r="D130" s="23">
        <f t="shared" ref="D130:BH130" si="59">+$B$14+LN(D56/C56)/10+$B$18*LN(D88/C88)/10</f>
        <v>7.1991850703553684E-2</v>
      </c>
      <c r="E130" s="23">
        <f t="shared" si="59"/>
        <v>6.222000492590353E-2</v>
      </c>
      <c r="F130" s="23">
        <f t="shared" si="59"/>
        <v>5.6214388600720901E-2</v>
      </c>
      <c r="G130" s="23">
        <f t="shared" si="59"/>
        <v>4.9348614421817469E-2</v>
      </c>
      <c r="H130" s="23">
        <f t="shared" si="59"/>
        <v>4.4480936011751987E-2</v>
      </c>
      <c r="I130" s="23">
        <f t="shared" si="59"/>
        <v>4.133133475369085E-2</v>
      </c>
      <c r="J130" s="23">
        <f t="shared" si="59"/>
        <v>3.8434798182482896E-2</v>
      </c>
      <c r="K130" s="23">
        <f t="shared" si="59"/>
        <v>3.7137368601957294E-2</v>
      </c>
      <c r="L130" s="23">
        <f t="shared" si="59"/>
        <v>3.4018937435097471E-2</v>
      </c>
      <c r="M130" s="23">
        <f t="shared" si="59"/>
        <v>2.8500513363664933E-2</v>
      </c>
      <c r="N130" s="23">
        <f t="shared" si="59"/>
        <v>3.0775698395267243E-2</v>
      </c>
      <c r="O130" s="23">
        <f t="shared" si="59"/>
        <v>2.9200722215090805E-2</v>
      </c>
      <c r="P130" s="23">
        <f t="shared" si="59"/>
        <v>2.7966583036280336E-2</v>
      </c>
      <c r="Q130" s="23">
        <f t="shared" si="59"/>
        <v>2.6945163554120414E-2</v>
      </c>
      <c r="R130" s="23">
        <f t="shared" si="59"/>
        <v>2.6069701413610209E-2</v>
      </c>
      <c r="S130" s="23">
        <f t="shared" si="59"/>
        <v>2.5303053192685842E-2</v>
      </c>
      <c r="T130" s="23">
        <f t="shared" si="59"/>
        <v>2.4623329896092283E-2</v>
      </c>
      <c r="U130" s="23">
        <f t="shared" si="59"/>
        <v>2.401683500692128E-2</v>
      </c>
      <c r="V130" s="23">
        <f t="shared" si="59"/>
        <v>2.3474551482130627E-2</v>
      </c>
      <c r="W130" s="23">
        <f t="shared" si="59"/>
        <v>2.2990389807842793E-2</v>
      </c>
      <c r="X130" s="23">
        <f t="shared" si="59"/>
        <v>2.2560297389748914E-2</v>
      </c>
      <c r="Y130" s="23">
        <f t="shared" si="59"/>
        <v>2.2181732978400391E-2</v>
      </c>
      <c r="Z130" s="23">
        <f t="shared" si="59"/>
        <v>2.1853197194459918E-2</v>
      </c>
      <c r="AA130" s="23">
        <f t="shared" si="59"/>
        <v>2.1592186025671117E-2</v>
      </c>
      <c r="AB130" s="23">
        <f t="shared" si="59"/>
        <v>2.1424212314020794E-2</v>
      </c>
      <c r="AC130" s="23">
        <f t="shared" si="59"/>
        <v>2.1712927508218911E-2</v>
      </c>
      <c r="AD130" s="23">
        <f t="shared" si="59"/>
        <v>2.174577168945864E-2</v>
      </c>
      <c r="AE130" s="23">
        <f t="shared" si="59"/>
        <v>2.1710872238734153E-2</v>
      </c>
      <c r="AF130" s="23">
        <f t="shared" si="59"/>
        <v>2.162441865199851E-2</v>
      </c>
      <c r="AG130" s="23">
        <f t="shared" si="59"/>
        <v>2.1503285269521367E-2</v>
      </c>
      <c r="AH130" s="23">
        <f t="shared" si="59"/>
        <v>2.1362085253515201E-2</v>
      </c>
      <c r="AI130" s="23">
        <f t="shared" si="59"/>
        <v>2.1212111527608817E-2</v>
      </c>
      <c r="AJ130" s="23">
        <f t="shared" si="59"/>
        <v>2.1061421646897241E-2</v>
      </c>
      <c r="AK130" s="23">
        <f t="shared" si="59"/>
        <v>2.0915372925856893E-2</v>
      </c>
      <c r="AL130" s="23">
        <f t="shared" si="59"/>
        <v>2.07772545933975E-2</v>
      </c>
      <c r="AM130" s="23">
        <f t="shared" si="59"/>
        <v>2.0648861550226418E-2</v>
      </c>
      <c r="AN130" s="23">
        <f t="shared" si="59"/>
        <v>2.053095796687876E-2</v>
      </c>
      <c r="AO130" s="23">
        <f t="shared" si="59"/>
        <v>2.0423627587125355E-2</v>
      </c>
      <c r="AP130" s="23">
        <f t="shared" si="59"/>
        <v>2.0326526793390576E-2</v>
      </c>
      <c r="AQ130" s="23">
        <f t="shared" si="59"/>
        <v>2.0239061309279105E-2</v>
      </c>
      <c r="AR130" s="23">
        <f t="shared" si="59"/>
        <v>2.0160506025681094E-2</v>
      </c>
      <c r="AS130" s="23">
        <f t="shared" si="59"/>
        <v>2.0090083937777493E-2</v>
      </c>
      <c r="AT130" s="23">
        <f t="shared" si="59"/>
        <v>2.0027016439665531E-2</v>
      </c>
      <c r="AU130" s="23">
        <f t="shared" si="59"/>
        <v>1.9970553971644968E-2</v>
      </c>
      <c r="AV130" s="23">
        <f t="shared" si="59"/>
        <v>1.9919993443899716E-2</v>
      </c>
      <c r="AW130" s="23">
        <f t="shared" si="59"/>
        <v>1.987468693283035E-2</v>
      </c>
      <c r="AX130" s="23">
        <f t="shared" si="59"/>
        <v>1.9834044748949939E-2</v>
      </c>
      <c r="AY130" s="23">
        <f t="shared" si="59"/>
        <v>1.9797534984565074E-2</v>
      </c>
      <c r="AZ130" s="23">
        <f t="shared" si="59"/>
        <v>1.9764680957891283E-2</v>
      </c>
      <c r="BA130" s="23">
        <f t="shared" si="59"/>
        <v>1.9735057492944609E-2</v>
      </c>
      <c r="BB130" s="23">
        <f t="shared" si="59"/>
        <v>1.9708286648038399E-2</v>
      </c>
      <c r="BC130" s="23">
        <f t="shared" si="59"/>
        <v>1.9684033284090886E-2</v>
      </c>
      <c r="BD130" s="23">
        <f t="shared" si="59"/>
        <v>1.9662000714687697E-2</v>
      </c>
      <c r="BE130" s="23">
        <f t="shared" si="59"/>
        <v>1.9641926580219477E-2</v>
      </c>
      <c r="BF130" s="23">
        <f t="shared" si="59"/>
        <v>1.9623579022668702E-2</v>
      </c>
      <c r="BG130" s="23">
        <f t="shared" si="59"/>
        <v>1.9606753194926812E-2</v>
      </c>
      <c r="BH130" s="23">
        <f t="shared" si="59"/>
        <v>1.9591268111412263E-2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7.7556994305189725E-2</v>
      </c>
      <c r="D131" s="23">
        <f t="shared" si="60"/>
        <v>6.71059278147286E-2</v>
      </c>
      <c r="E131" s="23">
        <f t="shared" si="60"/>
        <v>5.9217196763312219E-2</v>
      </c>
      <c r="F131" s="23">
        <f t="shared" si="60"/>
        <v>5.2781501511269188E-2</v>
      </c>
      <c r="G131" s="23">
        <f t="shared" si="60"/>
        <v>4.6914775216784728E-2</v>
      </c>
      <c r="H131" s="23">
        <f t="shared" si="60"/>
        <v>4.2906135382721422E-2</v>
      </c>
      <c r="I131" s="23">
        <f t="shared" si="60"/>
        <v>3.988306646808687E-2</v>
      </c>
      <c r="J131" s="23">
        <f t="shared" si="60"/>
        <v>3.7786083392220095E-2</v>
      </c>
      <c r="K131" s="23">
        <f t="shared" si="60"/>
        <v>3.5578153018527382E-2</v>
      </c>
      <c r="L131" s="23">
        <f t="shared" si="60"/>
        <v>3.1259725399381204E-2</v>
      </c>
      <c r="M131" s="23">
        <f t="shared" si="60"/>
        <v>2.9638105879466088E-2</v>
      </c>
      <c r="N131" s="23">
        <f t="shared" si="60"/>
        <v>2.9988210305179022E-2</v>
      </c>
      <c r="O131" s="23">
        <f t="shared" si="60"/>
        <v>2.858365262568557E-2</v>
      </c>
      <c r="P131" s="23">
        <f t="shared" si="60"/>
        <v>2.7455873295200377E-2</v>
      </c>
      <c r="Q131" s="23">
        <f t="shared" si="60"/>
        <v>2.6507432483865313E-2</v>
      </c>
      <c r="R131" s="23">
        <f t="shared" si="60"/>
        <v>2.5686377303148024E-2</v>
      </c>
      <c r="S131" s="23">
        <f t="shared" si="60"/>
        <v>2.4963191544389064E-2</v>
      </c>
      <c r="T131" s="23">
        <f t="shared" si="60"/>
        <v>2.4320082451506783E-2</v>
      </c>
      <c r="U131" s="23">
        <f t="shared" si="60"/>
        <v>2.3745693244525953E-2</v>
      </c>
      <c r="V131" s="23">
        <f t="shared" si="60"/>
        <v>2.3232470644986708E-2</v>
      </c>
      <c r="W131" s="23">
        <f t="shared" si="60"/>
        <v>2.2775343598795853E-2</v>
      </c>
      <c r="X131" s="23">
        <f t="shared" si="60"/>
        <v>2.2371015184074652E-2</v>
      </c>
      <c r="Y131" s="23">
        <f t="shared" si="60"/>
        <v>2.2017465086430155E-2</v>
      </c>
      <c r="Z131" s="23">
        <f t="shared" si="60"/>
        <v>2.1722691610065518E-2</v>
      </c>
      <c r="AA131" s="23">
        <f t="shared" si="60"/>
        <v>2.1508199169845955E-2</v>
      </c>
      <c r="AB131" s="23">
        <f t="shared" si="60"/>
        <v>2.1568569911119852E-2</v>
      </c>
      <c r="AC131" s="23">
        <f t="shared" si="60"/>
        <v>2.1729349598838776E-2</v>
      </c>
      <c r="AD131" s="23">
        <f t="shared" si="60"/>
        <v>2.1728321964096395E-2</v>
      </c>
      <c r="AE131" s="23">
        <f t="shared" si="60"/>
        <v>2.1667645445366333E-2</v>
      </c>
      <c r="AF131" s="23">
        <f t="shared" si="60"/>
        <v>2.1563851960759939E-2</v>
      </c>
      <c r="AG131" s="23">
        <f t="shared" si="60"/>
        <v>2.1432685261518286E-2</v>
      </c>
      <c r="AH131" s="23">
        <f t="shared" si="60"/>
        <v>2.1287098390562011E-2</v>
      </c>
      <c r="AI131" s="23">
        <f t="shared" si="60"/>
        <v>2.1136766587253029E-2</v>
      </c>
      <c r="AJ131" s="23">
        <f t="shared" si="60"/>
        <v>2.0988397286377067E-2</v>
      </c>
      <c r="AK131" s="23">
        <f t="shared" si="60"/>
        <v>2.0846313759627196E-2</v>
      </c>
      <c r="AL131" s="23">
        <f t="shared" si="60"/>
        <v>2.0713058071811959E-2</v>
      </c>
      <c r="AM131" s="23">
        <f t="shared" si="60"/>
        <v>2.0589909758552589E-2</v>
      </c>
      <c r="AN131" s="23">
        <f t="shared" si="60"/>
        <v>2.0477292777002058E-2</v>
      </c>
      <c r="AO131" s="23">
        <f t="shared" si="60"/>
        <v>2.0375077190257967E-2</v>
      </c>
      <c r="AP131" s="23">
        <f t="shared" si="60"/>
        <v>2.0282794051334839E-2</v>
      </c>
      <c r="AQ131" s="23">
        <f t="shared" si="60"/>
        <v>2.0199783667480098E-2</v>
      </c>
      <c r="AR131" s="23">
        <f t="shared" si="60"/>
        <v>2.0125294981729294E-2</v>
      </c>
      <c r="AS131" s="23">
        <f t="shared" si="60"/>
        <v>2.0058550188721512E-2</v>
      </c>
      <c r="AT131" s="23">
        <f t="shared" si="60"/>
        <v>1.9998785205655248E-2</v>
      </c>
      <c r="AU131" s="23">
        <f t="shared" si="60"/>
        <v>1.994527370777234E-2</v>
      </c>
      <c r="AV131" s="23">
        <f t="shared" si="60"/>
        <v>1.9897340188365031E-2</v>
      </c>
      <c r="AW131" s="23">
        <f t="shared" si="60"/>
        <v>1.9854365840890145E-2</v>
      </c>
      <c r="AX131" s="23">
        <f t="shared" si="60"/>
        <v>1.9815789866757506E-2</v>
      </c>
      <c r="AY131" s="23">
        <f t="shared" si="60"/>
        <v>1.978110797122818E-2</v>
      </c>
      <c r="AZ131" s="23">
        <f t="shared" si="60"/>
        <v>1.9749869225417944E-2</v>
      </c>
      <c r="BA131" s="23">
        <f t="shared" si="60"/>
        <v>1.9721672070491504E-2</v>
      </c>
      <c r="BB131" s="23">
        <f t="shared" si="60"/>
        <v>1.9696159966064643E-2</v>
      </c>
      <c r="BC131" s="23">
        <f>+AVERAGE(BC129:BC130)</f>
        <v>1.9673016999389292E-2</v>
      </c>
      <c r="BD131" s="23">
        <f>+AVERAGE(BD129:BD130)</f>
        <v>1.9651963647453585E-2</v>
      </c>
      <c r="BE131" s="23">
        <f>+AVERAGE(BE129:BE130)</f>
        <v>1.9632752801444088E-2</v>
      </c>
      <c r="BF131" s="23">
        <f>+AVERAGE(BF129:BF130)</f>
        <v>1.9615166108797759E-2</v>
      </c>
      <c r="BG131" s="23">
        <f>+AVERAGE(BG129:BG130)</f>
        <v>1.9599010653169539E-2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6.7321434611748554E-2</v>
      </c>
      <c r="C132" s="23">
        <f t="shared" si="61"/>
        <v>3.9615910820930675E-2</v>
      </c>
      <c r="D132" s="23">
        <f t="shared" si="61"/>
        <v>2.6056984324982151E-2</v>
      </c>
      <c r="E132" s="23">
        <f t="shared" si="61"/>
        <v>1.8247893325226382E-2</v>
      </c>
      <c r="F132" s="23">
        <f t="shared" si="61"/>
        <v>1.3296127739043899E-2</v>
      </c>
      <c r="G132" s="23">
        <f t="shared" si="61"/>
        <v>1.012826671084543E-2</v>
      </c>
      <c r="H132" s="23">
        <f t="shared" si="61"/>
        <v>7.9064566105667977E-3</v>
      </c>
      <c r="I132" s="23">
        <f t="shared" si="61"/>
        <v>6.2658248487929549E-3</v>
      </c>
      <c r="J132" s="23">
        <f t="shared" si="61"/>
        <v>5.0574931060988048E-3</v>
      </c>
      <c r="K132" s="23">
        <f t="shared" si="61"/>
        <v>4.0976212001036455E-3</v>
      </c>
      <c r="L132" s="23">
        <f t="shared" si="61"/>
        <v>3.3938562756115993E-3</v>
      </c>
      <c r="M132" s="23">
        <f t="shared" si="61"/>
        <v>2.9652510074238271E-3</v>
      </c>
      <c r="N132" s="23">
        <f t="shared" si="61"/>
        <v>2.5324942881479952E-3</v>
      </c>
      <c r="O132" s="23">
        <f t="shared" si="61"/>
        <v>2.1972300075423648E-3</v>
      </c>
      <c r="P132" s="23">
        <f t="shared" si="61"/>
        <v>1.9300224774654053E-3</v>
      </c>
      <c r="Q132" s="23">
        <f t="shared" si="61"/>
        <v>1.7127153133306653E-3</v>
      </c>
      <c r="R132" s="23">
        <f t="shared" si="61"/>
        <v>1.5332397793939283E-3</v>
      </c>
      <c r="S132" s="23">
        <f t="shared" si="61"/>
        <v>1.3831347313929747E-3</v>
      </c>
      <c r="T132" s="23">
        <f t="shared" si="61"/>
        <v>1.2562350203303612E-3</v>
      </c>
      <c r="U132" s="23">
        <f t="shared" si="61"/>
        <v>1.147919092583137E-3</v>
      </c>
      <c r="V132" s="23">
        <f t="shared" si="61"/>
        <v>1.0546461457014609E-3</v>
      </c>
      <c r="W132" s="23">
        <f t="shared" si="61"/>
        <v>9.7365466233868977E-4</v>
      </c>
      <c r="X132" s="23">
        <f t="shared" si="61"/>
        <v>9.027572677058356E-4</v>
      </c>
      <c r="Y132" s="23">
        <f t="shared" si="61"/>
        <v>8.401969939675905E-4</v>
      </c>
      <c r="Z132" s="23">
        <f t="shared" si="61"/>
        <v>7.845453743233438E-4</v>
      </c>
      <c r="AA132" s="23">
        <f t="shared" si="61"/>
        <v>7.3449453031306313E-4</v>
      </c>
      <c r="AB132" s="23">
        <f t="shared" si="61"/>
        <v>6.8879274870696776E-4</v>
      </c>
      <c r="AC132" s="23">
        <f t="shared" si="61"/>
        <v>6.4407240541106364E-4</v>
      </c>
      <c r="AD132" s="23">
        <f t="shared" si="61"/>
        <v>6.0205778775627994E-4</v>
      </c>
      <c r="AE132" s="23">
        <f t="shared" si="61"/>
        <v>5.6298034214279276E-4</v>
      </c>
      <c r="AF132" s="23">
        <f t="shared" si="61"/>
        <v>5.2689459800117362E-4</v>
      </c>
      <c r="AG132" s="23">
        <f t="shared" si="61"/>
        <v>4.9371956413141649E-4</v>
      </c>
      <c r="AH132" s="23">
        <f t="shared" si="61"/>
        <v>4.6328704033304436E-4</v>
      </c>
      <c r="AI132" s="23">
        <f t="shared" si="61"/>
        <v>4.3538282617649934E-4</v>
      </c>
      <c r="AJ132" s="23">
        <f t="shared" si="61"/>
        <v>4.097763355384991E-4</v>
      </c>
      <c r="AK132" s="23">
        <f t="shared" si="61"/>
        <v>3.8623954446956001E-4</v>
      </c>
      <c r="AL132" s="23">
        <f t="shared" si="61"/>
        <v>3.6455783656939313E-4</v>
      </c>
      <c r="AM132" s="23">
        <f t="shared" si="61"/>
        <v>3.4453531534098307E-4</v>
      </c>
      <c r="AN132" s="23">
        <f t="shared" si="61"/>
        <v>3.2599662136634195E-4</v>
      </c>
      <c r="AO132" s="23">
        <f t="shared" si="61"/>
        <v>3.0878669822754069E-4</v>
      </c>
      <c r="AP132" s="23">
        <f t="shared" si="61"/>
        <v>2.927694600680433E-4</v>
      </c>
      <c r="AQ132" s="23">
        <f t="shared" si="61"/>
        <v>2.7782595611871728E-4</v>
      </c>
      <c r="AR132" s="23">
        <f t="shared" si="61"/>
        <v>2.6385238532022594E-4</v>
      </c>
      <c r="AS132" s="23">
        <f t="shared" si="61"/>
        <v>2.5075815804110349E-4</v>
      </c>
      <c r="AT132" s="23">
        <f t="shared" si="61"/>
        <v>2.3846410514781829E-4</v>
      </c>
      <c r="AU132" s="23">
        <f t="shared" si="61"/>
        <v>2.2690087696443985E-4</v>
      </c>
      <c r="AV132" s="23">
        <f t="shared" si="61"/>
        <v>2.1600754169330753E-4</v>
      </c>
      <c r="AW132" s="23">
        <f t="shared" si="61"/>
        <v>2.0573037515043586E-4</v>
      </c>
      <c r="AX132" s="23">
        <f t="shared" si="61"/>
        <v>1.9602182508457919E-4</v>
      </c>
      <c r="AY132" s="23">
        <f t="shared" si="61"/>
        <v>1.8683963006166463E-4</v>
      </c>
      <c r="AZ132" s="23">
        <f t="shared" si="61"/>
        <v>1.7814607255324226E-4</v>
      </c>
      <c r="BA132" s="23">
        <f t="shared" si="61"/>
        <v>1.699073470547996E-4</v>
      </c>
      <c r="BB132" s="23">
        <f t="shared" si="61"/>
        <v>1.6209302594789247E-4</v>
      </c>
      <c r="BC132" s="23">
        <f t="shared" si="61"/>
        <v>1.5467560793755919E-4</v>
      </c>
      <c r="BD132" s="23">
        <f t="shared" si="61"/>
        <v>1.4763013598729008E-4</v>
      </c>
      <c r="BE132" s="23">
        <f t="shared" si="61"/>
        <v>1.4093387360953033E-4</v>
      </c>
      <c r="BF132" s="23">
        <f t="shared" si="61"/>
        <v>1.3456603009541333E-4</v>
      </c>
      <c r="BG132" s="23">
        <f t="shared" si="61"/>
        <v>1.2850752676971997E-4</v>
      </c>
      <c r="BH132" s="23">
        <f t="shared" si="61"/>
        <v>1.2274079764422075E-4</v>
      </c>
      <c r="BI132" s="23">
        <f t="shared" si="61"/>
        <v>1.2274079764422075E-4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0.50705592366071028</v>
      </c>
      <c r="D133" s="23">
        <f t="shared" si="62"/>
        <v>0.28737563542716821</v>
      </c>
      <c r="E133" s="23">
        <f t="shared" si="62"/>
        <v>0.1734115834243368</v>
      </c>
      <c r="F133" s="23">
        <f t="shared" si="62"/>
        <v>0.10887549103004816</v>
      </c>
      <c r="G133" s="23">
        <f t="shared" si="62"/>
        <v>7.1462738494939324E-2</v>
      </c>
      <c r="H133" s="23">
        <f t="shared" si="62"/>
        <v>4.8069100434556193E-2</v>
      </c>
      <c r="I133" s="23">
        <f t="shared" si="62"/>
        <v>3.2824788092501736E-2</v>
      </c>
      <c r="J133" s="23">
        <f t="shared" si="62"/>
        <v>2.2829613410650845E-2</v>
      </c>
      <c r="K133" s="23">
        <f t="shared" si="62"/>
        <v>1.5938030128806551E-2</v>
      </c>
      <c r="L133" s="23">
        <f t="shared" si="62"/>
        <v>1.1374592835143823E-2</v>
      </c>
      <c r="M133" s="23">
        <f t="shared" si="62"/>
        <v>8.5633452231522814E-3</v>
      </c>
      <c r="N133" s="23">
        <f t="shared" si="62"/>
        <v>6.301878742395183E-3</v>
      </c>
      <c r="O133" s="23">
        <f t="shared" si="62"/>
        <v>4.7112556032426964E-3</v>
      </c>
      <c r="P133" s="23">
        <f t="shared" si="62"/>
        <v>3.5658501605047277E-3</v>
      </c>
      <c r="Q133" s="23">
        <f t="shared" si="62"/>
        <v>2.7266254321585926E-3</v>
      </c>
      <c r="R133" s="23">
        <f t="shared" si="62"/>
        <v>2.1032454414831041E-3</v>
      </c>
      <c r="S133" s="23">
        <f t="shared" si="62"/>
        <v>1.6348727019997729E-3</v>
      </c>
      <c r="T133" s="23">
        <f t="shared" si="62"/>
        <v>1.2794694749460461E-3</v>
      </c>
      <c r="U133" s="23">
        <f t="shared" si="62"/>
        <v>1.0074184254937914E-3</v>
      </c>
      <c r="V133" s="23">
        <f t="shared" si="62"/>
        <v>7.9752619740663857E-4</v>
      </c>
      <c r="W133" s="23">
        <f t="shared" si="62"/>
        <v>6.3442854242215529E-4</v>
      </c>
      <c r="X133" s="23">
        <f t="shared" si="62"/>
        <v>5.0686037018250068E-4</v>
      </c>
      <c r="Y133" s="23">
        <f t="shared" si="62"/>
        <v>4.0647893489139216E-4</v>
      </c>
      <c r="Z133" s="23">
        <f t="shared" si="62"/>
        <v>3.2705030928165661E-4</v>
      </c>
      <c r="AA133" s="23">
        <f t="shared" si="62"/>
        <v>2.6383028191545122E-4</v>
      </c>
      <c r="AB133" s="23">
        <f t="shared" si="62"/>
        <v>2.1318871871686926E-4</v>
      </c>
      <c r="AC133" s="23">
        <f t="shared" si="62"/>
        <v>1.7177103133372289E-4</v>
      </c>
      <c r="AD133" s="23">
        <f t="shared" si="62"/>
        <v>1.3835440357362874E-4</v>
      </c>
      <c r="AE133" s="23">
        <f t="shared" si="62"/>
        <v>1.1147760153531063E-4</v>
      </c>
      <c r="AF133" s="23">
        <f t="shared" si="62"/>
        <v>8.9899589579928689E-5</v>
      </c>
      <c r="AG133" s="23">
        <f t="shared" si="62"/>
        <v>7.2586169326584003E-5</v>
      </c>
      <c r="AH133" s="23">
        <f t="shared" ref="AH133:BI133" si="63">+AH17*AH132/$B132</f>
        <v>5.8689886522758191E-5</v>
      </c>
      <c r="AI133" s="23">
        <f t="shared" si="63"/>
        <v>4.7525204000460719E-5</v>
      </c>
      <c r="AJ133" s="23">
        <f t="shared" si="63"/>
        <v>3.8542434897678658E-5</v>
      </c>
      <c r="AK133" s="23">
        <f t="shared" si="63"/>
        <v>3.1303189247603721E-5</v>
      </c>
      <c r="AL133" s="23">
        <f t="shared" si="63"/>
        <v>2.5458796311462512E-5</v>
      </c>
      <c r="AM133" s="23">
        <f t="shared" si="63"/>
        <v>2.0732169456003185E-5</v>
      </c>
      <c r="AN133" s="23">
        <f t="shared" si="63"/>
        <v>1.6902995746605411E-5</v>
      </c>
      <c r="AO133" s="23">
        <f t="shared" si="63"/>
        <v>1.379585891522617E-5</v>
      </c>
      <c r="AP133" s="23">
        <f t="shared" si="63"/>
        <v>1.1270819895281891E-5</v>
      </c>
      <c r="AQ133" s="23">
        <f t="shared" si="63"/>
        <v>9.2159929374918234E-6</v>
      </c>
      <c r="AR133" s="23">
        <f t="shared" si="63"/>
        <v>7.5417115511037677E-6</v>
      </c>
      <c r="AS133" s="23">
        <f t="shared" si="63"/>
        <v>6.1759467346382621E-6</v>
      </c>
      <c r="AT133" s="23">
        <f t="shared" si="63"/>
        <v>5.0607054915004493E-6</v>
      </c>
      <c r="AU133" s="23">
        <f t="shared" si="63"/>
        <v>4.149194562679486E-6</v>
      </c>
      <c r="AV133" s="23">
        <f t="shared" si="63"/>
        <v>3.4035812113445434E-6</v>
      </c>
      <c r="AW133" s="23">
        <f t="shared" si="63"/>
        <v>2.793220358290862E-6</v>
      </c>
      <c r="AX133" s="23">
        <f t="shared" si="63"/>
        <v>2.293246749658461E-6</v>
      </c>
      <c r="AY133" s="23">
        <f t="shared" si="63"/>
        <v>1.8834536384477251E-6</v>
      </c>
      <c r="AZ133" s="23">
        <f t="shared" si="63"/>
        <v>1.5473970531686582E-6</v>
      </c>
      <c r="BA133" s="23">
        <f t="shared" si="63"/>
        <v>1.2716782679059334E-6</v>
      </c>
      <c r="BB133" s="23">
        <f t="shared" si="63"/>
        <v>1.0453675096547272E-6</v>
      </c>
      <c r="BC133" s="23">
        <f t="shared" si="63"/>
        <v>8.5953997098970371E-7</v>
      </c>
      <c r="BD133" s="23">
        <f t="shared" si="63"/>
        <v>7.069014020760739E-7</v>
      </c>
      <c r="BE133" s="23">
        <f t="shared" si="63"/>
        <v>5.8148536609206986E-7</v>
      </c>
      <c r="BF133" s="23">
        <f t="shared" si="63"/>
        <v>4.7840798362956422E-7</v>
      </c>
      <c r="BG133" s="23">
        <f t="shared" si="63"/>
        <v>3.9366891304138103E-7</v>
      </c>
      <c r="BH133" s="23">
        <f t="shared" si="63"/>
        <v>3.239896036403285E-7</v>
      </c>
      <c r="BI133" s="23">
        <f t="shared" si="63"/>
        <v>2.7917122487552975E-7</v>
      </c>
    </row>
    <row r="134" spans="1:61" ht="18" customHeight="1">
      <c r="A134" s="23" t="s">
        <v>15</v>
      </c>
      <c r="B134" s="23"/>
      <c r="C134" s="23">
        <f>+(C133/B133)^-0.1-1</f>
        <v>7.0272616544315492E-2</v>
      </c>
      <c r="D134" s="23">
        <f t="shared" ref="D134:BI134" si="64">+(D133/C133)^-0.1-1</f>
        <v>5.8426224108701907E-2</v>
      </c>
      <c r="E134" s="23">
        <f t="shared" si="64"/>
        <v>5.1809730101892715E-2</v>
      </c>
      <c r="F134" s="23">
        <f t="shared" si="64"/>
        <v>4.7646575462283014E-2</v>
      </c>
      <c r="G134" s="23">
        <f t="shared" si="64"/>
        <v>4.3001774257423797E-2</v>
      </c>
      <c r="H134" s="23">
        <f t="shared" si="64"/>
        <v>4.0450362814045571E-2</v>
      </c>
      <c r="I134" s="23">
        <f t="shared" si="64"/>
        <v>3.8882441973454362E-2</v>
      </c>
      <c r="J134" s="23">
        <f t="shared" si="64"/>
        <v>3.697989743282637E-2</v>
      </c>
      <c r="K134" s="23">
        <f t="shared" si="64"/>
        <v>3.6588511832396309E-2</v>
      </c>
      <c r="L134" s="23">
        <f t="shared" si="64"/>
        <v>3.4307987086726222E-2</v>
      </c>
      <c r="M134" s="23">
        <f t="shared" si="64"/>
        <v>2.8795937643276481E-2</v>
      </c>
      <c r="N134" s="23">
        <f t="shared" si="64"/>
        <v>3.113930354582517E-2</v>
      </c>
      <c r="O134" s="23">
        <f t="shared" si="64"/>
        <v>2.9516561929434193E-2</v>
      </c>
      <c r="P134" s="23">
        <f t="shared" si="64"/>
        <v>2.8246778910775872E-2</v>
      </c>
      <c r="Q134" s="23">
        <f t="shared" si="64"/>
        <v>2.7197043819530364E-2</v>
      </c>
      <c r="R134" s="23">
        <f t="shared" si="64"/>
        <v>2.629816522132411E-2</v>
      </c>
      <c r="S134" s="23">
        <f t="shared" si="64"/>
        <v>2.5511657084873463E-2</v>
      </c>
      <c r="T134" s="23">
        <f t="shared" si="64"/>
        <v>2.4814829772332958E-2</v>
      </c>
      <c r="U134" s="23">
        <f t="shared" si="64"/>
        <v>2.4193473259550347E-2</v>
      </c>
      <c r="V134" s="23">
        <f t="shared" si="64"/>
        <v>2.3638220578600988E-2</v>
      </c>
      <c r="W134" s="23">
        <f t="shared" si="64"/>
        <v>2.3142734141311294E-2</v>
      </c>
      <c r="X134" s="23">
        <f t="shared" si="64"/>
        <v>2.2702782825373857E-2</v>
      </c>
      <c r="Y134" s="23">
        <f t="shared" si="64"/>
        <v>2.231569722144866E-2</v>
      </c>
      <c r="Z134" s="23">
        <f t="shared" si="64"/>
        <v>2.1979885098597496E-2</v>
      </c>
      <c r="AA134" s="23">
        <f t="shared" si="64"/>
        <v>2.171317174340559E-2</v>
      </c>
      <c r="AB134" s="23">
        <f t="shared" si="64"/>
        <v>2.1541565202803259E-2</v>
      </c>
      <c r="AC134" s="23">
        <f t="shared" si="64"/>
        <v>2.1836542354325861E-2</v>
      </c>
      <c r="AD134" s="23">
        <f t="shared" si="64"/>
        <v>2.1870104290074632E-2</v>
      </c>
      <c r="AE134" s="23">
        <f t="shared" si="64"/>
        <v>2.1834442207020244E-2</v>
      </c>
      <c r="AF134" s="23">
        <f t="shared" si="64"/>
        <v>2.1746104773040287E-2</v>
      </c>
      <c r="AG134" s="23">
        <f t="shared" si="64"/>
        <v>2.162234470722546E-2</v>
      </c>
      <c r="AH134" s="23">
        <f t="shared" si="64"/>
        <v>2.1478101799590643E-2</v>
      </c>
      <c r="AI134" s="23">
        <f t="shared" si="64"/>
        <v>2.1324918409761251E-2</v>
      </c>
      <c r="AJ134" s="23">
        <f t="shared" si="64"/>
        <v>2.1171026674892568E-2</v>
      </c>
      <c r="AK134" s="23">
        <f t="shared" si="64"/>
        <v>2.1021896842859267E-2</v>
      </c>
      <c r="AL134" s="23">
        <f t="shared" si="64"/>
        <v>2.0880884739465255E-2</v>
      </c>
      <c r="AM134" s="23">
        <f t="shared" si="64"/>
        <v>2.0749819150093218E-2</v>
      </c>
      <c r="AN134" s="23">
        <f t="shared" si="64"/>
        <v>2.062947618328681E-2</v>
      </c>
      <c r="AO134" s="23">
        <f t="shared" si="64"/>
        <v>2.0519937512539554E-2</v>
      </c>
      <c r="AP134" s="23">
        <f t="shared" si="64"/>
        <v>2.0420849027447785E-2</v>
      </c>
      <c r="AQ134" s="23">
        <f t="shared" si="64"/>
        <v>2.0331601326993631E-2</v>
      </c>
      <c r="AR134" s="23">
        <f t="shared" si="64"/>
        <v>2.0251452036804007E-2</v>
      </c>
      <c r="AS134" s="23">
        <f t="shared" si="64"/>
        <v>2.0179606329156607E-2</v>
      </c>
      <c r="AT134" s="23">
        <f t="shared" si="64"/>
        <v>2.0115268182605117E-2</v>
      </c>
      <c r="AU134" s="23">
        <f t="shared" si="64"/>
        <v>2.0057671582936587E-2</v>
      </c>
      <c r="AV134" s="23">
        <f t="shared" si="64"/>
        <v>2.0006098232529412E-2</v>
      </c>
      <c r="AW134" s="23">
        <f t="shared" si="64"/>
        <v>1.9959886361806234E-2</v>
      </c>
      <c r="AX134" s="23">
        <f t="shared" si="64"/>
        <v>1.9918433806921154E-2</v>
      </c>
      <c r="AY134" s="23">
        <f t="shared" si="64"/>
        <v>1.9881197504959314E-2</v>
      </c>
      <c r="AZ134" s="23">
        <f t="shared" si="64"/>
        <v>1.9847690851309885E-2</v>
      </c>
      <c r="BA134" s="23">
        <f t="shared" si="64"/>
        <v>1.9817479876467647E-2</v>
      </c>
      <c r="BB134" s="23">
        <f t="shared" si="64"/>
        <v>1.9790178866318842E-2</v>
      </c>
      <c r="BC134" s="23">
        <f t="shared" si="64"/>
        <v>1.9765445823891392E-2</v>
      </c>
      <c r="BD134" s="23">
        <f t="shared" si="64"/>
        <v>1.9742978018444157E-2</v>
      </c>
      <c r="BE134" s="23">
        <f t="shared" si="64"/>
        <v>1.9722507766242181E-2</v>
      </c>
      <c r="BF134" s="23">
        <f t="shared" si="64"/>
        <v>1.9703798520480431E-2</v>
      </c>
      <c r="BG134" s="23">
        <f t="shared" si="64"/>
        <v>1.9686641304361041E-2</v>
      </c>
      <c r="BH134" s="23">
        <f t="shared" si="64"/>
        <v>1.9670851493815533E-2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1.5097352561019527E-2</v>
      </c>
      <c r="D135" s="23">
        <f t="shared" ref="D135:K135" si="65">+LN(D56/C56)/10</f>
        <v>1.5097352561019527E-2</v>
      </c>
      <c r="E135" s="23">
        <f t="shared" si="65"/>
        <v>1.1596384384323562E-2</v>
      </c>
      <c r="F135" s="23">
        <f t="shared" si="65"/>
        <v>9.5567092271678922E-3</v>
      </c>
      <c r="G135" s="23">
        <f t="shared" si="65"/>
        <v>7.1343497886731068E-3</v>
      </c>
      <c r="H135" s="23">
        <f t="shared" si="65"/>
        <v>4.7158879201360891E-3</v>
      </c>
      <c r="I135" s="23">
        <f t="shared" si="65"/>
        <v>3.0743868893690499E-3</v>
      </c>
      <c r="J135" s="23">
        <f t="shared" si="65"/>
        <v>2.0108669274192456E-3</v>
      </c>
      <c r="K135" s="23">
        <f t="shared" si="65"/>
        <v>1.0909369300558759E-3</v>
      </c>
    </row>
    <row r="136" spans="1:61" ht="18" customHeight="1">
      <c r="A136" s="23" t="s">
        <v>207</v>
      </c>
      <c r="B136" s="23"/>
      <c r="C136" s="23">
        <f>+C134+C135</f>
        <v>8.5369969105335022E-2</v>
      </c>
      <c r="D136" s="23">
        <f t="shared" ref="D136:K136" si="66">+D134+D135</f>
        <v>7.3523576669721438E-2</v>
      </c>
      <c r="E136" s="23">
        <f t="shared" si="66"/>
        <v>6.3406114486216275E-2</v>
      </c>
      <c r="F136" s="23">
        <f t="shared" si="66"/>
        <v>5.7203284689450906E-2</v>
      </c>
      <c r="G136" s="23">
        <f t="shared" si="66"/>
        <v>5.0136124046096901E-2</v>
      </c>
      <c r="H136" s="23">
        <f t="shared" si="66"/>
        <v>4.5166250734181658E-2</v>
      </c>
      <c r="I136" s="23">
        <f t="shared" si="66"/>
        <v>4.1956828862823412E-2</v>
      </c>
      <c r="J136" s="23">
        <f t="shared" si="66"/>
        <v>3.8990764360245615E-2</v>
      </c>
      <c r="K136" s="23">
        <f t="shared" si="66"/>
        <v>3.7679448762452182E-2</v>
      </c>
    </row>
    <row r="137" spans="1:61" ht="18" customHeight="1">
      <c r="A137" s="23" t="s">
        <v>208</v>
      </c>
      <c r="B137" s="23"/>
      <c r="C137" s="23">
        <f>+C136-C129</f>
        <v>1.3378118401781339E-2</v>
      </c>
      <c r="D137" s="23">
        <f t="shared" ref="D137:K137" si="67">+D136-D129</f>
        <v>1.1303571743817908E-2</v>
      </c>
      <c r="E137" s="23">
        <f t="shared" si="67"/>
        <v>7.1917258854953744E-3</v>
      </c>
      <c r="F137" s="23">
        <f t="shared" si="67"/>
        <v>7.8546702676334373E-3</v>
      </c>
      <c r="G137" s="23">
        <f t="shared" si="67"/>
        <v>5.6551880343449143E-3</v>
      </c>
      <c r="H137" s="23">
        <f t="shared" si="67"/>
        <v>3.8349159804908078E-3</v>
      </c>
      <c r="I137" s="23">
        <f t="shared" si="67"/>
        <v>3.5220306803405155E-3</v>
      </c>
      <c r="J137" s="23">
        <f t="shared" si="67"/>
        <v>1.8533957582883218E-3</v>
      </c>
      <c r="K137" s="23">
        <f t="shared" si="67"/>
        <v>3.660511327354711E-3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0.14217437129634497</v>
      </c>
      <c r="C139" s="23">
        <f t="shared" si="68"/>
        <v>9.4984424999703818E-2</v>
      </c>
      <c r="D139" s="23">
        <f t="shared" si="68"/>
        <v>7.8969361581092953E-2</v>
      </c>
      <c r="E139" s="23">
        <f t="shared" si="68"/>
        <v>7.041987701846171E-2</v>
      </c>
      <c r="F139" s="23">
        <f t="shared" si="68"/>
        <v>6.5609343982636917E-2</v>
      </c>
      <c r="G139" s="23">
        <f t="shared" si="68"/>
        <v>6.2653463396765877E-2</v>
      </c>
      <c r="H139" s="23">
        <f t="shared" si="68"/>
        <v>5.8857092551045723E-2</v>
      </c>
      <c r="I139" s="23">
        <f t="shared" si="68"/>
        <v>5.4331897367313114E-2</v>
      </c>
      <c r="J139" s="23">
        <f t="shared" si="68"/>
        <v>5.0052665234645091E-2</v>
      </c>
      <c r="K139" s="23">
        <f t="shared" si="68"/>
        <v>4.6045220042401178E-2</v>
      </c>
      <c r="L139" s="23">
        <f t="shared" si="68"/>
        <v>4.3911297709517322E-2</v>
      </c>
      <c r="M139" s="23">
        <f t="shared" si="68"/>
        <v>4.3650255452049896E-2</v>
      </c>
      <c r="N139" s="23">
        <f t="shared" si="68"/>
        <v>4.0696929990702679E-2</v>
      </c>
      <c r="O139" s="23">
        <f t="shared" si="68"/>
        <v>3.8706719517394961E-2</v>
      </c>
      <c r="P139" s="23">
        <f t="shared" si="68"/>
        <v>3.7245208764519047E-2</v>
      </c>
      <c r="Q139" s="23">
        <f t="shared" si="68"/>
        <v>3.6094802699185427E-2</v>
      </c>
      <c r="R139" s="23">
        <f t="shared" si="68"/>
        <v>3.5142909942337611E-2</v>
      </c>
      <c r="S139" s="23">
        <f t="shared" si="68"/>
        <v>3.4328798648429706E-2</v>
      </c>
      <c r="T139" s="23">
        <f t="shared" si="68"/>
        <v>3.3618122116130675E-2</v>
      </c>
      <c r="U139" s="23">
        <f t="shared" si="68"/>
        <v>3.2990379409703299E-2</v>
      </c>
      <c r="V139" s="23">
        <f t="shared" si="68"/>
        <v>3.2432648658795402E-2</v>
      </c>
      <c r="W139" s="23">
        <f t="shared" si="68"/>
        <v>3.1936429772216848E-2</v>
      </c>
      <c r="X139" s="23">
        <f t="shared" si="68"/>
        <v>3.1496034825877317E-2</v>
      </c>
      <c r="Y139" s="23">
        <f t="shared" si="68"/>
        <v>3.110771371418293E-2</v>
      </c>
      <c r="Z139" s="23">
        <f t="shared" si="68"/>
        <v>3.0769057887187173E-2</v>
      </c>
      <c r="AA139" s="23">
        <f t="shared" si="68"/>
        <v>3.0490243067773759E-2</v>
      </c>
      <c r="AB139" s="23">
        <f t="shared" si="68"/>
        <v>3.0290650023000854E-2</v>
      </c>
      <c r="AC139" s="23">
        <f t="shared" si="68"/>
        <v>3.0407874940932625E-2</v>
      </c>
      <c r="AD139" s="23">
        <f t="shared" si="68"/>
        <v>3.0467954325305066E-2</v>
      </c>
      <c r="AE139" s="23">
        <f t="shared" si="68"/>
        <v>3.0465753605080137E-2</v>
      </c>
      <c r="AF139" s="23">
        <f t="shared" si="68"/>
        <v>3.0409937607742479E-2</v>
      </c>
      <c r="AG139" s="23">
        <f t="shared" si="68"/>
        <v>3.0314221641145403E-2</v>
      </c>
      <c r="AH139" s="23">
        <f t="shared" si="68"/>
        <v>3.0192531699302388E-2</v>
      </c>
      <c r="AI139" s="23">
        <f t="shared" si="68"/>
        <v>3.0056712419858994E-2</v>
      </c>
      <c r="AJ139" s="23">
        <f t="shared" si="68"/>
        <v>2.9915829609767616E-2</v>
      </c>
      <c r="AK139" s="23">
        <f t="shared" si="68"/>
        <v>2.9776292040992206E-2</v>
      </c>
      <c r="AL139" s="23">
        <f t="shared" si="68"/>
        <v>2.9642303836948741E-2</v>
      </c>
      <c r="AM139" s="23">
        <f t="shared" si="68"/>
        <v>2.9516385476015677E-2</v>
      </c>
      <c r="AN139" s="23">
        <f t="shared" si="68"/>
        <v>2.9399844520921328E-2</v>
      </c>
      <c r="AO139" s="23">
        <f t="shared" si="68"/>
        <v>2.9293155789456418E-2</v>
      </c>
      <c r="AP139" s="23">
        <f t="shared" si="68"/>
        <v>2.919624866633222E-2</v>
      </c>
      <c r="AQ139" s="23">
        <f t="shared" si="68"/>
        <v>2.910871459082788E-2</v>
      </c>
      <c r="AR139" s="23">
        <f t="shared" si="68"/>
        <v>2.9029951721979794E-2</v>
      </c>
      <c r="AS139" s="23">
        <f t="shared" si="68"/>
        <v>2.8959262730267096E-2</v>
      </c>
      <c r="AT139" s="23">
        <f t="shared" si="68"/>
        <v>2.8895918857707786E-2</v>
      </c>
      <c r="AU139" s="23">
        <f t="shared" si="68"/>
        <v>2.883920034876053E-2</v>
      </c>
      <c r="AV139" s="23">
        <f t="shared" si="68"/>
        <v>2.8788420691627195E-2</v>
      </c>
      <c r="AW139" s="23">
        <f t="shared" si="68"/>
        <v>2.8742939992144154E-2</v>
      </c>
      <c r="AX139" s="23">
        <f t="shared" si="68"/>
        <v>2.8702171208533994E-2</v>
      </c>
      <c r="AY139" s="23">
        <f t="shared" si="68"/>
        <v>2.8665581816184865E-2</v>
      </c>
      <c r="AZ139" s="23">
        <f t="shared" si="68"/>
        <v>2.863269264805933E-2</v>
      </c>
      <c r="BA139" s="23">
        <f t="shared" si="68"/>
        <v>2.8603075080717119E-2</v>
      </c>
      <c r="BB139" s="23">
        <f t="shared" si="68"/>
        <v>2.8576347338500868E-2</v>
      </c>
      <c r="BC139" s="23">
        <f t="shared" si="68"/>
        <v>2.8552170416712791E-2</v>
      </c>
      <c r="BD139" s="23">
        <f t="shared" si="68"/>
        <v>2.8530243940455002E-2</v>
      </c>
      <c r="BE139" s="23">
        <f t="shared" si="68"/>
        <v>2.8510302152106856E-2</v>
      </c>
      <c r="BF139" s="23">
        <f t="shared" si="68"/>
        <v>2.8492110138169782E-2</v>
      </c>
      <c r="BG139" s="23">
        <f t="shared" si="68"/>
        <v>2.8475460352250098E-2</v>
      </c>
      <c r="BH139" s="23">
        <f t="shared" si="68"/>
        <v>2.8460169456181753E-2</v>
      </c>
      <c r="BI139" s="23">
        <f t="shared" si="68"/>
        <v>2.8446075479477417E-2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0.47380266362606838</v>
      </c>
      <c r="D140" s="23">
        <f t="shared" si="69"/>
        <v>0.24746978075636605</v>
      </c>
      <c r="E140" s="23">
        <f t="shared" si="69"/>
        <v>0.13921048380604453</v>
      </c>
      <c r="F140" s="23">
        <f t="shared" si="69"/>
        <v>8.3231838836446442E-2</v>
      </c>
      <c r="G140" s="23">
        <f t="shared" si="69"/>
        <v>5.2623072143699094E-2</v>
      </c>
      <c r="H140" s="23">
        <f t="shared" si="69"/>
        <v>3.4571957832402925E-2</v>
      </c>
      <c r="I140" s="23">
        <f t="shared" si="69"/>
        <v>2.3381852300262646E-2</v>
      </c>
      <c r="J140" s="23">
        <f t="shared" si="69"/>
        <v>1.6136170989042322E-2</v>
      </c>
      <c r="K140" s="23">
        <f t="shared" si="69"/>
        <v>1.1375531286621986E-2</v>
      </c>
      <c r="L140" s="23">
        <f t="shared" si="69"/>
        <v>8.3616332858601587E-3</v>
      </c>
      <c r="M140" s="23">
        <f t="shared" si="69"/>
        <v>6.2437434056563249E-3</v>
      </c>
      <c r="N140" s="23">
        <f t="shared" si="69"/>
        <v>4.6464632953223811E-3</v>
      </c>
      <c r="O140" s="23">
        <f t="shared" si="69"/>
        <v>3.505309204198369E-3</v>
      </c>
      <c r="P140" s="23">
        <f t="shared" si="69"/>
        <v>2.6735883647531788E-3</v>
      </c>
      <c r="Q140" s="23">
        <f t="shared" si="69"/>
        <v>2.0581335869567629E-3</v>
      </c>
      <c r="R140" s="23">
        <f t="shared" si="69"/>
        <v>1.5970837302814764E-3</v>
      </c>
      <c r="S140" s="23">
        <f t="shared" si="69"/>
        <v>1.2480873818679135E-3</v>
      </c>
      <c r="T140" s="23">
        <f t="shared" si="69"/>
        <v>9.814950604680045E-4</v>
      </c>
      <c r="U140" s="23">
        <f t="shared" si="69"/>
        <v>7.7618856572669837E-4</v>
      </c>
      <c r="V140" s="23">
        <f t="shared" si="69"/>
        <v>6.1691326328400622E-4</v>
      </c>
      <c r="W140" s="23">
        <f t="shared" si="69"/>
        <v>4.9251743554309555E-4</v>
      </c>
      <c r="X140" s="23">
        <f t="shared" si="69"/>
        <v>3.9476289447592242E-4</v>
      </c>
      <c r="Y140" s="23">
        <f t="shared" si="69"/>
        <v>3.1750688714967946E-4</v>
      </c>
      <c r="Z140" s="23">
        <f t="shared" si="69"/>
        <v>2.5610777439500542E-4</v>
      </c>
      <c r="AA140" s="23">
        <f t="shared" si="69"/>
        <v>2.0701613378198367E-4</v>
      </c>
      <c r="AB140" s="23">
        <f t="shared" si="69"/>
        <v>1.6723568988198542E-4</v>
      </c>
      <c r="AC140" s="23">
        <f t="shared" si="69"/>
        <v>1.3488705648971808E-4</v>
      </c>
      <c r="AD140" s="23">
        <f t="shared" si="69"/>
        <v>1.0879675874868223E-4</v>
      </c>
      <c r="AE140" s="23">
        <f t="shared" si="69"/>
        <v>8.7805062256023664E-5</v>
      </c>
      <c r="AF140" s="23">
        <f t="shared" si="69"/>
        <v>7.0935622619812164E-5</v>
      </c>
      <c r="AG140" s="23">
        <f t="shared" si="69"/>
        <v>5.7380836594357289E-5</v>
      </c>
      <c r="AH140" s="23">
        <f t="shared" si="69"/>
        <v>4.6482386713566192E-5</v>
      </c>
      <c r="AI140" s="23">
        <f t="shared" ref="AI140:BG140" si="70">+AH140/(1+AI131)^10</f>
        <v>3.7709370680947154E-5</v>
      </c>
      <c r="AJ140" s="23">
        <f t="shared" si="70"/>
        <v>3.0636645942347261E-5</v>
      </c>
      <c r="AK140" s="23">
        <f t="shared" si="70"/>
        <v>2.4925137835225231E-5</v>
      </c>
      <c r="AL140" s="23">
        <f t="shared" si="70"/>
        <v>2.0304900276774954E-5</v>
      </c>
      <c r="AM140" s="23">
        <f t="shared" si="70"/>
        <v>1.6561061044706727E-5</v>
      </c>
      <c r="AN140" s="23">
        <f t="shared" si="70"/>
        <v>1.3522428810262208E-5</v>
      </c>
      <c r="AO140" s="23">
        <f t="shared" si="70"/>
        <v>1.1052392007751863E-5</v>
      </c>
      <c r="AP140" s="23">
        <f t="shared" si="70"/>
        <v>9.041711633134516E-6</v>
      </c>
      <c r="AQ140" s="23">
        <f t="shared" si="70"/>
        <v>7.4028403071209456E-6</v>
      </c>
      <c r="AR140" s="23">
        <f t="shared" si="70"/>
        <v>6.0654526464027728E-6</v>
      </c>
      <c r="AS140" s="23">
        <f t="shared" si="70"/>
        <v>4.9729284613283355E-6</v>
      </c>
      <c r="AT140" s="23">
        <f t="shared" si="70"/>
        <v>4.0795819951865318E-6</v>
      </c>
      <c r="AU140" s="23">
        <f t="shared" si="70"/>
        <v>3.3484742847845623E-6</v>
      </c>
      <c r="AV140" s="23">
        <f t="shared" si="70"/>
        <v>2.7496814019985992E-6</v>
      </c>
      <c r="AW140" s="23">
        <f t="shared" si="70"/>
        <v>2.2589196454389309E-6</v>
      </c>
      <c r="AX140" s="23">
        <f t="shared" si="70"/>
        <v>1.8564508835971326E-6</v>
      </c>
      <c r="AY140" s="23">
        <f t="shared" si="70"/>
        <v>1.5262084087424179E-6</v>
      </c>
      <c r="AZ140" s="23">
        <f t="shared" si="70"/>
        <v>1.2550969062210073E-6</v>
      </c>
      <c r="BA140" s="23">
        <f t="shared" si="70"/>
        <v>1.032430354494511E-6</v>
      </c>
      <c r="BB140" s="23">
        <f t="shared" si="70"/>
        <v>8.4947954669207134E-7</v>
      </c>
      <c r="BC140" s="23">
        <f t="shared" si="70"/>
        <v>6.9910700997870922E-7</v>
      </c>
      <c r="BD140" s="23">
        <f t="shared" si="70"/>
        <v>5.7547181434365934E-7</v>
      </c>
      <c r="BE140" s="23">
        <f t="shared" si="70"/>
        <v>4.7379042809735196E-7</v>
      </c>
      <c r="BF140" s="23">
        <f t="shared" si="70"/>
        <v>3.9014263746353519E-7</v>
      </c>
      <c r="BG140" s="23">
        <f t="shared" si="70"/>
        <v>3.2131378770061656E-7</v>
      </c>
      <c r="BH140" s="23">
        <f>+BG140</f>
        <v>3.2131378770061656E-7</v>
      </c>
      <c r="BI140" s="23">
        <f>+BH140</f>
        <v>3.2131378770061656E-7</v>
      </c>
    </row>
    <row r="141" spans="1:61" ht="18" customHeight="1">
      <c r="A141" s="23" t="s">
        <v>208</v>
      </c>
      <c r="B141" s="23">
        <f t="shared" ref="B141:K141" si="71">+B139-C131</f>
        <v>6.4617376991155245E-2</v>
      </c>
      <c r="C141" s="23">
        <f t="shared" si="71"/>
        <v>2.7878497184975218E-2</v>
      </c>
      <c r="D141" s="23">
        <f t="shared" si="71"/>
        <v>1.9752164817780735E-2</v>
      </c>
      <c r="E141" s="23">
        <f t="shared" si="71"/>
        <v>1.7638375507192522E-2</v>
      </c>
      <c r="F141" s="23">
        <f t="shared" si="71"/>
        <v>1.8694568765852189E-2</v>
      </c>
      <c r="G141" s="23">
        <f t="shared" si="71"/>
        <v>1.9747328014044455E-2</v>
      </c>
      <c r="H141" s="23">
        <f t="shared" si="71"/>
        <v>1.8974026082958853E-2</v>
      </c>
      <c r="I141" s="23">
        <f t="shared" si="71"/>
        <v>1.654581397509302E-2</v>
      </c>
      <c r="J141" s="23">
        <f t="shared" si="71"/>
        <v>1.4474512216117709E-2</v>
      </c>
      <c r="K141" s="23">
        <f t="shared" si="71"/>
        <v>1.4785494643019974E-2</v>
      </c>
    </row>
    <row r="142" spans="1:61" ht="18" customHeight="1">
      <c r="A142" s="23" t="s">
        <v>13</v>
      </c>
      <c r="B142" s="23"/>
      <c r="C142" s="23">
        <f>+EXP(C128-0.1)</f>
        <v>1.0627436215552732</v>
      </c>
      <c r="D142" s="23">
        <f>+EXP(D128-0.1)</f>
        <v>1.0460410149932491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141.4519415727444</v>
      </c>
    </row>
    <row r="145" spans="1:74" ht="18" customHeight="1">
      <c r="A145" s="23" t="s">
        <v>150</v>
      </c>
      <c r="B145" s="23">
        <f>+SUMPRODUCT(B140:AE140*B84:AE84)*10</f>
        <v>144.31918669479407</v>
      </c>
    </row>
    <row r="146" spans="1:74" ht="18" customHeight="1">
      <c r="A146" s="23" t="s">
        <v>151</v>
      </c>
      <c r="B146" s="23">
        <f>+SUMPRODUCT(B140:BI140*B84:BI84)*10</f>
        <v>144.96813833305146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0.50705592366070984</v>
      </c>
      <c r="D148" s="23">
        <f t="shared" si="72"/>
        <v>0.28737563542716776</v>
      </c>
      <c r="E148" s="23">
        <f t="shared" si="72"/>
        <v>0.17341158342433652</v>
      </c>
      <c r="F148" s="23">
        <f t="shared" si="72"/>
        <v>0.10887549103004818</v>
      </c>
      <c r="G148" s="23">
        <f t="shared" si="72"/>
        <v>7.146273849493931E-2</v>
      </c>
      <c r="H148" s="23">
        <f t="shared" si="72"/>
        <v>4.8069100434556193E-2</v>
      </c>
      <c r="I148" s="23">
        <f t="shared" si="72"/>
        <v>3.2824788092501757E-2</v>
      </c>
      <c r="J148" s="23">
        <f t="shared" si="72"/>
        <v>2.2829613410650866E-2</v>
      </c>
      <c r="K148" s="23">
        <f t="shared" si="72"/>
        <v>1.5938030128806558E-2</v>
      </c>
      <c r="L148" s="23">
        <f t="shared" si="72"/>
        <v>1.1374592835143832E-2</v>
      </c>
      <c r="M148" s="23">
        <f t="shared" si="72"/>
        <v>8.5633452231522848E-3</v>
      </c>
      <c r="N148" s="23">
        <f t="shared" si="72"/>
        <v>6.3018787423951951E-3</v>
      </c>
      <c r="O148" s="23">
        <f t="shared" si="72"/>
        <v>4.7112556032427024E-3</v>
      </c>
      <c r="P148" s="23">
        <f t="shared" si="72"/>
        <v>3.5658501605047299E-3</v>
      </c>
      <c r="Q148" s="23">
        <f t="shared" si="72"/>
        <v>2.7266254321585922E-3</v>
      </c>
      <c r="R148" s="23">
        <f t="shared" si="72"/>
        <v>2.1032454414831045E-3</v>
      </c>
      <c r="S148" s="23">
        <f t="shared" si="72"/>
        <v>1.6348727019997722E-3</v>
      </c>
      <c r="T148" s="23">
        <f t="shared" si="72"/>
        <v>1.2794694749460448E-3</v>
      </c>
      <c r="U148" s="23">
        <f t="shared" si="72"/>
        <v>1.007418425493791E-3</v>
      </c>
      <c r="V148" s="23">
        <f t="shared" si="72"/>
        <v>7.9752619740663857E-4</v>
      </c>
      <c r="W148" s="23">
        <f t="shared" si="72"/>
        <v>6.3442854242215562E-4</v>
      </c>
      <c r="X148" s="23">
        <f t="shared" si="72"/>
        <v>5.0686037018250079E-4</v>
      </c>
      <c r="Y148" s="23">
        <f t="shared" si="72"/>
        <v>4.0647893489139248E-4</v>
      </c>
      <c r="Z148" s="23">
        <f t="shared" si="72"/>
        <v>3.2705030928165677E-4</v>
      </c>
      <c r="AA148" s="23">
        <f t="shared" si="72"/>
        <v>2.6383028191545122E-4</v>
      </c>
      <c r="AB148" s="23">
        <f t="shared" si="72"/>
        <v>2.1318871871686947E-4</v>
      </c>
      <c r="AC148" s="23">
        <f t="shared" si="72"/>
        <v>1.7177103133372303E-4</v>
      </c>
      <c r="AD148" s="23">
        <f t="shared" si="72"/>
        <v>1.3835440357362871E-4</v>
      </c>
      <c r="AE148" s="23">
        <f t="shared" si="72"/>
        <v>1.1147760153531062E-4</v>
      </c>
      <c r="AF148" s="23">
        <f t="shared" si="72"/>
        <v>8.9899589579928811E-5</v>
      </c>
      <c r="AG148" s="23">
        <f t="shared" si="72"/>
        <v>7.2586169326584071E-5</v>
      </c>
      <c r="AH148" s="23">
        <f t="shared" si="72"/>
        <v>5.8689886522758157E-5</v>
      </c>
      <c r="AI148" s="23">
        <f t="shared" ref="AI148:BI148" si="73">+AH148/(1+AH79)^10</f>
        <v>4.7525204000460631E-5</v>
      </c>
      <c r="AJ148" s="23">
        <f t="shared" si="73"/>
        <v>3.8542434897678625E-5</v>
      </c>
      <c r="AK148" s="23">
        <f t="shared" si="73"/>
        <v>3.1303189247603701E-5</v>
      </c>
      <c r="AL148" s="23">
        <f t="shared" si="73"/>
        <v>2.5458796311462471E-5</v>
      </c>
      <c r="AM148" s="23">
        <f t="shared" si="73"/>
        <v>2.0732169456003155E-5</v>
      </c>
      <c r="AN148" s="23">
        <f t="shared" si="73"/>
        <v>1.6902995746605391E-5</v>
      </c>
      <c r="AO148" s="23">
        <f t="shared" si="73"/>
        <v>1.3795858915226138E-5</v>
      </c>
      <c r="AP148" s="23">
        <f t="shared" si="73"/>
        <v>1.1270819895281871E-5</v>
      </c>
      <c r="AQ148" s="23">
        <f t="shared" si="73"/>
        <v>9.2159929374918081E-6</v>
      </c>
      <c r="AR148" s="23">
        <f t="shared" si="73"/>
        <v>7.5417115511037592E-6</v>
      </c>
      <c r="AS148" s="23">
        <f t="shared" si="73"/>
        <v>6.1759467346382554E-6</v>
      </c>
      <c r="AT148" s="23">
        <f t="shared" si="73"/>
        <v>5.0607054915004459E-6</v>
      </c>
      <c r="AU148" s="23">
        <f t="shared" si="73"/>
        <v>4.1491945626794818E-6</v>
      </c>
      <c r="AV148" s="23">
        <f t="shared" si="73"/>
        <v>3.4035812113445413E-6</v>
      </c>
      <c r="AW148" s="23">
        <f t="shared" si="73"/>
        <v>2.793220358290862E-6</v>
      </c>
      <c r="AX148" s="23">
        <f t="shared" si="73"/>
        <v>2.2932467496584576E-6</v>
      </c>
      <c r="AY148" s="23">
        <f t="shared" si="73"/>
        <v>1.8834536384477236E-6</v>
      </c>
      <c r="AZ148" s="23">
        <f t="shared" si="73"/>
        <v>1.5473970531686574E-6</v>
      </c>
      <c r="BA148" s="23">
        <f t="shared" si="73"/>
        <v>1.2716782679059346E-6</v>
      </c>
      <c r="BB148" s="23">
        <f t="shared" si="73"/>
        <v>1.0453675096547287E-6</v>
      </c>
      <c r="BC148" s="23">
        <f t="shared" si="73"/>
        <v>8.5953997098970583E-7</v>
      </c>
      <c r="BD148" s="23">
        <f t="shared" si="73"/>
        <v>7.0690140207607548E-7</v>
      </c>
      <c r="BE148" s="23">
        <f t="shared" si="73"/>
        <v>5.8148536609207071E-7</v>
      </c>
      <c r="BF148" s="23">
        <f t="shared" si="73"/>
        <v>4.7840798362956486E-7</v>
      </c>
      <c r="BG148" s="23">
        <f t="shared" si="73"/>
        <v>3.9366891304138188E-7</v>
      </c>
      <c r="BH148" s="23">
        <f t="shared" si="73"/>
        <v>3.2398960364032919E-7</v>
      </c>
      <c r="BI148" s="23">
        <f t="shared" si="73"/>
        <v>2.7917122487553028E-7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171.0093774763202</v>
      </c>
    </row>
    <row r="152" spans="1:74" ht="18" customHeight="1">
      <c r="A152" s="23" t="s">
        <v>150</v>
      </c>
      <c r="B152" s="23">
        <f>+SUMPRODUCT(B148:AE148*B84:AE84)*10</f>
        <v>174.68517497978584</v>
      </c>
    </row>
    <row r="153" spans="1:74" ht="18" customHeight="1">
      <c r="A153" s="23" t="s">
        <v>151</v>
      </c>
      <c r="B153" s="23">
        <f>+SUMPRODUCT(B148:BI148*B84:BI84)*10</f>
        <v>175.49980257483742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1.2767786105359245E-2</v>
      </c>
      <c r="C155" s="29">
        <f t="shared" ref="C155:BI155" si="74">+C63*C61</f>
        <v>2.8280760483357922E-2</v>
      </c>
      <c r="D155" s="29">
        <f t="shared" si="74"/>
        <v>5.8840927845057615E-2</v>
      </c>
      <c r="E155" s="29">
        <f t="shared" si="74"/>
        <v>0.1132179592447973</v>
      </c>
      <c r="F155" s="29">
        <f t="shared" si="74"/>
        <v>0.20190574025991029</v>
      </c>
      <c r="G155" s="29">
        <f t="shared" si="74"/>
        <v>0.33380460091207981</v>
      </c>
      <c r="H155" s="29">
        <f t="shared" si="74"/>
        <v>0.51784774688220747</v>
      </c>
      <c r="I155" s="29">
        <f t="shared" si="74"/>
        <v>0.76332306551737605</v>
      </c>
      <c r="J155" s="29">
        <f t="shared" si="74"/>
        <v>1.0770129152954719</v>
      </c>
      <c r="K155" s="29">
        <f t="shared" si="74"/>
        <v>1.4691689718681862</v>
      </c>
      <c r="L155" s="29">
        <f t="shared" si="74"/>
        <v>1.924994143518896</v>
      </c>
      <c r="M155" s="29">
        <f t="shared" si="74"/>
        <v>2.4399706616367607</v>
      </c>
      <c r="N155" s="29">
        <f t="shared" si="74"/>
        <v>3.0623263775376603</v>
      </c>
      <c r="O155" s="29">
        <f t="shared" si="74"/>
        <v>3.7673249652937839</v>
      </c>
      <c r="P155" s="29">
        <f t="shared" si="74"/>
        <v>4.5585408475008329</v>
      </c>
      <c r="Q155" s="29">
        <f t="shared" si="74"/>
        <v>5.439653492820641</v>
      </c>
      <c r="R155" s="29">
        <f t="shared" si="74"/>
        <v>6.4134539531805563</v>
      </c>
      <c r="S155" s="29">
        <f t="shared" si="74"/>
        <v>7.4819425277026435</v>
      </c>
      <c r="T155" s="29">
        <f t="shared" si="74"/>
        <v>8.6463510786585172</v>
      </c>
      <c r="U155" s="29">
        <f t="shared" si="74"/>
        <v>9.9070633731006659</v>
      </c>
      <c r="V155" s="29">
        <f t="shared" si="74"/>
        <v>11.263405665483573</v>
      </c>
      <c r="W155" s="29">
        <f t="shared" si="74"/>
        <v>12.713279781391911</v>
      </c>
      <c r="X155" s="29">
        <f t="shared" si="74"/>
        <v>14.252620962106214</v>
      </c>
      <c r="Y155" s="29">
        <f t="shared" si="74"/>
        <v>15.874694294885536</v>
      </c>
      <c r="Z155" s="29">
        <f t="shared" si="74"/>
        <v>17.569310416428337</v>
      </c>
      <c r="AA155" s="29">
        <f t="shared" si="74"/>
        <v>19.300312516800574</v>
      </c>
      <c r="AB155" s="29">
        <f t="shared" si="74"/>
        <v>20.889304401350483</v>
      </c>
      <c r="AC155" s="29">
        <f t="shared" si="74"/>
        <v>22.22723849187075</v>
      </c>
      <c r="AD155" s="29">
        <f t="shared" si="74"/>
        <v>23.422575071254482</v>
      </c>
      <c r="AE155" s="29">
        <f t="shared" si="74"/>
        <v>24.546079409555155</v>
      </c>
      <c r="AF155" s="29">
        <f t="shared" si="74"/>
        <v>25.647662653412464</v>
      </c>
      <c r="AG155" s="29">
        <f t="shared" si="74"/>
        <v>26.76219793274851</v>
      </c>
      <c r="AH155" s="29">
        <f t="shared" si="74"/>
        <v>27.913748654297372</v>
      </c>
      <c r="AI155" s="29">
        <f t="shared" si="74"/>
        <v>29.11879707356405</v>
      </c>
      <c r="AJ155" s="29">
        <f t="shared" si="74"/>
        <v>30.388598307578778</v>
      </c>
      <c r="AK155" s="29">
        <f t="shared" si="74"/>
        <v>31.730857951912654</v>
      </c>
      <c r="AL155" s="29">
        <f t="shared" si="74"/>
        <v>33.150914352905033</v>
      </c>
      <c r="AM155" s="29">
        <f t="shared" si="74"/>
        <v>34.652567200504251</v>
      </c>
      <c r="AN155" s="29">
        <f t="shared" si="74"/>
        <v>36.238656420522247</v>
      </c>
      <c r="AO155" s="29">
        <f t="shared" si="74"/>
        <v>37.91146550868568</v>
      </c>
      <c r="AP155" s="29">
        <f t="shared" si="74"/>
        <v>39.673001525231918</v>
      </c>
      <c r="AQ155" s="29">
        <f t="shared" si="74"/>
        <v>41.525188390361542</v>
      </c>
      <c r="AR155" s="29">
        <f t="shared" si="74"/>
        <v>43.469999211743641</v>
      </c>
      <c r="AS155" s="29">
        <f t="shared" si="74"/>
        <v>45.509545771956191</v>
      </c>
      <c r="AT155" s="29">
        <f t="shared" si="74"/>
        <v>47.646138000017238</v>
      </c>
      <c r="AU155" s="29">
        <f t="shared" si="74"/>
        <v>49.882322536475876</v>
      </c>
      <c r="AV155" s="29">
        <f t="shared" si="74"/>
        <v>52.220906884606471</v>
      </c>
      <c r="AW155" s="29">
        <f t="shared" si="74"/>
        <v>54.664973784573021</v>
      </c>
      <c r="AX155" s="29">
        <f t="shared" si="74"/>
        <v>57.217889123033487</v>
      </c>
      <c r="AY155" s="29">
        <f t="shared" si="74"/>
        <v>59.883305740019502</v>
      </c>
      <c r="AZ155" s="29">
        <f t="shared" si="74"/>
        <v>62.665164809530403</v>
      </c>
      <c r="BA155" s="29">
        <f t="shared" si="74"/>
        <v>65.567695974740388</v>
      </c>
      <c r="BB155" s="29">
        <f t="shared" si="74"/>
        <v>68.595417060143518</v>
      </c>
      <c r="BC155" s="29">
        <f t="shared" si="74"/>
        <v>71.753133923853952</v>
      </c>
      <c r="BD155" s="29">
        <f t="shared" si="74"/>
        <v>75.045940826755825</v>
      </c>
      <c r="BE155" s="29">
        <f t="shared" si="74"/>
        <v>78.479221561812054</v>
      </c>
      <c r="BF155" s="29">
        <f t="shared" si="74"/>
        <v>82.058651492394404</v>
      </c>
      <c r="BG155" s="29">
        <f t="shared" si="74"/>
        <v>85.790200582562846</v>
      </c>
      <c r="BH155" s="29">
        <f t="shared" si="74"/>
        <v>89.68013745710418</v>
      </c>
      <c r="BI155" s="29">
        <f t="shared" si="74"/>
        <v>93.735034499145939</v>
      </c>
    </row>
    <row r="159" spans="1:74" ht="18" customHeight="1">
      <c r="A159" s="21" t="s">
        <v>1313</v>
      </c>
      <c r="B159" s="29">
        <f>B57</f>
        <v>412.76900131562951</v>
      </c>
      <c r="C159" s="23">
        <f>B159*EXP(B58)</f>
        <v>499.31653842438431</v>
      </c>
      <c r="D159" s="23">
        <f t="shared" ref="D159:BI159" si="75">C159*EXP(C58)</f>
        <v>582.45526247535781</v>
      </c>
      <c r="E159" s="23">
        <f t="shared" si="75"/>
        <v>655.97279000116657</v>
      </c>
      <c r="F159" s="23">
        <f t="shared" si="75"/>
        <v>718.79049213951976</v>
      </c>
      <c r="G159" s="23">
        <f t="shared" si="75"/>
        <v>757.22635740042631</v>
      </c>
      <c r="H159" s="23">
        <f t="shared" si="75"/>
        <v>783.94458908937531</v>
      </c>
      <c r="I159" s="23">
        <f t="shared" si="75"/>
        <v>811.60555592958758</v>
      </c>
      <c r="J159" s="23">
        <f t="shared" si="75"/>
        <v>840.24252170796979</v>
      </c>
      <c r="K159" s="23">
        <f t="shared" si="75"/>
        <v>869.88992390217095</v>
      </c>
      <c r="L159" s="23">
        <f t="shared" si="75"/>
        <v>880.49611539260263</v>
      </c>
      <c r="M159" s="23">
        <f t="shared" si="75"/>
        <v>871.35291338015509</v>
      </c>
      <c r="N159" s="23">
        <f t="shared" si="75"/>
        <v>862.3046557309807</v>
      </c>
      <c r="O159" s="23">
        <f t="shared" si="75"/>
        <v>853.35035652875547</v>
      </c>
      <c r="P159" s="23">
        <f t="shared" si="75"/>
        <v>844.48904009505657</v>
      </c>
      <c r="Q159" s="23">
        <f t="shared" si="75"/>
        <v>835.71974088305024</v>
      </c>
      <c r="R159" s="23">
        <f t="shared" si="75"/>
        <v>827.04150337228396</v>
      </c>
      <c r="S159" s="23">
        <f t="shared" si="75"/>
        <v>818.45338196457124</v>
      </c>
      <c r="T159" s="23">
        <f t="shared" si="75"/>
        <v>809.95444088095701</v>
      </c>
      <c r="U159" s="23">
        <f t="shared" si="75"/>
        <v>801.54375405975338</v>
      </c>
      <c r="V159" s="23">
        <f t="shared" si="75"/>
        <v>799.22205589290161</v>
      </c>
      <c r="W159" s="23">
        <f t="shared" si="75"/>
        <v>802.93662751675856</v>
      </c>
      <c r="X159" s="23">
        <f t="shared" si="75"/>
        <v>806.66846348191723</v>
      </c>
      <c r="Y159" s="23">
        <f t="shared" si="75"/>
        <v>810.41764402844581</v>
      </c>
      <c r="Z159" s="23">
        <f t="shared" si="75"/>
        <v>814.18424976934705</v>
      </c>
      <c r="AA159" s="23">
        <f t="shared" si="75"/>
        <v>817.96836169229152</v>
      </c>
      <c r="AB159" s="23">
        <f t="shared" si="75"/>
        <v>821.77006116135885</v>
      </c>
      <c r="AC159" s="23">
        <f t="shared" si="75"/>
        <v>825.58942991878746</v>
      </c>
      <c r="AD159" s="23">
        <f t="shared" si="75"/>
        <v>829.42655008673182</v>
      </c>
      <c r="AE159" s="23">
        <f t="shared" si="75"/>
        <v>833.28150416902827</v>
      </c>
      <c r="AF159" s="23">
        <f t="shared" si="75"/>
        <v>835.21569481531003</v>
      </c>
      <c r="AG159" s="23">
        <f t="shared" si="75"/>
        <v>835.21569481531003</v>
      </c>
      <c r="AH159" s="23">
        <f t="shared" si="75"/>
        <v>835.21569481531003</v>
      </c>
      <c r="AI159" s="23">
        <f t="shared" si="75"/>
        <v>835.21569481531003</v>
      </c>
      <c r="AJ159" s="23">
        <f t="shared" si="75"/>
        <v>835.21569481531003</v>
      </c>
      <c r="AK159" s="23">
        <f t="shared" si="75"/>
        <v>835.21569481531003</v>
      </c>
      <c r="AL159" s="23">
        <f t="shared" si="75"/>
        <v>835.21569481531003</v>
      </c>
      <c r="AM159" s="23">
        <f t="shared" si="75"/>
        <v>835.21569481531003</v>
      </c>
      <c r="AN159" s="23">
        <f t="shared" si="75"/>
        <v>835.21569481531003</v>
      </c>
      <c r="AO159" s="23">
        <f t="shared" si="75"/>
        <v>835.21569481531003</v>
      </c>
      <c r="AP159" s="23">
        <f t="shared" si="75"/>
        <v>835.21569481531003</v>
      </c>
      <c r="AQ159" s="23">
        <f t="shared" si="75"/>
        <v>835.21569481531003</v>
      </c>
      <c r="AR159" s="23">
        <f t="shared" si="75"/>
        <v>835.21569481531003</v>
      </c>
      <c r="AS159" s="23">
        <f t="shared" si="75"/>
        <v>835.21569481531003</v>
      </c>
      <c r="AT159" s="23">
        <f t="shared" si="75"/>
        <v>835.21569481531003</v>
      </c>
      <c r="AU159" s="23">
        <f t="shared" si="75"/>
        <v>835.21569481531003</v>
      </c>
      <c r="AV159" s="23">
        <f t="shared" si="75"/>
        <v>835.21569481531003</v>
      </c>
      <c r="AW159" s="23">
        <f t="shared" si="75"/>
        <v>835.21569481531003</v>
      </c>
      <c r="AX159" s="23">
        <f t="shared" si="75"/>
        <v>835.21569481531003</v>
      </c>
      <c r="AY159" s="23">
        <f t="shared" si="75"/>
        <v>835.21569481531003</v>
      </c>
      <c r="AZ159" s="23">
        <f t="shared" si="75"/>
        <v>835.21569481531003</v>
      </c>
      <c r="BA159" s="23">
        <f t="shared" si="75"/>
        <v>835.21569481531003</v>
      </c>
      <c r="BB159" s="23">
        <f t="shared" si="75"/>
        <v>835.21569481531003</v>
      </c>
      <c r="BC159" s="23">
        <f t="shared" si="75"/>
        <v>835.21569481531003</v>
      </c>
      <c r="BD159" s="23">
        <f t="shared" si="75"/>
        <v>835.21569481531003</v>
      </c>
      <c r="BE159" s="23">
        <f t="shared" si="75"/>
        <v>835.21569481531003</v>
      </c>
      <c r="BF159" s="23">
        <f t="shared" si="75"/>
        <v>835.21569481531003</v>
      </c>
      <c r="BG159" s="23">
        <f t="shared" si="75"/>
        <v>835.21569481531003</v>
      </c>
      <c r="BH159" s="23">
        <f t="shared" si="75"/>
        <v>835.21569481531003</v>
      </c>
      <c r="BI159" s="23">
        <f t="shared" si="75"/>
        <v>835.21569481531003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9"/>
  <sheetViews>
    <sheetView zoomScale="85" zoomScaleNormal="85" workbookViewId="0">
      <pane xSplit="1" ySplit="4" topLeftCell="F30" activePane="bottomRight" state="frozen"/>
      <selection pane="topRight" activeCell="B1" sqref="B1"/>
      <selection pane="bottomLeft" activeCell="A5" sqref="A5"/>
      <selection pane="bottomRight" activeCell="N19" sqref="N19"/>
    </sheetView>
  </sheetViews>
  <sheetFormatPr defaultColWidth="11.6640625" defaultRowHeight="18" customHeight="1"/>
  <cols>
    <col min="1" max="1" width="68.44140625" style="21" customWidth="1"/>
    <col min="2" max="2" width="11.6640625" style="29" customWidth="1"/>
    <col min="3" max="16384" width="11.664062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0.11983600986350132</v>
      </c>
      <c r="E50" s="44">
        <f>100*$B$49*(Global!D135*$B$48+Global!D135^2*$C$48)*(D61/$B61)^(1/$C$49)</f>
        <v>0.17818550068252484</v>
      </c>
      <c r="F50" s="44">
        <f>100*$B$49*(Global!E135*$B$48+Global!E135^2*$C$48)*(E61/$B61)^(1/$C$49)</f>
        <v>0.25529350642389886</v>
      </c>
      <c r="G50" s="44">
        <f>100*$B$49*(Global!F135*$B$48+Global!F135^2*$C$48)*(F61/$B61)^(1/$C$49)</f>
        <v>0.35435782428869717</v>
      </c>
      <c r="H50" s="44">
        <f>100*$B$49*(Global!G135*$B$48+Global!G135^2*$C$48)*(G61/$B61)^(1/$C$49)</f>
        <v>0.47662527327298859</v>
      </c>
      <c r="I50" s="44">
        <f>100*$B$49*(Global!H135*$B$48+Global!H135^2*$C$48)*(H61/$B61)^(1/$C$49)</f>
        <v>0.62391291939044824</v>
      </c>
      <c r="J50" s="44">
        <f>100*$B$49*(Global!I135*$B$48+Global!I135^2*$C$48)*(I61/$B61)^(1/$C$49)</f>
        <v>0.79803129364840597</v>
      </c>
      <c r="K50" s="44">
        <f>100*$B$49*(Global!J135*$B$48+Global!J135^2*$C$48)*(J61/$B61)^(1/$C$49)</f>
        <v>1.0485696964155256</v>
      </c>
      <c r="L50" s="44">
        <f>100*$B$49*(Global!K135*$B$48+Global!K135^2*$C$48)*(K61/$B61)^(1/$C$49)</f>
        <v>1.3490717998352613</v>
      </c>
      <c r="M50" s="44">
        <f>100*$B$49*(Global!L135*$B$48+Global!L135^2*$C$48)*(L61/$B61)^(1/$C$49)</f>
        <v>1.6865744412334847</v>
      </c>
      <c r="N50" s="44">
        <f>100*$B$49*(Global!M135*$B$48+Global!M135^2*$C$48)*(M61/$B61)^(1/$C$49)</f>
        <v>2.0427805557601695</v>
      </c>
      <c r="O50" s="44">
        <f>100*$B$49*(Global!N135*$B$48+Global!N135^2*$C$48)*(N61/$B61)^(1/$C$49)</f>
        <v>2.4378188259616818</v>
      </c>
      <c r="P50" s="44">
        <f>100*$B$49*(Global!O135*$B$48+Global!O135^2*$C$48)*(O61/$B61)^(1/$C$49)</f>
        <v>2.8720541846831513</v>
      </c>
      <c r="Q50" s="44">
        <f>100*$B$49*(Global!P135*$B$48+Global!P135^2*$C$48)*(P61/$B61)^(1/$C$49)</f>
        <v>3.3446883285712512</v>
      </c>
      <c r="R50" s="44">
        <f>100*$B$49*(Global!Q135*$B$48+Global!Q135^2*$C$48)*(Q61/$B61)^(1/$C$49)</f>
        <v>3.8547823617462362</v>
      </c>
      <c r="S50" s="44">
        <f>100*$B$49*(Global!R135*$B$48+Global!R135^2*$C$48)*(R61/$B61)^(1/$C$49)</f>
        <v>4.4013119270117125</v>
      </c>
      <c r="T50" s="44">
        <f>100*$B$49*(Global!S135*$B$48+Global!S135^2*$C$48)*(S61/$B61)^(1/$C$49)</f>
        <v>4.9832005086728826</v>
      </c>
      <c r="U50" s="44">
        <f>100*$B$49*(Global!T135*$B$48+Global!T135^2*$C$48)*(T61/$B61)^(1/$C$49)</f>
        <v>5.599335599503247</v>
      </c>
      <c r="V50" s="44">
        <f>100*$B$49*(Global!U135*$B$48+Global!U135^2*$C$48)*(U61/$B61)^(1/$C$49)</f>
        <v>6.248569379710414</v>
      </c>
      <c r="W50" s="44">
        <f>100*$B$49*(Global!V135*$B$48+Global!V135^2*$C$48)*(V61/$B61)^(1/$C$49)</f>
        <v>6.9297048631180473</v>
      </c>
      <c r="X50" s="44">
        <f>100*$B$49*(Global!W135*$B$48+Global!W135^2*$C$48)*(W61/$B61)^(1/$C$49)</f>
        <v>7.641467938892851</v>
      </c>
      <c r="Y50" s="44">
        <f>100*$B$49*(Global!X135*$B$48+Global!X135^2*$C$48)*(X61/$B61)^(1/$C$49)</f>
        <v>8.3824656906407409</v>
      </c>
      <c r="Z50" s="44">
        <f>100*$B$49*(Global!Y135*$B$48+Global!Y135^2*$C$48)*(Y61/$B61)^(1/$C$49)</f>
        <v>9.1511322986317296</v>
      </c>
      <c r="AA50" s="44">
        <f>100*$B$49*(Global!Z135*$B$48+Global!Z135^2*$C$48)*(Z61/$B61)^(1/$C$49)</f>
        <v>9.9456662721727724</v>
      </c>
      <c r="AB50" s="44">
        <f>100*$B$49*(Global!AA135*$B$48+Global!AA135^2*$C$48)*(AA61/$B61)^(1/$C$49)</f>
        <v>10.763236096510802</v>
      </c>
      <c r="AC50" s="44">
        <f>100*$B$49*(Global!AB135*$B$48+Global!AB135^2*$C$48)*(AB61/$B61)^(1/$C$49)</f>
        <v>11.595792672907123</v>
      </c>
      <c r="AD50" s="44">
        <f>100*$B$49*(Global!AC135*$B$48+Global!AC135^2*$C$48)*(AC61/$B61)^(1/$C$49)</f>
        <v>12.43360477799054</v>
      </c>
      <c r="AE50" s="44">
        <f>100*$B$49*(Global!AD135*$B$48+Global!AD135^2*$C$48)*(AD61/$B61)^(1/$C$49)</f>
        <v>13.272204181095818</v>
      </c>
      <c r="AF50" s="44">
        <f>100*$B$49*(Global!AE135*$B$48+Global!AE135^2*$C$48)*(AE61/$B61)^(1/$C$49)</f>
        <v>14.107909720023558</v>
      </c>
      <c r="AG50" s="44">
        <f>100*$B$49*(Global!AF135*$B$48+Global!AF135^2*$C$48)*(AF61/$B61)^(1/$C$49)</f>
        <v>14.938447413251771</v>
      </c>
      <c r="AH50" s="44">
        <f>100*$B$49*(Global!AG135*$B$48+Global!AG135^2*$C$48)*(AG61/$B61)^(1/$C$49)</f>
        <v>15.762579231152573</v>
      </c>
      <c r="AI50" s="44">
        <f>100*$B$49*(Global!AH135*$B$48+Global!AH135^2*$C$48)*(AH61/$B61)^(1/$C$49)</f>
        <v>16.579812855865651</v>
      </c>
      <c r="AJ50" s="44">
        <f>100*$B$49*(Global!AI135*$B$48+Global!AI135^2*$C$48)*(AI61/$B61)^(1/$C$49)</f>
        <v>17.390178024128563</v>
      </c>
      <c r="AK50" s="44">
        <f>100*$B$49*(Global!AJ135*$B$48+Global!AJ135^2*$C$48)*(AJ61/$B61)^(1/$C$49)</f>
        <v>18.194054234580459</v>
      </c>
      <c r="AL50" s="44">
        <f>100*$B$49*(Global!AK135*$B$48+Global!AK135^2*$C$48)*(AK61/$B61)^(1/$C$49)</f>
        <v>18.992040171596997</v>
      </c>
      <c r="AM50" s="44">
        <f>100*$B$49*(Global!AL135*$B$48+Global!AL135^2*$C$48)*(AL61/$B61)^(1/$C$49)</f>
        <v>19.784857228520128</v>
      </c>
      <c r="AN50" s="44">
        <f>100*$B$49*(Global!AM135*$B$48+Global!AM135^2*$C$48)*(AM61/$B61)^(1/$C$49)</f>
        <v>20.573280411002447</v>
      </c>
      <c r="AO50" s="44">
        <f>100*$B$49*(Global!AN135*$B$48+Global!AN135^2*$C$48)*(AN61/$B61)^(1/$C$49)</f>
        <v>21.358090648341932</v>
      </c>
      <c r="AP50" s="44">
        <f>100*$B$49*(Global!AO135*$B$48+Global!AO135^2*$C$48)*(AO61/$B61)^(1/$C$49)</f>
        <v>22.140043372618667</v>
      </c>
      <c r="AQ50" s="44">
        <f>100*$B$49*(Global!AP135*$B$48+Global!AP135^2*$C$48)*(AP61/$B61)^(1/$C$49)</f>
        <v>22.919849112951326</v>
      </c>
      <c r="AR50" s="44">
        <f>100*$B$49*(Global!AQ135*$B$48+Global!AQ135^2*$C$48)*(AQ61/$B61)^(1/$C$49)</f>
        <v>23.698162713171342</v>
      </c>
      <c r="AS50" s="44">
        <f>100*$B$49*(Global!AR135*$B$48+Global!AR135^2*$C$48)*(AR61/$B61)^(1/$C$49)</f>
        <v>24.475578552801533</v>
      </c>
      <c r="AT50" s="44">
        <f>100*$B$49*(Global!AS135*$B$48+Global!AS135^2*$C$48)*(AS61/$B61)^(1/$C$49)</f>
        <v>25.252629802711105</v>
      </c>
      <c r="AU50" s="44">
        <f>100*$B$49*(Global!AT135*$B$48+Global!AT135^2*$C$48)*(AT61/$B61)^(1/$C$49)</f>
        <v>26.029790272837467</v>
      </c>
      <c r="AV50" s="44">
        <f>100*$B$49*(Global!AU135*$B$48+Global!AU135^2*$C$48)*(AU61/$B61)^(1/$C$49)</f>
        <v>26.807477819717985</v>
      </c>
      <c r="AW50" s="44">
        <f>100*$B$49*(Global!AV135*$B$48+Global!AV135^2*$C$48)*(AV61/$B61)^(1/$C$49)</f>
        <v>27.586058593038757</v>
      </c>
      <c r="AX50" s="44">
        <f>100*$B$49*(Global!AW135*$B$48+Global!AW135^2*$C$48)*(AW61/$B61)^(1/$C$49)</f>
        <v>28.365851631477359</v>
      </c>
      <c r="AY50" s="44">
        <f>100*$B$49*(Global!AX135*$B$48+Global!AX135^2*$C$48)*(AX61/$B61)^(1/$C$49)</f>
        <v>29.147133486139825</v>
      </c>
      <c r="AZ50" s="44">
        <f>100*$B$49*(Global!AY135*$B$48+Global!AY135^2*$C$48)*(AY61/$B61)^(1/$C$49)</f>
        <v>29.930142669794986</v>
      </c>
      <c r="BA50" s="44">
        <f>100*$B$49*(Global!AZ135*$B$48+Global!AZ135^2*$C$48)*(AZ61/$B61)^(1/$C$49)</f>
        <v>30.715083814068514</v>
      </c>
      <c r="BB50" s="44">
        <f>100*$B$49*(Global!BA135*$B$48+Global!BA135^2*$C$48)*(BA61/$B61)^(1/$C$49)</f>
        <v>31.502131474348442</v>
      </c>
      <c r="BC50" s="44">
        <f>100*$B$49*(Global!BB135*$B$48+Global!BB135^2*$C$48)*(BB61/$B61)^(1/$C$49)</f>
        <v>32.291433560708789</v>
      </c>
      <c r="BD50" s="44">
        <f>100*$B$49*(Global!BC135*$B$48+Global!BC135^2*$C$48)*(BC61/$B61)^(1/$C$49)</f>
        <v>33.083114398180356</v>
      </c>
      <c r="BE50" s="44">
        <f>100*$B$49*(Global!BD135*$B$48+Global!BD135^2*$C$48)*(BD61/$B61)^(1/$C$49)</f>
        <v>33.877277435257014</v>
      </c>
      <c r="BF50" s="44">
        <f>100*$B$49*(Global!BE135*$B$48+Global!BE135^2*$C$48)*(BE61/$B61)^(1/$C$49)</f>
        <v>34.674007628582608</v>
      </c>
      <c r="BG50" s="44">
        <f>100*$B$49*(Global!BF135*$B$48+Global!BF135^2*$C$48)*(BF61/$B61)^(1/$C$49)</f>
        <v>35.473373536455966</v>
      </c>
      <c r="BH50" s="44">
        <f>100*$B$49*(Global!BG135*$B$48+Global!BG135^2*$C$48)*(BG61/$B61)^(1/$C$49)</f>
        <v>36.275429155637617</v>
      </c>
      <c r="BI50" s="44">
        <f>100*$B$49*(Global!BH135*$B$48+Global!BH135^2*$C$48)*(BH61/$B61)^(1/$C$49)</f>
        <v>37.080215536015295</v>
      </c>
      <c r="BJ50" s="44">
        <f>100*$B$49*(Global!BI135*$B$48+Global!BI135^2*$C$48)*(BI61/$B61)^(1/$C$49)</f>
        <v>37.887762206732198</v>
      </c>
      <c r="BK50" s="44">
        <f>100*$B$49*(Global!BJ80*$B$48+Global!BJ80^2*$C$48)*(BJ61/$B61)^(1/$C$49)</f>
        <v>38.41968375306287</v>
      </c>
      <c r="BL50" s="44">
        <f>100*$B$49*(Global!BK80*$B$48+Global!BK80^2*$C$48)*(BK61/$B61)^(1/$C$49)</f>
        <v>38.939617188569279</v>
      </c>
      <c r="BM50" s="44">
        <f>100*$B$49*(Global!BL80*$B$48+Global!BL80^2*$C$48)*(BL61/$B61)^(1/$C$49)</f>
        <v>39.44996385711125</v>
      </c>
      <c r="BN50" s="44">
        <f>100*$B$49*(Global!BM80*$B$48+Global!BM80^2*$C$48)*(BM61/$B61)^(1/$C$49)</f>
        <v>39.952366474272807</v>
      </c>
      <c r="BO50" s="44">
        <f>100*$B$49*(Global!BN80*$B$48+Global!BN80^2*$C$48)*(BN61/$B61)^(1/$C$49)</f>
        <v>40.447954507922809</v>
      </c>
      <c r="BP50" s="44">
        <f>100*$B$49*(Global!BO80*$B$48+Global!BO80^2*$C$48)*(BO61/$B61)^(1/$C$49)</f>
        <v>40.937510017231382</v>
      </c>
      <c r="BQ50" s="44">
        <f>100*$B$49*(Global!BP80*$B$48+Global!BP80^2*$C$48)*(BP61/$B61)^(1/$C$49)</f>
        <v>41.421579761401929</v>
      </c>
      <c r="BR50" s="44">
        <f>100*$B$49*(Global!BQ80*$B$48+Global!BQ80^2*$C$48)*(BQ61/$B61)^(1/$C$49)</f>
        <v>41.900551005098016</v>
      </c>
      <c r="BS50" s="44">
        <f>100*$B$49*(Global!BR80*$B$48+Global!BR80^2*$C$48)*(BR61/$B61)^(1/$C$49)</f>
        <v>42.374702790201539</v>
      </c>
      <c r="BT50" s="44">
        <f>100*$B$49*(Global!BS80*$B$48+Global!BS80^2*$C$48)*(BS61/$B61)^(1/$C$49)</f>
        <v>42.844240624545634</v>
      </c>
      <c r="BU50" s="44">
        <f>100*$B$49*(Global!BT80*$B$48+Global!BT80^2*$C$48)*(BT61/$B61)^(1/$C$49)</f>
        <v>43.309319959450868</v>
      </c>
      <c r="BV50" s="44">
        <f>100*$B$49*(Global!BU80*$B$48+Global!BU80^2*$C$48)*(BU61/$B61)^(1/$C$49)</f>
        <v>43.77006208612201</v>
      </c>
      <c r="BW50" s="44">
        <f>100*$B$49*(Global!BV80*$B$48+Global!BV80^2*$C$48)*(BV61/$B61)^(1/$C$49)</f>
        <v>44.226564904335092</v>
      </c>
      <c r="BX50" s="44">
        <f>100*$B$49*(Global!BW80*$B$48+Global!BW80^2*$C$48)*(BW61/$B61)^(1/$C$49)</f>
        <v>44.678910221873579</v>
      </c>
      <c r="BY50" s="44">
        <f>100*$B$49*(Global!BX80*$B$48+Global!BX80^2*$C$48)*(BX61/$B61)^(1/$C$49)</f>
        <v>45.127168705992325</v>
      </c>
      <c r="BZ50" s="44">
        <f>100*$B$49*(Global!BY80*$B$48+Global!BY80^2*$C$48)*(BY61/$B61)^(1/$C$49)</f>
        <v>45.571403245156006</v>
      </c>
      <c r="CA50" s="44">
        <f>100*$B$49*(Global!BZ80*$B$48+Global!BZ80^2*$C$48)*(BZ61/$B61)^(1/$C$49)</f>
        <v>46.011671233925384</v>
      </c>
      <c r="CB50" s="44">
        <f>100*$B$49*(Global!CA80*$B$48+Global!CA80^2*$C$48)*(CA61/$B61)^(1/$C$49)</f>
        <v>46.448026127993352</v>
      </c>
      <c r="CC50" s="44">
        <f>100*$B$49*(Global!CB80*$B$48+Global!CB80^2*$C$48)*(CB61/$B61)^(1/$C$49)</f>
        <v>46.880518504224945</v>
      </c>
      <c r="CD50" s="44">
        <f>100*$B$49*(Global!CC80*$B$48+Global!CC80^2*$C$48)*(CC61/$B61)^(1/$C$49)</f>
        <v>47.309196784716839</v>
      </c>
      <c r="CE50" s="44">
        <f>100*$B$49*(Global!CD80*$B$48+Global!CD80^2*$C$48)*(CD61/$B61)^(1/$C$49)</f>
        <v>47.734107732595064</v>
      </c>
      <c r="CF50" s="44">
        <f>100*$B$49*(Global!CE80*$B$48+Global!CE80^2*$C$48)*(CE61/$B61)^(1/$C$49)</f>
        <v>48.155296792563028</v>
      </c>
      <c r="CG50" s="44">
        <f>100*$B$49*(Global!CF80*$B$48+Global!CF80^2*$C$48)*(CF61/$B61)^(1/$C$49)</f>
        <v>48.572808325721859</v>
      </c>
      <c r="CH50" s="44">
        <f>100*$B$49*(Global!CG80*$B$48+Global!CG80^2*$C$48)*(CG61/$B61)^(1/$C$49)</f>
        <v>48.986685772282151</v>
      </c>
      <c r="CI50" s="44">
        <f>100*$B$49*(Global!CH80*$B$48+Global!CH80^2*$C$48)*(CH61/$B61)^(1/$C$49)</f>
        <v>49.396971765010733</v>
      </c>
      <c r="CJ50" s="44">
        <f>100*$B$49*(Global!CI80*$B$48+Global!CI80^2*$C$48)*(CI61/$B61)^(1/$C$49)</f>
        <v>49.803708208955612</v>
      </c>
      <c r="CK50" s="44">
        <f>100*$B$49*(Global!CJ80*$B$48+Global!CJ80^2*$C$48)*(CJ61/$B61)^(1/$C$49)</f>
        <v>50.206936338037863</v>
      </c>
      <c r="CL50" s="44">
        <f>100*$B$49*(Global!CK80*$B$48+Global!CK80^2*$C$48)*(CK61/$B61)^(1/$C$49)</f>
        <v>50.606696755737246</v>
      </c>
      <c r="CM50" s="44">
        <f>100*$B$49*(Global!CL80*$B$48+Global!CL80^2*$C$48)*(CL61/$B61)^(1/$C$49)</f>
        <v>51.003029464813544</v>
      </c>
      <c r="CN50" s="44">
        <f>100*$B$49*(Global!CM80*$B$48+Global!CM80^2*$C$48)*(CM61/$B61)^(1/$C$49)</f>
        <v>51.395973889450183</v>
      </c>
      <c r="CO50" s="44">
        <f>100*$B$49*(Global!CN80*$B$48+Global!CN80^2*$C$48)*(CN61/$B61)^(1/$C$49)</f>
        <v>51.785568892147829</v>
      </c>
      <c r="CP50" s="44">
        <f>100*$B$49*(Global!CO80*$B$48+Global!CO80^2*$C$48)*(CO61/$B61)^(1/$C$49)</f>
        <v>52.171852786972089</v>
      </c>
      <c r="CQ50" s="44">
        <f>100*$B$49*(Global!CP80*$B$48+Global!CP80^2*$C$48)*(CP61/$B61)^(1/$C$49)</f>
        <v>52.554863350264306</v>
      </c>
      <c r="CR50" s="44">
        <f>100*$B$49*(Global!CQ80*$B$48+Global!CQ80^2*$C$48)*(CQ61/$B61)^(1/$C$49)</f>
        <v>52.934637829585668</v>
      </c>
      <c r="CS50" s="44">
        <f>100*$B$49*(Global!CR80*$B$48+Global!CR80^2*$C$48)*(CR61/$B61)^(1/$C$49)</f>
        <v>53.311212951430967</v>
      </c>
      <c r="CT50" s="44">
        <f>100*$B$49*(Global!CS80*$B$48+Global!CS80^2*$C$48)*(CS61/$B61)^(1/$C$49)</f>
        <v>53.684624928087196</v>
      </c>
      <c r="CU50" s="44">
        <f>100*$B$49*(Global!CT80*$B$48+Global!CT80^2*$C$48)*(CT61/$B61)^(1/$C$49)</f>
        <v>54.054909463900543</v>
      </c>
      <c r="CV50" s="44">
        <f>100*$B$49*(Global!CU80*$B$48+Global!CU80^2*$C$48)*(CU61/$B61)^(1/$C$49)</f>
        <v>54.422101761137718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96.487511300096472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778.94273457771578</v>
      </c>
      <c r="C56" s="29">
        <v>1003.0941760000004</v>
      </c>
      <c r="D56" s="29">
        <v>1291.7482649999999</v>
      </c>
      <c r="E56" s="29">
        <v>1628.1677119999999</v>
      </c>
      <c r="F56" s="29">
        <v>2005.6706230000002</v>
      </c>
      <c r="G56" s="29">
        <v>2407.0803209999999</v>
      </c>
      <c r="H56" s="29">
        <v>2815.8730420000002</v>
      </c>
      <c r="I56" s="29">
        <v>3215.4041159999992</v>
      </c>
      <c r="J56" s="29">
        <v>3587.1022759999996</v>
      </c>
      <c r="K56" s="29">
        <v>3916.8825109999998</v>
      </c>
      <c r="L56" s="29">
        <v>4063.2032630000003</v>
      </c>
      <c r="M56" s="29">
        <v>4063.2032630000003</v>
      </c>
      <c r="N56" s="29">
        <v>4063.2032630000003</v>
      </c>
      <c r="O56" s="29">
        <v>4063.2032630000003</v>
      </c>
      <c r="P56" s="29">
        <v>4063.2032630000003</v>
      </c>
      <c r="Q56" s="29">
        <v>4063.2032630000003</v>
      </c>
      <c r="R56" s="29">
        <v>4063.2032630000003</v>
      </c>
      <c r="S56" s="29">
        <v>4063.2032630000003</v>
      </c>
      <c r="T56" s="29">
        <v>4063.2032630000003</v>
      </c>
      <c r="U56" s="29">
        <v>4063.2032630000003</v>
      </c>
      <c r="V56" s="29">
        <v>4063.2032630000003</v>
      </c>
      <c r="W56" s="29">
        <v>4063.2032630000003</v>
      </c>
      <c r="X56" s="29">
        <v>4063.2032630000003</v>
      </c>
      <c r="Y56" s="29">
        <v>4063.2032630000003</v>
      </c>
      <c r="Z56" s="29">
        <v>4063.2032630000003</v>
      </c>
      <c r="AA56" s="29">
        <v>4063.2032630000003</v>
      </c>
      <c r="AB56" s="29">
        <v>4063.2032630000003</v>
      </c>
      <c r="AC56" s="29">
        <v>4063.2032630000003</v>
      </c>
      <c r="AD56" s="29">
        <v>4063.2032630000003</v>
      </c>
      <c r="AE56" s="29">
        <v>4063.2032630000003</v>
      </c>
      <c r="AF56" s="29">
        <v>4063.2032630000003</v>
      </c>
      <c r="AG56" s="29">
        <v>4063.2032630000003</v>
      </c>
      <c r="AH56" s="29">
        <v>4063.2032630000003</v>
      </c>
      <c r="AI56" s="29">
        <v>4063.2032630000003</v>
      </c>
      <c r="AJ56" s="29">
        <v>4063.2032630000003</v>
      </c>
      <c r="AK56" s="29">
        <v>4063.2032630000003</v>
      </c>
      <c r="AL56" s="29">
        <v>4063.2032630000003</v>
      </c>
      <c r="AM56" s="29">
        <v>4063.2032630000003</v>
      </c>
      <c r="AN56" s="29">
        <v>4063.2032630000003</v>
      </c>
      <c r="AO56" s="29">
        <v>4063.2032630000003</v>
      </c>
      <c r="AP56" s="29">
        <v>4063.2032630000003</v>
      </c>
      <c r="AQ56" s="29">
        <v>4063.2032630000003</v>
      </c>
      <c r="AR56" s="29">
        <v>4063.2032630000003</v>
      </c>
      <c r="AS56" s="29">
        <v>4063.2032630000003</v>
      </c>
      <c r="AT56" s="29">
        <v>4063.2032630000003</v>
      </c>
      <c r="AU56" s="29">
        <v>4063.2032630000003</v>
      </c>
      <c r="AV56" s="29">
        <v>4063.2032630000003</v>
      </c>
      <c r="AW56" s="29">
        <v>4063.2032630000003</v>
      </c>
      <c r="AX56" s="29">
        <v>4063.2032630000003</v>
      </c>
      <c r="AY56" s="29">
        <v>4063.2032630000003</v>
      </c>
      <c r="AZ56" s="29">
        <v>4063.2032630000003</v>
      </c>
      <c r="BA56" s="29">
        <v>4063.2032630000003</v>
      </c>
      <c r="BB56" s="29">
        <v>4063.2032630000003</v>
      </c>
      <c r="BC56" s="29">
        <v>4063.2032630000003</v>
      </c>
      <c r="BD56" s="29">
        <v>4063.2032630000003</v>
      </c>
      <c r="BE56" s="29">
        <v>4063.2032630000003</v>
      </c>
      <c r="BF56" s="29">
        <v>4063.2032630000003</v>
      </c>
      <c r="BG56" s="29">
        <v>4063.2032630000003</v>
      </c>
      <c r="BH56" s="29">
        <v>4063.2032630000003</v>
      </c>
      <c r="BI56" s="29">
        <v>4063.2032630000003</v>
      </c>
    </row>
    <row r="57" spans="1:105" s="6" customFormat="1" ht="13.8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3.8">
      <c r="A59" s="5" t="s">
        <v>129</v>
      </c>
      <c r="B59" s="3">
        <f>+BI56</f>
        <v>4063.2032630000003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1.3188807491928352</v>
      </c>
      <c r="C61" s="45">
        <f t="shared" si="10"/>
        <v>2.5681493207916501</v>
      </c>
      <c r="D61" s="45">
        <f t="shared" si="10"/>
        <v>4.8197269504126492</v>
      </c>
      <c r="E61" s="45">
        <f t="shared" si="10"/>
        <v>8.4621550967280665</v>
      </c>
      <c r="F61" s="45">
        <f t="shared" si="10"/>
        <v>14.048345124826561</v>
      </c>
      <c r="G61" s="45">
        <f t="shared" si="10"/>
        <v>21.962815397606899</v>
      </c>
      <c r="H61" s="45">
        <f t="shared" si="10"/>
        <v>32.763377148167066</v>
      </c>
      <c r="I61" s="45">
        <f t="shared" si="10"/>
        <v>47.179012379918902</v>
      </c>
      <c r="J61" s="45">
        <f t="shared" si="10"/>
        <v>65.406803355602349</v>
      </c>
      <c r="K61" s="45">
        <f t="shared" si="10"/>
        <v>87.382753312806287</v>
      </c>
      <c r="L61" s="45">
        <f t="shared" si="10"/>
        <v>109.37835822517641</v>
      </c>
      <c r="M61" s="45">
        <f t="shared" si="10"/>
        <v>129.86987004295943</v>
      </c>
      <c r="N61" s="45">
        <f t="shared" si="10"/>
        <v>151.28612465498537</v>
      </c>
      <c r="O61" s="45">
        <f t="shared" si="10"/>
        <v>173.83254661125483</v>
      </c>
      <c r="P61" s="45">
        <f t="shared" si="10"/>
        <v>197.41921347614786</v>
      </c>
      <c r="Q61" s="45">
        <f t="shared" si="10"/>
        <v>221.92821521784202</v>
      </c>
      <c r="R61" s="45">
        <f t="shared" si="10"/>
        <v>247.22918668970854</v>
      </c>
      <c r="S61" s="45">
        <f t="shared" si="10"/>
        <v>273.1895416178553</v>
      </c>
      <c r="T61" s="45">
        <f t="shared" si="10"/>
        <v>299.68135776578765</v>
      </c>
      <c r="U61" s="45">
        <f t="shared" si="10"/>
        <v>326.5859076281875</v>
      </c>
      <c r="V61" s="45">
        <f t="shared" si="10"/>
        <v>353.79656810687061</v>
      </c>
      <c r="W61" s="45">
        <f t="shared" si="10"/>
        <v>381.22067336301359</v>
      </c>
      <c r="X61" s="45">
        <f t="shared" si="10"/>
        <v>408.78075981536853</v>
      </c>
      <c r="Y61" s="45">
        <f t="shared" si="10"/>
        <v>436.41555928656032</v>
      </c>
      <c r="Z61" s="45">
        <f t="shared" si="10"/>
        <v>464.08099057291975</v>
      </c>
      <c r="AA61" s="45">
        <f t="shared" si="10"/>
        <v>491.75124466868169</v>
      </c>
      <c r="AB61" s="45">
        <f t="shared" si="10"/>
        <v>519.44036712302739</v>
      </c>
      <c r="AC61" s="45">
        <f t="shared" si="10"/>
        <v>547.2863816745114</v>
      </c>
      <c r="AD61" s="45">
        <f t="shared" si="10"/>
        <v>575.65147484648003</v>
      </c>
      <c r="AE61" s="45">
        <f t="shared" si="10"/>
        <v>604.55993595191751</v>
      </c>
      <c r="AF61" s="45">
        <f t="shared" si="10"/>
        <v>633.97638176974635</v>
      </c>
      <c r="AG61" s="45">
        <f t="shared" si="10"/>
        <v>663.84743628711419</v>
      </c>
      <c r="AH61" s="45">
        <f t="shared" si="10"/>
        <v>694.12238511670614</v>
      </c>
      <c r="AI61" s="45">
        <f t="shared" si="10"/>
        <v>724.76238601876616</v>
      </c>
      <c r="AJ61" s="45">
        <f t="shared" si="10"/>
        <v>755.74318172804601</v>
      </c>
      <c r="AK61" s="45">
        <f t="shared" si="10"/>
        <v>787.05450501791665</v>
      </c>
      <c r="AL61" s="45">
        <f t="shared" si="10"/>
        <v>818.69806849912015</v>
      </c>
      <c r="AM61" s="45">
        <f t="shared" si="10"/>
        <v>850.68516820118987</v>
      </c>
      <c r="AN61" s="45">
        <f t="shared" si="10"/>
        <v>883.03440358282967</v>
      </c>
      <c r="AO61" s="45">
        <f t="shared" si="10"/>
        <v>915.76971891981873</v>
      </c>
      <c r="AP61" s="45">
        <f t="shared" si="10"/>
        <v>948.91881553300175</v>
      </c>
      <c r="AQ61" s="45">
        <f t="shared" si="10"/>
        <v>982.5119113863791</v>
      </c>
      <c r="AR61" s="45">
        <f t="shared" si="10"/>
        <v>1016.5807965300658</v>
      </c>
      <c r="AS61" s="45">
        <f t="shared" si="10"/>
        <v>1051.1581273963852</v>
      </c>
      <c r="AT61" s="45">
        <f t="shared" si="10"/>
        <v>1086.2769076358175</v>
      </c>
      <c r="AU61" s="45">
        <f t="shared" si="10"/>
        <v>1121.9701114694499</v>
      </c>
      <c r="AV61" s="45">
        <f t="shared" si="10"/>
        <v>1158.2704142673003</v>
      </c>
      <c r="AW61" s="45">
        <f t="shared" si="10"/>
        <v>1195.2100028861084</v>
      </c>
      <c r="AX61" s="45">
        <f t="shared" si="10"/>
        <v>1232.8204447881635</v>
      </c>
      <c r="AY61" s="45">
        <f t="shared" si="10"/>
        <v>1271.1326001167465</v>
      </c>
      <c r="AZ61" s="45">
        <f t="shared" si="10"/>
        <v>1310.1765648981643</v>
      </c>
      <c r="BA61" s="45">
        <f t="shared" si="10"/>
        <v>1349.981636594433</v>
      </c>
      <c r="BB61" s="45">
        <f t="shared" si="10"/>
        <v>1390.576295552499</v>
      </c>
      <c r="BC61" s="45">
        <f t="shared" si="10"/>
        <v>1431.9881976617633</v>
      </c>
      <c r="BD61" s="45">
        <f t="shared" si="10"/>
        <v>1474.2441748827387</v>
      </c>
      <c r="BE61" s="45">
        <f t="shared" si="10"/>
        <v>1517.3702413551916</v>
      </c>
      <c r="BF61" s="45">
        <f t="shared" si="10"/>
        <v>1561.3916036176224</v>
      </c>
      <c r="BG61" s="45">
        <f t="shared" si="10"/>
        <v>1606.3326741346671</v>
      </c>
      <c r="BH61" s="45">
        <f t="shared" si="10"/>
        <v>1652.2170878831078</v>
      </c>
      <c r="BI61" s="45">
        <f t="shared" si="10"/>
        <v>1699.0677222277095</v>
      </c>
      <c r="BJ61" s="45">
        <f>+BI61</f>
        <v>1699.0677222277095</v>
      </c>
      <c r="BK61" s="45">
        <f t="shared" ref="BK61:CV61" si="11">+BJ61</f>
        <v>1699.0677222277095</v>
      </c>
      <c r="BL61" s="45">
        <f t="shared" si="11"/>
        <v>1699.0677222277095</v>
      </c>
      <c r="BM61" s="45">
        <f t="shared" si="11"/>
        <v>1699.0677222277095</v>
      </c>
      <c r="BN61" s="45">
        <f t="shared" si="11"/>
        <v>1699.0677222277095</v>
      </c>
      <c r="BO61" s="45">
        <f t="shared" si="11"/>
        <v>1699.0677222277095</v>
      </c>
      <c r="BP61" s="45">
        <f t="shared" si="11"/>
        <v>1699.0677222277095</v>
      </c>
      <c r="BQ61" s="45">
        <f t="shared" si="11"/>
        <v>1699.0677222277095</v>
      </c>
      <c r="BR61" s="45">
        <f t="shared" si="11"/>
        <v>1699.0677222277095</v>
      </c>
      <c r="BS61" s="45">
        <f t="shared" si="11"/>
        <v>1699.0677222277095</v>
      </c>
      <c r="BT61" s="45">
        <f t="shared" si="11"/>
        <v>1699.0677222277095</v>
      </c>
      <c r="BU61" s="45">
        <f t="shared" si="11"/>
        <v>1699.0677222277095</v>
      </c>
      <c r="BV61" s="45">
        <f t="shared" si="11"/>
        <v>1699.0677222277095</v>
      </c>
      <c r="BW61" s="45">
        <f t="shared" si="11"/>
        <v>1699.0677222277095</v>
      </c>
      <c r="BX61" s="45">
        <f t="shared" si="11"/>
        <v>1699.0677222277095</v>
      </c>
      <c r="BY61" s="45">
        <f t="shared" si="11"/>
        <v>1699.0677222277095</v>
      </c>
      <c r="BZ61" s="45">
        <f t="shared" si="11"/>
        <v>1699.0677222277095</v>
      </c>
      <c r="CA61" s="45">
        <f t="shared" si="11"/>
        <v>1699.0677222277095</v>
      </c>
      <c r="CB61" s="45">
        <f t="shared" si="11"/>
        <v>1699.0677222277095</v>
      </c>
      <c r="CC61" s="45">
        <f t="shared" si="11"/>
        <v>1699.0677222277095</v>
      </c>
      <c r="CD61" s="45">
        <f t="shared" si="11"/>
        <v>1699.0677222277095</v>
      </c>
      <c r="CE61" s="45">
        <f t="shared" si="11"/>
        <v>1699.0677222277095</v>
      </c>
      <c r="CF61" s="45">
        <f t="shared" si="11"/>
        <v>1699.0677222277095</v>
      </c>
      <c r="CG61" s="45">
        <f t="shared" si="11"/>
        <v>1699.0677222277095</v>
      </c>
      <c r="CH61" s="45">
        <f t="shared" si="11"/>
        <v>1699.0677222277095</v>
      </c>
      <c r="CI61" s="45">
        <f t="shared" si="11"/>
        <v>1699.0677222277095</v>
      </c>
      <c r="CJ61" s="45">
        <f t="shared" si="11"/>
        <v>1699.0677222277095</v>
      </c>
      <c r="CK61" s="45">
        <f t="shared" si="11"/>
        <v>1699.0677222277095</v>
      </c>
      <c r="CL61" s="45">
        <f t="shared" si="11"/>
        <v>1699.0677222277095</v>
      </c>
      <c r="CM61" s="45">
        <f t="shared" si="11"/>
        <v>1699.0677222277095</v>
      </c>
      <c r="CN61" s="45">
        <f t="shared" si="11"/>
        <v>1699.0677222277095</v>
      </c>
      <c r="CO61" s="45">
        <f t="shared" si="11"/>
        <v>1699.0677222277095</v>
      </c>
      <c r="CP61" s="45">
        <f t="shared" si="11"/>
        <v>1699.0677222277095</v>
      </c>
      <c r="CQ61" s="45">
        <f t="shared" si="11"/>
        <v>1699.0677222277095</v>
      </c>
      <c r="CR61" s="45">
        <f t="shared" si="11"/>
        <v>1699.0677222277095</v>
      </c>
      <c r="CS61" s="45">
        <f t="shared" si="11"/>
        <v>1699.0677222277095</v>
      </c>
      <c r="CT61" s="45">
        <f t="shared" si="11"/>
        <v>1699.0677222277095</v>
      </c>
      <c r="CU61" s="45">
        <f t="shared" si="11"/>
        <v>1699.0677222277095</v>
      </c>
      <c r="CV61" s="45">
        <f t="shared" si="11"/>
        <v>1699.0677222277095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7.2090031846467418E-3</v>
      </c>
      <c r="E62" s="64">
        <f>($B24*E81+$B25*E81^$B$26+$B$29*(E81/$B$27)^$B$28)*Parameters!$B$116*0.01</f>
        <v>9.8095668221002894E-3</v>
      </c>
      <c r="F62" s="64">
        <f>($B24*F81+$B25*F81^$B$26+$B$29*(F81/$B$27)^$B$28)*Parameters!$B$116*0.01</f>
        <v>1.2987623131680445E-2</v>
      </c>
      <c r="G62" s="64">
        <f>($B24*G81+$B25*G81^$B$26+$B$29*(G81/$B$27)^$B$28)*Parameters!$B$116*0.01</f>
        <v>1.6672046807836211E-2</v>
      </c>
      <c r="H62" s="64">
        <f>($B24*H81+$B25*H81^$B$26+$B$29*(H81/$B$27)^$B$28)*Parameters!$B$116*0.01</f>
        <v>2.0786889013040329E-2</v>
      </c>
      <c r="I62" s="64">
        <f>($B24*I81+$B25*I81^$B$26+$B$29*(I81/$B$27)^$B$28)*Parameters!$B$116*0.01</f>
        <v>2.5261272939463668E-2</v>
      </c>
      <c r="J62" s="64">
        <f>($B24*J81+$B25*J81^$B$26+$B$29*(J81/$B$27)^$B$28)*Parameters!$B$116*0.01</f>
        <v>3.0034142397974157E-2</v>
      </c>
      <c r="K62" s="64">
        <f>($B24*K81+$B25*K81^$B$26+$B$29*(K81/$B$27)^$B$28)*Parameters!$B$116*0.01</f>
        <v>3.5053860715355357E-2</v>
      </c>
      <c r="L62" s="64">
        <f>($B24*L81+$B25*L81^$B$26+$B$29*(L81/$B$27)^$B$28)*Parameters!$B$116*0.01</f>
        <v>4.0278807305256195E-2</v>
      </c>
      <c r="M62" s="64">
        <f>($B24*M81+$B25*M81^$B$26+$B$29*(M81/$B$27)^$B$28)*Parameters!$B$116*0.01</f>
        <v>4.5533799763570471E-2</v>
      </c>
      <c r="N62" s="64">
        <f>($B24*N81+$B25*N81^$B$26+$B$29*(N81/$B$27)^$B$28)*Parameters!$B$116*0.01</f>
        <v>5.0822773580370739E-2</v>
      </c>
      <c r="O62" s="64">
        <f>($B24*O81+$B25*O81^$B$26+$B$29*(O81/$B$27)^$B$28)*Parameters!$B$116*0.01</f>
        <v>5.6148020871509968E-2</v>
      </c>
      <c r="P62" s="64">
        <f>($B24*P81+$B25*P81^$B$26+$B$29*(P81/$B$27)^$B$28)*Parameters!$B$116*0.01</f>
        <v>6.1505039575490125E-2</v>
      </c>
      <c r="Q62" s="64">
        <f>($B24*Q81+$B25*Q81^$B$26+$B$29*(Q81/$B$27)^$B$28)*Parameters!$B$116*0.01</f>
        <v>6.6885849457487795E-2</v>
      </c>
      <c r="R62" s="64">
        <f>($B24*R81+$B25*R81^$B$26+$B$29*(R81/$B$27)^$B$28)*Parameters!$B$116*0.01</f>
        <v>7.2280319583779659E-2</v>
      </c>
      <c r="S62" s="64">
        <f>($B24*S81+$B25*S81^$B$26+$B$29*(S81/$B$27)^$B$28)*Parameters!$B$116*0.01</f>
        <v>7.7676395951200364E-2</v>
      </c>
      <c r="T62" s="64">
        <f>($B24*T81+$B25*T81^$B$26+$B$29*(T81/$B$27)^$B$28)*Parameters!$B$116*0.01</f>
        <v>8.3059559929423835E-2</v>
      </c>
      <c r="U62" s="64">
        <f>($B24*U81+$B25*U81^$B$26+$B$29*(U81/$B$27)^$B$28)*Parameters!$B$116*0.01</f>
        <v>8.8411613877662984E-2</v>
      </c>
      <c r="V62" s="64">
        <f>($B24*V81+$B25*V81^$B$26+$B$29*(V81/$B$27)^$B$28)*Parameters!$B$116*0.01</f>
        <v>9.3708800976737588E-2</v>
      </c>
      <c r="W62" s="64">
        <f>($B24*W81+$B25*W81^$B$26+$B$29*(W81/$B$27)^$B$28)*Parameters!$B$116*0.01</f>
        <v>9.8919256202051872E-2</v>
      </c>
      <c r="X62" s="64">
        <f>($B24*X81+$B25*X81^$B$26+$B$29*(X81/$B$27)^$B$28)*Parameters!$B$116*0.01</f>
        <v>0.10399987932933323</v>
      </c>
      <c r="Y62" s="64">
        <f>($B24*Y81+$B25*Y81^$B$26+$B$29*(Y81/$B$27)^$B$28)*Parameters!$B$116*0.01</f>
        <v>0.10889296317250061</v>
      </c>
      <c r="Z62" s="64">
        <f>($B24*Z81+$B25*Z81^$B$26+$B$29*(Z81/$B$27)^$B$28)*Parameters!$B$116*0.01</f>
        <v>0.1135233403528024</v>
      </c>
      <c r="AA62" s="64">
        <f>($B24*AA81+$B25*AA81^$B$26+$B$29*(AA81/$B$27)^$B$28)*Parameters!$B$116*0.01</f>
        <v>0.11763161828912462</v>
      </c>
      <c r="AB62" s="64">
        <f>($B24*AB81+$B25*AB81^$B$26+$B$29*(AB81/$B$27)^$B$28)*Parameters!$B$116*0.01</f>
        <v>0.1199744342970489</v>
      </c>
      <c r="AC62" s="64">
        <f>($B24*AC81+$B25*AC81^$B$26+$B$29*(AC81/$B$27)^$B$28)*Parameters!$B$116*0.01</f>
        <v>0.12001879676954449</v>
      </c>
      <c r="AD62" s="64">
        <f>($B24*AD81+$B25*AD81^$B$26+$B$29*(AD81/$B$27)^$B$28)*Parameters!$B$116*0.01</f>
        <v>0.11869496821155318</v>
      </c>
      <c r="AE62" s="64">
        <f>($B24*AE81+$B25*AE81^$B$26+$B$29*(AE81/$B$27)^$B$28)*Parameters!$B$116*0.01</f>
        <v>0.11663530610868676</v>
      </c>
      <c r="AF62" s="64">
        <f>($B24*AF81+$B25*AF81^$B$26+$B$29*(AF81/$B$27)^$B$28)*Parameters!$B$116*0.01</f>
        <v>0.11425162212421759</v>
      </c>
      <c r="AG62" s="64">
        <f>($B24*AG81+$B25*AG81^$B$26+$B$29*(AG81/$B$27)^$B$28)*Parameters!$B$116*0.01</f>
        <v>0.1118010285842556</v>
      </c>
      <c r="AH62" s="64">
        <f>($B24*AH81+$B25*AH81^$B$26+$B$29*(AH81/$B$27)^$B$28)*Parameters!$B$116*0.01</f>
        <v>0.10943591737499925</v>
      </c>
      <c r="AI62" s="64">
        <f>($B24*AI81+$B25*AI81^$B$26+$B$29*(AI81/$B$27)^$B$28)*Parameters!$B$116*0.01</f>
        <v>0.10723973355083684</v>
      </c>
      <c r="AJ62" s="64">
        <f>($B24*AJ81+$B25*AJ81^$B$26+$B$29*(AJ81/$B$27)^$B$28)*Parameters!$B$116*0.01</f>
        <v>0.10525169970975551</v>
      </c>
      <c r="AK62" s="64">
        <f>($B24*AK81+$B25*AK81^$B$26+$B$29*(AK81/$B$27)^$B$28)*Parameters!$B$116*0.01</f>
        <v>0.10348350524483602</v>
      </c>
      <c r="AL62" s="64">
        <f>($B24*AL81+$B25*AL81^$B$26+$B$29*(AL81/$B$27)^$B$28)*Parameters!$B$116*0.01</f>
        <v>0.10193036901149841</v>
      </c>
      <c r="AM62" s="64">
        <f>($B24*AM81+$B25*AM81^$B$26+$B$29*(AM81/$B$27)^$B$28)*Parameters!$B$116*0.01</f>
        <v>0.10057825286722331</v>
      </c>
      <c r="AN62" s="64">
        <f>($B24*AN81+$B25*AN81^$B$26+$B$29*(AN81/$B$27)^$B$28)*Parameters!$B$116*0.01</f>
        <v>9.9408482926646113E-2</v>
      </c>
      <c r="AO62" s="64">
        <f>($B24*AO81+$B25*AO81^$B$26+$B$29*(AO81/$B$27)^$B$28)*Parameters!$B$116*0.01</f>
        <v>9.8400645187508712E-2</v>
      </c>
      <c r="AP62" s="64">
        <f>($B24*AP81+$B25*AP81^$B$26+$B$29*(AP81/$B$27)^$B$28)*Parameters!$B$116*0.01</f>
        <v>9.7534343897617934E-2</v>
      </c>
      <c r="AQ62" s="64">
        <f>($B24*AQ81+$B25*AQ81^$B$26+$B$29*(AQ81/$B$27)^$B$28)*Parameters!$B$116*0.01</f>
        <v>9.679021810329777E-2</v>
      </c>
      <c r="AR62" s="64">
        <f>($B24*AR81+$B25*AR81^$B$26+$B$29*(AR81/$B$27)^$B$28)*Parameters!$B$116*0.01</f>
        <v>9.6150480305673955E-2</v>
      </c>
      <c r="AS62" s="64">
        <f>($B24*AS81+$B25*AS81^$B$26+$B$29*(AS81/$B$27)^$B$28)*Parameters!$B$116*0.01</f>
        <v>9.5599152405656279E-2</v>
      </c>
      <c r="AT62" s="64">
        <f>($B24*AT81+$B25*AT81^$B$26+$B$29*(AT81/$B$27)^$B$28)*Parameters!$B$116*0.01</f>
        <v>9.512211459021791E-2</v>
      </c>
      <c r="AU62" s="64">
        <f>($B24*AU81+$B25*AU81^$B$26+$B$29*(AU81/$B$27)^$B$28)*Parameters!$B$116*0.01</f>
        <v>9.4707043021345888E-2</v>
      </c>
      <c r="AV62" s="64">
        <f>($B24*AV81+$B25*AV81^$B$26+$B$29*(AV81/$B$27)^$B$28)*Parameters!$B$116*0.01</f>
        <v>9.4343285648938263E-2</v>
      </c>
      <c r="AW62" s="64">
        <f>($B24*AW81+$B25*AW81^$B$26+$B$29*(AW81/$B$27)^$B$28)*Parameters!$B$116*0.01</f>
        <v>9.4021707800028997E-2</v>
      </c>
      <c r="AX62" s="64">
        <f>($B24*AX81+$B25*AX81^$B$26+$B$29*(AX81/$B$27)^$B$28)*Parameters!$B$116*0.01</f>
        <v>9.373452746228457E-2</v>
      </c>
      <c r="AY62" s="64">
        <f>($B24*AY81+$B25*AY81^$B$26+$B$29*(AY81/$B$27)^$B$28)*Parameters!$B$116*0.01</f>
        <v>9.347515241676925E-2</v>
      </c>
      <c r="AZ62" s="64">
        <f>($B24*AZ81+$B25*AZ81^$B$26+$B$29*(AZ81/$B$27)^$B$28)*Parameters!$B$116*0.01</f>
        <v>9.3238026271960192E-2</v>
      </c>
      <c r="BA62" s="64">
        <f>($B24*BA81+$B25*BA81^$B$26+$B$29*(BA81/$B$27)^$B$28)*Parameters!$B$116*0.01</f>
        <v>9.3018487130309607E-2</v>
      </c>
      <c r="BB62" s="64">
        <f>($B24*BB81+$B25*BB81^$B$26+$B$29*(BB81/$B$27)^$B$28)*Parameters!$B$116*0.01</f>
        <v>9.2812640491622286E-2</v>
      </c>
      <c r="BC62" s="64">
        <f>($B24*BC81+$B25*BC81^$B$26+$B$29*(BC81/$B$27)^$B$28)*Parameters!$B$116*0.01</f>
        <v>9.2617246668117714E-2</v>
      </c>
      <c r="BD62" s="64">
        <f>($B24*BD81+$B25*BD81^$B$26+$B$29*(BD81/$B$27)^$B$28)*Parameters!$B$116*0.01</f>
        <v>9.2429622187157959E-2</v>
      </c>
      <c r="BE62" s="64">
        <f>($B24*BE81+$B25*BE81^$B$26+$B$29*(BE81/$B$27)^$B$28)*Parameters!$B$116*0.01</f>
        <v>9.2247554208720633E-2</v>
      </c>
      <c r="BF62" s="64">
        <f>($B24*BF81+$B25*BF81^$B$26+$B$29*(BF81/$B$27)^$B$28)*Parameters!$B$116*0.01</f>
        <v>9.2069226763722853E-2</v>
      </c>
      <c r="BG62" s="64">
        <f>($B24*BG81+$B25*BG81^$B$26+$B$29*(BG81/$B$27)^$B$28)*Parameters!$B$116*0.01</f>
        <v>9.1893157543823281E-2</v>
      </c>
      <c r="BH62" s="64">
        <f>($B24*BH81+$B25*BH81^$B$26+$B$29*(BH81/$B$27)^$B$28)*Parameters!$B$116*0.01</f>
        <v>9.1718143987882389E-2</v>
      </c>
      <c r="BI62" s="64">
        <f>($B24*BI81+$B25*BI81^$B$26+$B$29*(BI81/$B$27)^$B$28)*Parameters!$B$116*0.01</f>
        <v>9.1543217477784752E-2</v>
      </c>
      <c r="BJ62" s="64">
        <f>($B24*BJ81+$B25*BJ81^$B$26+$B$29*(BJ81/$B$27)^$B$28)*Parameters!$B$116*0.01</f>
        <v>8.9681964106312989E-2</v>
      </c>
      <c r="BK62" s="64">
        <f>($B24*BK81+$B25*BK81^$B$26+$B$29*(BK81/$B$27)^$B$28)*Parameters!$B$116*0.01</f>
        <v>8.8356159563185765E-2</v>
      </c>
      <c r="BL62" s="64">
        <f>($B24*BL81+$B25*BL81^$B$26+$B$29*(BL81/$B$27)^$B$28)*Parameters!$B$116*0.01</f>
        <v>8.7387771318918547E-2</v>
      </c>
      <c r="BM62" s="64">
        <f>($B24*BM81+$B25*BM81^$B$26+$B$29*(BM81/$B$27)^$B$28)*Parameters!$B$116*0.01</f>
        <v>8.6658777362148026E-2</v>
      </c>
      <c r="BN62" s="64">
        <f>($B24*BN81+$B25*BN81^$B$26+$B$29*(BN81/$B$27)^$B$28)*Parameters!$B$116*0.01</f>
        <v>8.609044605604238E-2</v>
      </c>
      <c r="BO62" s="64">
        <f>($B24*BO81+$B25*BO81^$B$26+$B$29*(BO81/$B$27)^$B$28)*Parameters!$B$116*0.01</f>
        <v>8.5630025484444885E-2</v>
      </c>
      <c r="BP62" s="64">
        <f>($B24*BP81+$B25*BP81^$B$26+$B$29*(BP81/$B$27)^$B$28)*Parameters!$B$116*0.01</f>
        <v>8.524206389743233E-2</v>
      </c>
      <c r="BQ62" s="64">
        <f>($B24*BQ81+$B25*BQ81^$B$26+$B$29*(BQ81/$B$27)^$B$28)*Parameters!$B$116*0.01</f>
        <v>8.4902687694372841E-2</v>
      </c>
      <c r="BR62" s="64">
        <f>($B24*BR81+$B25*BR81^$B$26+$B$29*(BR81/$B$27)^$B$28)*Parameters!$B$116*0.01</f>
        <v>8.4595799418632142E-2</v>
      </c>
      <c r="BS62" s="64">
        <f>($B24*BS81+$B25*BS81^$B$26+$B$29*(BS81/$B$27)^$B$28)*Parameters!$B$116*0.01</f>
        <v>8.4310537397806778E-2</v>
      </c>
      <c r="BT62" s="64">
        <f>($B24*BT81+$B25*BT81^$B$26+$B$29*(BT81/$B$27)^$B$28)*Parameters!$B$116*0.01</f>
        <v>8.4039571685994172E-2</v>
      </c>
      <c r="BU62" s="64">
        <f>($B24*BU81+$B25*BU81^$B$26+$B$29*(BU81/$B$27)^$B$28)*Parameters!$B$116*0.01</f>
        <v>8.3777957809302389E-2</v>
      </c>
      <c r="BV62" s="64">
        <f>($B24*BV81+$B25*BV81^$B$26+$B$29*(BV81/$B$27)^$B$28)*Parameters!$B$116*0.01</f>
        <v>8.352236418582458E-2</v>
      </c>
      <c r="BW62" s="64">
        <f>($B24*BW81+$B25*BW81^$B$26+$B$29*(BW81/$B$27)^$B$28)*Parameters!$B$116*0.01</f>
        <v>8.3270550639661808E-2</v>
      </c>
      <c r="BX62" s="64">
        <f>($B24*BX81+$B25*BX81^$B$26+$B$29*(BX81/$B$27)^$B$28)*Parameters!$B$116*0.01</f>
        <v>8.3021016005515841E-2</v>
      </c>
      <c r="BY62" s="64">
        <f>($B24*BY81+$B25*BY81^$B$26+$B$29*(BY81/$B$27)^$B$28)*Parameters!$B$116*0.01</f>
        <v>8.2772759778492466E-2</v>
      </c>
      <c r="BZ62" s="64">
        <f>($B24*BZ81+$B25*BZ81^$B$26+$B$29*(BZ81/$B$27)^$B$28)*Parameters!$B$116*0.01</f>
        <v>8.2525120771529542E-2</v>
      </c>
      <c r="CA62" s="64">
        <f>($B24*CA81+$B25*CA81^$B$26+$B$29*(CA81/$B$27)^$B$28)*Parameters!$B$116*0.01</f>
        <v>8.2277667817656025E-2</v>
      </c>
      <c r="CB62" s="64">
        <f>($B24*CB81+$B25*CB81^$B$26+$B$29*(CB81/$B$27)^$B$28)*Parameters!$B$116*0.01</f>
        <v>8.2030125672262186E-2</v>
      </c>
      <c r="CC62" s="64">
        <f>($B24*CC81+$B25*CC81^$B$26+$B$29*(CC81/$B$27)^$B$28)*Parameters!$B$116*0.01</f>
        <v>8.1782324738407991E-2</v>
      </c>
      <c r="CD62" s="64">
        <f>($B24*CD81+$B25*CD81^$B$26+$B$29*(CD81/$B$27)^$B$28)*Parameters!$B$116*0.01</f>
        <v>8.1534166925837842E-2</v>
      </c>
      <c r="CE62" s="64">
        <f>($B24*CE81+$B25*CE81^$B$26+$B$29*(CE81/$B$27)^$B$28)*Parameters!$B$116*0.01</f>
        <v>8.1285602443712315E-2</v>
      </c>
      <c r="CF62" s="64">
        <f>($B24*CF81+$B25*CF81^$B$26+$B$29*(CF81/$B$27)^$B$28)*Parameters!$B$116*0.01</f>
        <v>8.1036614008656152E-2</v>
      </c>
      <c r="CG62" s="64">
        <f>($B24*CG81+$B25*CG81^$B$26+$B$29*(CG81/$B$27)^$B$28)*Parameters!$B$116*0.01</f>
        <v>8.0787206086272892E-2</v>
      </c>
      <c r="CH62" s="64">
        <f>($B24*CH81+$B25*CH81^$B$26+$B$29*(CH81/$B$27)^$B$28)*Parameters!$B$116*0.01</f>
        <v>8.0537397552790629E-2</v>
      </c>
      <c r="CI62" s="64">
        <f>($B24*CI81+$B25*CI81^$B$26+$B$29*(CI81/$B$27)^$B$28)*Parameters!$B$116*0.01</f>
        <v>8.0287216683375628E-2</v>
      </c>
      <c r="CJ62" s="64">
        <f>($B24*CJ81+$B25*CJ81^$B$26+$B$29*(CJ81/$B$27)^$B$28)*Parameters!$B$116*0.01</f>
        <v>8.0036697725465317E-2</v>
      </c>
      <c r="CK62" s="64">
        <f>($B24*CK81+$B25*CK81^$B$26+$B$29*(CK81/$B$27)^$B$28)*Parameters!$B$116*0.01</f>
        <v>7.9785878553664216E-2</v>
      </c>
      <c r="CL62" s="64">
        <f>($B24*CL81+$B25*CL81^$B$26+$B$29*(CL81/$B$27)^$B$28)*Parameters!$B$116*0.01</f>
        <v>7.9534799064088099E-2</v>
      </c>
      <c r="CM62" s="64">
        <f>($B24*CM81+$B25*CM81^$B$26+$B$29*(CM81/$B$27)^$B$28)*Parameters!$B$116*0.01</f>
        <v>7.9283500075394212E-2</v>
      </c>
      <c r="CN62" s="64">
        <f>($B24*CN81+$B25*CN81^$B$26+$B$29*(CN81/$B$27)^$B$28)*Parameters!$B$116*0.01</f>
        <v>7.9032022577899028E-2</v>
      </c>
      <c r="CO62" s="64">
        <f>($B24*CO81+$B25*CO81^$B$26+$B$29*(CO81/$B$27)^$B$28)*Parameters!$B$116*0.01</f>
        <v>7.8780407222526633E-2</v>
      </c>
      <c r="CP62" s="64">
        <f>($B24*CP81+$B25*CP81^$B$26+$B$29*(CP81/$B$27)^$B$28)*Parameters!$B$116*0.01</f>
        <v>7.8528693975536884E-2</v>
      </c>
      <c r="CQ62" s="64">
        <f>($B24*CQ81+$B25*CQ81^$B$26+$B$29*(CQ81/$B$27)^$B$28)*Parameters!$B$116*0.01</f>
        <v>7.8276921888250903E-2</v>
      </c>
      <c r="CR62" s="64">
        <f>($B24*CR81+$B25*CR81^$B$26+$B$29*(CR81/$B$27)^$B$28)*Parameters!$B$116*0.01</f>
        <v>7.8025128946845601E-2</v>
      </c>
      <c r="CS62" s="64">
        <f>($B24*CS81+$B25*CS81^$B$26+$B$29*(CS81/$B$27)^$B$28)*Parameters!$B$116*0.01</f>
        <v>7.7773351978108335E-2</v>
      </c>
      <c r="CT62" s="64">
        <f>($B24*CT81+$B25*CT81^$B$26+$B$29*(CT81/$B$27)^$B$28)*Parameters!$B$116*0.01</f>
        <v>7.752162659444331E-2</v>
      </c>
      <c r="CU62" s="64">
        <f>($B24*CU81+$B25*CU81^$B$26+$B$29*(CU81/$B$27)^$B$28)*Parameters!$B$116*0.01</f>
        <v>7.7269987166496065E-2</v>
      </c>
      <c r="CV62" s="64">
        <f>($B24*CV81+$B25*CV81^$B$26+$B$29*(CV81/$B$27)^$B$28)*Parameters!$B$116*0.01</f>
        <v>7.7018466815252845E-2</v>
      </c>
    </row>
    <row r="63" spans="1:105" s="64" customFormat="1" ht="18" customHeight="1">
      <c r="A63" s="581" t="s">
        <v>1129</v>
      </c>
      <c r="B63" s="64">
        <f t="shared" ref="B63:BM63" si="12">+B62+B50/100</f>
        <v>4.1963109826271541E-3</v>
      </c>
      <c r="C63" s="64">
        <f t="shared" si="12"/>
        <v>6.1003361161463621E-3</v>
      </c>
      <c r="D63" s="64">
        <f t="shared" si="12"/>
        <v>8.407363283281755E-3</v>
      </c>
      <c r="E63" s="64">
        <f t="shared" si="12"/>
        <v>1.1591421828925537E-2</v>
      </c>
      <c r="F63" s="64">
        <f t="shared" si="12"/>
        <v>1.5540558195919433E-2</v>
      </c>
      <c r="G63" s="64">
        <f t="shared" si="12"/>
        <v>2.0215625050723184E-2</v>
      </c>
      <c r="H63" s="64">
        <f t="shared" si="12"/>
        <v>2.5553141745770214E-2</v>
      </c>
      <c r="I63" s="64">
        <f t="shared" si="12"/>
        <v>3.1500402133368147E-2</v>
      </c>
      <c r="J63" s="64">
        <f t="shared" si="12"/>
        <v>3.8014455334458214E-2</v>
      </c>
      <c r="K63" s="64">
        <f t="shared" si="12"/>
        <v>4.5539557679510609E-2</v>
      </c>
      <c r="L63" s="64">
        <f t="shared" si="12"/>
        <v>5.376952530360881E-2</v>
      </c>
      <c r="M63" s="64">
        <f t="shared" si="12"/>
        <v>6.2399544175905319E-2</v>
      </c>
      <c r="N63" s="64">
        <f t="shared" si="12"/>
        <v>7.1250579137972433E-2</v>
      </c>
      <c r="O63" s="64">
        <f t="shared" si="12"/>
        <v>8.0526209131126791E-2</v>
      </c>
      <c r="P63" s="64">
        <f t="shared" si="12"/>
        <v>9.0225581422321635E-2</v>
      </c>
      <c r="Q63" s="64">
        <f t="shared" si="12"/>
        <v>0.10033273274320031</v>
      </c>
      <c r="R63" s="64">
        <f t="shared" si="12"/>
        <v>0.11082814320124201</v>
      </c>
      <c r="S63" s="64">
        <f t="shared" si="12"/>
        <v>0.12168951522131749</v>
      </c>
      <c r="T63" s="64">
        <f t="shared" si="12"/>
        <v>0.13289156501615265</v>
      </c>
      <c r="U63" s="64">
        <f t="shared" si="12"/>
        <v>0.14440496987269547</v>
      </c>
      <c r="V63" s="64">
        <f t="shared" si="12"/>
        <v>0.15619449477384173</v>
      </c>
      <c r="W63" s="64">
        <f t="shared" si="12"/>
        <v>0.16821630483323236</v>
      </c>
      <c r="X63" s="64">
        <f t="shared" si="12"/>
        <v>0.18041455871826173</v>
      </c>
      <c r="Y63" s="64">
        <f t="shared" si="12"/>
        <v>0.19271762007890803</v>
      </c>
      <c r="Z63" s="64">
        <f t="shared" si="12"/>
        <v>0.20503466333911968</v>
      </c>
      <c r="AA63" s="64">
        <f t="shared" si="12"/>
        <v>0.21708828101085234</v>
      </c>
      <c r="AB63" s="64">
        <f t="shared" si="12"/>
        <v>0.22760679526215694</v>
      </c>
      <c r="AC63" s="64">
        <f t="shared" si="12"/>
        <v>0.23597672349861573</v>
      </c>
      <c r="AD63" s="64">
        <f t="shared" si="12"/>
        <v>0.2430310159914586</v>
      </c>
      <c r="AE63" s="64">
        <f t="shared" si="12"/>
        <v>0.24935734791964492</v>
      </c>
      <c r="AF63" s="64">
        <f t="shared" si="12"/>
        <v>0.25533071932445317</v>
      </c>
      <c r="AG63" s="64">
        <f t="shared" si="12"/>
        <v>0.26118550271677332</v>
      </c>
      <c r="AH63" s="64">
        <f t="shared" si="12"/>
        <v>0.26706170968652498</v>
      </c>
      <c r="AI63" s="64">
        <f t="shared" si="12"/>
        <v>0.27303786210949332</v>
      </c>
      <c r="AJ63" s="64">
        <f t="shared" si="12"/>
        <v>0.27915347995104112</v>
      </c>
      <c r="AK63" s="64">
        <f t="shared" si="12"/>
        <v>0.28542404759064061</v>
      </c>
      <c r="AL63" s="64">
        <f t="shared" si="12"/>
        <v>0.29185077072746834</v>
      </c>
      <c r="AM63" s="64">
        <f t="shared" si="12"/>
        <v>0.29842682515242458</v>
      </c>
      <c r="AN63" s="64">
        <f t="shared" si="12"/>
        <v>0.30514128703667059</v>
      </c>
      <c r="AO63" s="64">
        <f t="shared" si="12"/>
        <v>0.311981551670928</v>
      </c>
      <c r="AP63" s="64">
        <f t="shared" si="12"/>
        <v>0.31893477762380462</v>
      </c>
      <c r="AQ63" s="64">
        <f t="shared" si="12"/>
        <v>0.32598870923281104</v>
      </c>
      <c r="AR63" s="64">
        <f t="shared" si="12"/>
        <v>0.33313210743738736</v>
      </c>
      <c r="AS63" s="64">
        <f t="shared" si="12"/>
        <v>0.34035493793367161</v>
      </c>
      <c r="AT63" s="64">
        <f t="shared" si="12"/>
        <v>0.34764841261732898</v>
      </c>
      <c r="AU63" s="64">
        <f t="shared" si="12"/>
        <v>0.35500494574972052</v>
      </c>
      <c r="AV63" s="64">
        <f t="shared" si="12"/>
        <v>0.36241806384611808</v>
      </c>
      <c r="AW63" s="64">
        <f t="shared" si="12"/>
        <v>0.36988229373041659</v>
      </c>
      <c r="AX63" s="64">
        <f t="shared" si="12"/>
        <v>0.37739304377705812</v>
      </c>
      <c r="AY63" s="64">
        <f t="shared" si="12"/>
        <v>0.38494648727816749</v>
      </c>
      <c r="AZ63" s="64">
        <f t="shared" si="12"/>
        <v>0.39253945296991005</v>
      </c>
      <c r="BA63" s="64">
        <f t="shared" si="12"/>
        <v>0.40016932527099469</v>
      </c>
      <c r="BB63" s="64">
        <f t="shared" si="12"/>
        <v>0.40783395523510674</v>
      </c>
      <c r="BC63" s="64">
        <f t="shared" si="12"/>
        <v>0.41553158227520559</v>
      </c>
      <c r="BD63" s="64">
        <f t="shared" si="12"/>
        <v>0.42326076616896152</v>
      </c>
      <c r="BE63" s="64">
        <f t="shared" si="12"/>
        <v>0.4310203285612908</v>
      </c>
      <c r="BF63" s="64">
        <f t="shared" si="12"/>
        <v>0.43880930304954896</v>
      </c>
      <c r="BG63" s="64">
        <f t="shared" si="12"/>
        <v>0.44662689290838292</v>
      </c>
      <c r="BH63" s="64">
        <f t="shared" si="12"/>
        <v>0.45447243554425854</v>
      </c>
      <c r="BI63" s="64">
        <f t="shared" si="12"/>
        <v>0.4623453728379377</v>
      </c>
      <c r="BJ63" s="64">
        <f t="shared" si="12"/>
        <v>0.46855958617363502</v>
      </c>
      <c r="BK63" s="64">
        <f t="shared" si="12"/>
        <v>0.47255299709381449</v>
      </c>
      <c r="BL63" s="64">
        <f t="shared" si="12"/>
        <v>0.47678394320461137</v>
      </c>
      <c r="BM63" s="64">
        <f t="shared" si="12"/>
        <v>0.48115841593326047</v>
      </c>
      <c r="BN63" s="64">
        <f t="shared" ref="BN63:CV63" si="13">+BN62+BN50/100</f>
        <v>0.48561411079877043</v>
      </c>
      <c r="BO63" s="64">
        <f t="shared" si="13"/>
        <v>0.49010957056367294</v>
      </c>
      <c r="BP63" s="64">
        <f t="shared" si="13"/>
        <v>0.49461716406974615</v>
      </c>
      <c r="BQ63" s="64">
        <f t="shared" si="13"/>
        <v>0.49911848530839209</v>
      </c>
      <c r="BR63" s="64">
        <f t="shared" si="13"/>
        <v>0.50360130946961235</v>
      </c>
      <c r="BS63" s="64">
        <f t="shared" si="13"/>
        <v>0.50805756529982216</v>
      </c>
      <c r="BT63" s="64">
        <f t="shared" si="13"/>
        <v>0.51248197793145045</v>
      </c>
      <c r="BU63" s="64">
        <f t="shared" si="13"/>
        <v>0.51687115740381107</v>
      </c>
      <c r="BV63" s="64">
        <f t="shared" si="13"/>
        <v>0.52122298504704467</v>
      </c>
      <c r="BW63" s="64">
        <f t="shared" si="13"/>
        <v>0.52553619968301268</v>
      </c>
      <c r="BX63" s="64">
        <f t="shared" si="13"/>
        <v>0.52981011822425161</v>
      </c>
      <c r="BY63" s="64">
        <f t="shared" si="13"/>
        <v>0.53404444683841579</v>
      </c>
      <c r="BZ63" s="64">
        <f t="shared" si="13"/>
        <v>0.53823915322308957</v>
      </c>
      <c r="CA63" s="64">
        <f t="shared" si="13"/>
        <v>0.54239438015690988</v>
      </c>
      <c r="CB63" s="64">
        <f t="shared" si="13"/>
        <v>0.54651038695219567</v>
      </c>
      <c r="CC63" s="64">
        <f t="shared" si="13"/>
        <v>0.5505875097806574</v>
      </c>
      <c r="CD63" s="64">
        <f t="shared" si="13"/>
        <v>0.55462613477300626</v>
      </c>
      <c r="CE63" s="64">
        <f t="shared" si="13"/>
        <v>0.55862667976966296</v>
      </c>
      <c r="CF63" s="64">
        <f t="shared" si="13"/>
        <v>0.56258958193428643</v>
      </c>
      <c r="CG63" s="64">
        <f t="shared" si="13"/>
        <v>0.56651528934349149</v>
      </c>
      <c r="CH63" s="64">
        <f t="shared" si="13"/>
        <v>0.57040425527561212</v>
      </c>
      <c r="CI63" s="64">
        <f t="shared" si="13"/>
        <v>0.5742569343334829</v>
      </c>
      <c r="CJ63" s="64">
        <f t="shared" si="13"/>
        <v>0.57807377981502139</v>
      </c>
      <c r="CK63" s="64">
        <f t="shared" si="13"/>
        <v>0.58185524193404292</v>
      </c>
      <c r="CL63" s="64">
        <f t="shared" si="13"/>
        <v>0.58560176662146057</v>
      </c>
      <c r="CM63" s="64">
        <f t="shared" si="13"/>
        <v>0.58931379472352963</v>
      </c>
      <c r="CN63" s="64">
        <f t="shared" si="13"/>
        <v>0.59299176147240085</v>
      </c>
      <c r="CO63" s="64">
        <f t="shared" si="13"/>
        <v>0.59663609614400492</v>
      </c>
      <c r="CP63" s="64">
        <f t="shared" si="13"/>
        <v>0.60024722184525769</v>
      </c>
      <c r="CQ63" s="64">
        <f t="shared" si="13"/>
        <v>0.60382555539089389</v>
      </c>
      <c r="CR63" s="64">
        <f t="shared" si="13"/>
        <v>0.60737150724270239</v>
      </c>
      <c r="CS63" s="64">
        <f t="shared" si="13"/>
        <v>0.61088548149241795</v>
      </c>
      <c r="CT63" s="64">
        <f t="shared" si="13"/>
        <v>0.61436787587531527</v>
      </c>
      <c r="CU63" s="64">
        <f t="shared" si="13"/>
        <v>0.61781908180550149</v>
      </c>
      <c r="CV63" s="64">
        <f t="shared" si="13"/>
        <v>0.62123948442663002</v>
      </c>
    </row>
    <row r="64" spans="1:105" s="147" customFormat="1" ht="18" customHeight="1">
      <c r="A64" s="577" t="s">
        <v>1133</v>
      </c>
      <c r="B64" s="147">
        <f>+B61-B65</f>
        <v>5.5113066161314173E-3</v>
      </c>
      <c r="C64" s="147">
        <f>+C63*C61/(1+C63^Parameters!$B$125)</f>
        <v>1.5666574053282051E-2</v>
      </c>
      <c r="D64" s="147">
        <f>+D63*D61/(1+D63^Parameters!$B$125)</f>
        <v>4.0521195398342848E-2</v>
      </c>
      <c r="E64" s="147">
        <f>+E63*E61/(1+E63^Parameters!$B$125)</f>
        <v>9.8088409307967195E-2</v>
      </c>
      <c r="F64" s="147">
        <f>+F63*F61/(1+F63^Parameters!$B$125)</f>
        <v>0.21831912496872821</v>
      </c>
      <c r="G64" s="147">
        <f>+G63*G61/(1+G63^Parameters!$B$125)</f>
        <v>0.44399204113627089</v>
      </c>
      <c r="H64" s="147">
        <f>+H63*H61/(1+H63^Parameters!$B$125)</f>
        <v>0.83720722033724149</v>
      </c>
      <c r="I64" s="147">
        <f>+I63*I61/(1+I63^Parameters!$B$125)</f>
        <v>1.4861578622225982</v>
      </c>
      <c r="J64" s="147">
        <f>+J63*J61/(1+J63^Parameters!$B$125)</f>
        <v>2.4864040047312215</v>
      </c>
      <c r="K64" s="147">
        <f>+K63*K61/(1+K63^Parameters!$B$125)</f>
        <v>3.979371934682836</v>
      </c>
      <c r="L64" s="147">
        <f>+L63*L61/(1+L63^Parameters!$B$125)</f>
        <v>5.8812224002546234</v>
      </c>
      <c r="M64" s="147">
        <f>+M63*M61/(1+M63^Parameters!$B$125)</f>
        <v>8.103820692857477</v>
      </c>
      <c r="N64" s="147">
        <f>+N63*N61/(1+N63^Parameters!$B$125)</f>
        <v>10.779223997170851</v>
      </c>
      <c r="O64" s="147">
        <f>+O63*O61/(1+O63^Parameters!$B$125)</f>
        <v>13.998076002053763</v>
      </c>
      <c r="P64" s="147">
        <f>+P63*P61/(1+P63^Parameters!$B$125)</f>
        <v>17.812263319186059</v>
      </c>
      <c r="Q64" s="147">
        <f>+Q63*Q61/(1+Q63^Parameters!$B$125)</f>
        <v>22.26666430332531</v>
      </c>
      <c r="R64" s="147">
        <f>+R63*R61/(1+R63^Parameters!$B$125)</f>
        <v>27.399951698313235</v>
      </c>
      <c r="S64" s="147">
        <f>+S63*S61/(1+S63^Parameters!$B$125)</f>
        <v>33.244302859337999</v>
      </c>
      <c r="T64" s="147">
        <f>+T63*T61/(1+T63^Parameters!$B$125)</f>
        <v>39.825124571249226</v>
      </c>
      <c r="U64" s="147">
        <f>+U63*U61/(1+U63^Parameters!$B$125)</f>
        <v>47.160627965943256</v>
      </c>
      <c r="V64" s="147">
        <f>+V63*V61/(1+V63^Parameters!$B$125)</f>
        <v>55.261075730558275</v>
      </c>
      <c r="W64" s="147">
        <f>+W63*W61/(1+W63^Parameters!$B$125)</f>
        <v>64.127531835772572</v>
      </c>
      <c r="X64" s="147">
        <f>+X63*X61/(1+X63^Parameters!$B$125)</f>
        <v>73.749997700107755</v>
      </c>
      <c r="Y64" s="147">
        <f>+Y63*Y61/(1+Y63^Parameters!$B$125)</f>
        <v>84.104962007699214</v>
      </c>
      <c r="Z64" s="147">
        <f>+Z63*Z61/(1+Z63^Parameters!$B$125)</f>
        <v>95.15267717042228</v>
      </c>
      <c r="AA64" s="147">
        <f>+AA63*AA61/(1+AA63^Parameters!$B$125)</f>
        <v>106.7534075732847</v>
      </c>
      <c r="AB64" s="147">
        <f>+AB63*AB61/(1+AB63^Parameters!$B$125)</f>
        <v>118.22811317702006</v>
      </c>
      <c r="AC64" s="147">
        <f>+AC63*AC61/(1+AC63^Parameters!$B$125)</f>
        <v>129.14677801566148</v>
      </c>
      <c r="AD64" s="147">
        <f>+AD63*AD61/(1+AD63^Parameters!$B$125)</f>
        <v>139.90106222596427</v>
      </c>
      <c r="AE64" s="147">
        <f>+AE63*AE61/(1+AE63^Parameters!$B$125)</f>
        <v>150.75132217302078</v>
      </c>
      <c r="AF64" s="147">
        <f>+AF63*AF61/(1+AF63^Parameters!$B$125)</f>
        <v>161.87345495536599</v>
      </c>
      <c r="AG64" s="147">
        <f>+AG63*AG61/(1+AG63^Parameters!$B$125)</f>
        <v>173.38707021621013</v>
      </c>
      <c r="AH64" s="147">
        <f>+AH63*AH61/(1+AH63^Parameters!$B$125)</f>
        <v>185.37316879304001</v>
      </c>
      <c r="AI64" s="147">
        <f>+AI63*AI61/(1+AI63^Parameters!$B$125)</f>
        <v>197.88711675031291</v>
      </c>
      <c r="AJ64" s="147">
        <f>+AJ63*AJ61/(1+AJ63^Parameters!$B$125)</f>
        <v>210.96773288599042</v>
      </c>
      <c r="AK64" s="147">
        <f>+AK63*AK61/(1+AK63^Parameters!$B$125)</f>
        <v>224.64347637718038</v>
      </c>
      <c r="AL64" s="147">
        <f>+AL63*AL61/(1+AL63^Parameters!$B$125)</f>
        <v>238.93659103388271</v>
      </c>
      <c r="AM64" s="147">
        <f>+AM63*AM61/(1+AM63^Parameters!$B$125)</f>
        <v>253.86585167784077</v>
      </c>
      <c r="AN64" s="147">
        <f>+AN63*AN61/(1+AN63^Parameters!$B$125)</f>
        <v>269.44836865180417</v>
      </c>
      <c r="AO64" s="147">
        <f>+AO63*AO61/(1+AO63^Parameters!$B$125)</f>
        <v>285.70076213497737</v>
      </c>
      <c r="AP64" s="147">
        <f>+AP63*AP61/(1+AP63^Parameters!$B$125)</f>
        <v>302.63991573538726</v>
      </c>
      <c r="AQ64" s="147">
        <f>+AQ63*AQ61/(1+AQ63^Parameters!$B$125)</f>
        <v>320.28344909562156</v>
      </c>
      <c r="AR64" s="147">
        <f>+AR63*AR61/(1+AR63^Parameters!$B$125)</f>
        <v>338.65000258833231</v>
      </c>
      <c r="AS64" s="147">
        <f>+AS63*AS61/(1+AS63^Parameters!$B$125)</f>
        <v>357.75939623999625</v>
      </c>
      <c r="AT64" s="147">
        <f>+AT63*AT61/(1+AT63^Parameters!$B$125)</f>
        <v>377.6327045500766</v>
      </c>
      <c r="AU64" s="147">
        <f>+AU63*AU61/(1+AU63^Parameters!$B$125)</f>
        <v>398.29227528352033</v>
      </c>
      <c r="AV64" s="147">
        <f>+AV63*AV61/(1+AV63^Parameters!$B$125)</f>
        <v>419.76171122862218</v>
      </c>
      <c r="AW64" s="147">
        <f>+AW63*AW61/(1+AW63^Parameters!$B$125)</f>
        <v>442.06582777620224</v>
      </c>
      <c r="AX64" s="147">
        <f>+AX63*AX61/(1+AX63^Parameters!$B$125)</f>
        <v>465.2305949840943</v>
      </c>
      <c r="AY64" s="147">
        <f>+AY63*AY61/(1+AY63^Parameters!$B$125)</f>
        <v>489.2830698935677</v>
      </c>
      <c r="AZ64" s="147">
        <f>+AZ63*AZ61/(1+AZ63^Parameters!$B$125)</f>
        <v>514.25132284084475</v>
      </c>
      <c r="BA64" s="147">
        <f>+BA63*BA61/(1+BA63^Parameters!$B$125)</f>
        <v>540.1643600825588</v>
      </c>
      <c r="BB64" s="147">
        <f>+BB63*BB61/(1+BB63^Parameters!$B$125)</f>
        <v>567.05204404717108</v>
      </c>
      <c r="BC64" s="147">
        <f>+BC63*BC61/(1+BC63^Parameters!$B$125)</f>
        <v>594.94501181307635</v>
      </c>
      <c r="BD64" s="147">
        <f>+BD63*BD61/(1+BD63^Parameters!$B$125)</f>
        <v>623.87459191515381</v>
      </c>
      <c r="BE64" s="147">
        <f>+BE63*BE61/(1+BE63^Parameters!$B$125)</f>
        <v>653.87271923725996</v>
      </c>
      <c r="BF64" s="147">
        <f>+BF63*BF61/(1+BF63^Parameters!$B$125)</f>
        <v>684.97184751843281</v>
      </c>
      <c r="BG64" s="147">
        <f>+BG63*BG61/(1+BG63^Parameters!$B$125)</f>
        <v>717.20485885725907</v>
      </c>
      <c r="BH64" s="147">
        <f>+BH63*BH61/(1+BH63^Parameters!$B$125)</f>
        <v>750.60496952253686</v>
      </c>
      <c r="BI64" s="147">
        <f>+BI63*BI61/(1+BI63^Parameters!$B$125)</f>
        <v>785.20563135614668</v>
      </c>
      <c r="BJ64" s="147">
        <f>+BJ63*BJ61/(1+BJ63^Parameters!$B$125)</f>
        <v>795.7085844469716</v>
      </c>
      <c r="BK64" s="147">
        <f>+BK63*BK61/(1+BK63^Parameters!$B$125)</f>
        <v>802.45396475541293</v>
      </c>
      <c r="BL64" s="147">
        <f>+BL63*BL61/(1+BL63^Parameters!$B$125)</f>
        <v>809.59675200567244</v>
      </c>
      <c r="BM64" s="147">
        <f>+BM63*BM61/(1+BM63^Parameters!$B$125)</f>
        <v>816.97736975316786</v>
      </c>
      <c r="BN64" s="147">
        <f>+BN63*BN61/(1+BN63^Parameters!$B$125)</f>
        <v>824.48995122901874</v>
      </c>
      <c r="BO64" s="147">
        <f>+BO63*BO61/(1+BO63^Parameters!$B$125)</f>
        <v>832.0639429076839</v>
      </c>
      <c r="BP64" s="147">
        <f>+BP63*BP61/(1+BP63^Parameters!$B$125)</f>
        <v>839.65220499425914</v>
      </c>
      <c r="BQ64" s="147">
        <f>+BQ63*BQ61/(1+BQ63^Parameters!$B$125)</f>
        <v>847.22321306552078</v>
      </c>
      <c r="BR64" s="147">
        <f>+BR63*BR61/(1+BR63^Parameters!$B$125)</f>
        <v>854.7558987876821</v>
      </c>
      <c r="BS64" s="147">
        <f>+BS63*BS61/(1+BS63^Parameters!$B$125)</f>
        <v>862.23621355325042</v>
      </c>
      <c r="BT64" s="147">
        <f>+BT63*BT61/(1+BT63^Parameters!$B$125)</f>
        <v>869.65482882220795</v>
      </c>
      <c r="BU64" s="147">
        <f>+BU63*BU61/(1+BU63^Parameters!$B$125)</f>
        <v>877.00559206689775</v>
      </c>
      <c r="BV64" s="147">
        <f>+BV63*BV61/(1+BV63^Parameters!$B$125)</f>
        <v>884.28448765772498</v>
      </c>
      <c r="BW64" s="147">
        <f>+BW63*BW61/(1+BW63^Parameters!$B$125)</f>
        <v>891.48893643373958</v>
      </c>
      <c r="BX64" s="147">
        <f>+BX63*BX61/(1+BX63^Parameters!$B$125)</f>
        <v>898.61732303259885</v>
      </c>
      <c r="BY64" s="147">
        <f>+BY63*BY61/(1+BY63^Parameters!$B$125)</f>
        <v>905.66867666458052</v>
      </c>
      <c r="BZ64" s="147">
        <f>+BZ63*BZ61/(1+BZ63^Parameters!$B$125)</f>
        <v>912.64245539963474</v>
      </c>
      <c r="CA64" s="147">
        <f>+CA63*CA61/(1+CA63^Parameters!$B$125)</f>
        <v>919.53840035293126</v>
      </c>
      <c r="CB64" s="147">
        <f>+CB63*CB61/(1+CB63^Parameters!$B$125)</f>
        <v>926.35643710742147</v>
      </c>
      <c r="CC64" s="147">
        <f>+CC63*CC61/(1+CC63^Parameters!$B$125)</f>
        <v>933.09660908086278</v>
      </c>
      <c r="CD64" s="147">
        <f>+CD63*CD61/(1+CD63^Parameters!$B$125)</f>
        <v>939.75903250995748</v>
      </c>
      <c r="CE64" s="147">
        <f>+CE63*CE61/(1+CE63^Parameters!$B$125)</f>
        <v>946.34386607339479</v>
      </c>
      <c r="CF64" s="147">
        <f>+CF63*CF61/(1+CF63^Parameters!$B$125)</f>
        <v>952.85129043632389</v>
      </c>
      <c r="CG64" s="147">
        <f>+CG63*CG61/(1+CG63^Parameters!$B$125)</f>
        <v>959.28149452565822</v>
      </c>
      <c r="CH64" s="147">
        <f>+CH63*CH61/(1+CH63^Parameters!$B$125)</f>
        <v>965.63466637731199</v>
      </c>
      <c r="CI64" s="147">
        <f>+CI63*CI61/(1+CI63^Parameters!$B$125)</f>
        <v>971.91098709374626</v>
      </c>
      <c r="CJ64" s="147">
        <f>+CJ63*CJ61/(1+CJ63^Parameters!$B$125)</f>
        <v>978.1106269216948</v>
      </c>
      <c r="CK64" s="147">
        <f>+CK63*CK61/(1+CK63^Parameters!$B$125)</f>
        <v>984.23374277877849</v>
      </c>
      <c r="CL64" s="147">
        <f>+CL63*CL61/(1+CL63^Parameters!$B$125)</f>
        <v>990.28047677345137</v>
      </c>
      <c r="CM64" s="147">
        <f>+CM63*CM61/(1+CM63^Parameters!$B$125)</f>
        <v>996.25095540873156</v>
      </c>
      <c r="CN64" s="147">
        <f>+CN63*CN61/(1+CN63^Parameters!$B$125)</f>
        <v>1002.1452892590239</v>
      </c>
      <c r="CO64" s="147">
        <f>+CO63*CO61/(1+CO63^Parameters!$B$125)</f>
        <v>1007.9635729763397</v>
      </c>
      <c r="CP64" s="147">
        <f>+CP63*CP61/(1+CP63^Parameters!$B$125)</f>
        <v>1013.7058855276224</v>
      </c>
      <c r="CQ64" s="147">
        <f>+CQ63*CQ61/(1+CQ63^Parameters!$B$125)</f>
        <v>1019.3722905957092</v>
      </c>
      <c r="CR64" s="147">
        <f>+CR63*CR61/(1+CR63^Parameters!$B$125)</f>
        <v>1024.9628370973926</v>
      </c>
      <c r="CS64" s="147">
        <f>+CS63*CS61/(1+CS63^Parameters!$B$125)</f>
        <v>1030.4775597862913</v>
      </c>
      <c r="CT64" s="147">
        <f>+CT63*CT61/(1+CT63^Parameters!$B$125)</f>
        <v>1035.9164799179334</v>
      </c>
      <c r="CU64" s="147">
        <f>+CU63*CU61/(1+CU63^Parameters!$B$125)</f>
        <v>1041.2796059610762</v>
      </c>
      <c r="CV64" s="147">
        <f>+CV63*CV61/(1+CV63^Parameters!$B$125)</f>
        <v>1046.566934343836</v>
      </c>
    </row>
    <row r="65" spans="1:237" s="45" customFormat="1" ht="18" customHeight="1">
      <c r="A65" s="573" t="s">
        <v>21</v>
      </c>
      <c r="B65" s="45">
        <f>+B61/(1+B63)</f>
        <v>1.3133694425767037</v>
      </c>
      <c r="C65" s="45">
        <f t="shared" ref="C65:BN65" si="14">+C61-C64</f>
        <v>2.5524827467383679</v>
      </c>
      <c r="D65" s="45">
        <f t="shared" si="14"/>
        <v>4.7792057550143063</v>
      </c>
      <c r="E65" s="45">
        <f t="shared" si="14"/>
        <v>8.3640666874200988</v>
      </c>
      <c r="F65" s="45">
        <f t="shared" si="14"/>
        <v>13.830025999857833</v>
      </c>
      <c r="G65" s="45">
        <f t="shared" si="14"/>
        <v>21.51882335647063</v>
      </c>
      <c r="H65" s="45">
        <f t="shared" si="14"/>
        <v>31.926169927829825</v>
      </c>
      <c r="I65" s="45">
        <f t="shared" si="14"/>
        <v>45.692854517696304</v>
      </c>
      <c r="J65" s="45">
        <f t="shared" si="14"/>
        <v>62.920399350871129</v>
      </c>
      <c r="K65" s="45">
        <f t="shared" si="14"/>
        <v>83.403381378123456</v>
      </c>
      <c r="L65" s="45">
        <f t="shared" si="14"/>
        <v>103.49713582492178</v>
      </c>
      <c r="M65" s="45">
        <f t="shared" si="14"/>
        <v>121.76604935010195</v>
      </c>
      <c r="N65" s="45">
        <f t="shared" si="14"/>
        <v>140.50690065781453</v>
      </c>
      <c r="O65" s="45">
        <f t="shared" si="14"/>
        <v>159.83447060920108</v>
      </c>
      <c r="P65" s="45">
        <f t="shared" si="14"/>
        <v>179.6069501569618</v>
      </c>
      <c r="Q65" s="45">
        <f t="shared" si="14"/>
        <v>199.66155091451671</v>
      </c>
      <c r="R65" s="45">
        <f t="shared" si="14"/>
        <v>219.82923499139531</v>
      </c>
      <c r="S65" s="45">
        <f t="shared" si="14"/>
        <v>239.94523875851729</v>
      </c>
      <c r="T65" s="45">
        <f t="shared" si="14"/>
        <v>259.85623319453845</v>
      </c>
      <c r="U65" s="45">
        <f t="shared" si="14"/>
        <v>279.42527966224424</v>
      </c>
      <c r="V65" s="45">
        <f t="shared" si="14"/>
        <v>298.53549237631233</v>
      </c>
      <c r="W65" s="45">
        <f t="shared" si="14"/>
        <v>317.09314152724102</v>
      </c>
      <c r="X65" s="45">
        <f t="shared" si="14"/>
        <v>335.03076211526076</v>
      </c>
      <c r="Y65" s="45">
        <f t="shared" si="14"/>
        <v>352.31059727886111</v>
      </c>
      <c r="Z65" s="45">
        <f t="shared" si="14"/>
        <v>368.92831340249745</v>
      </c>
      <c r="AA65" s="45">
        <f t="shared" si="14"/>
        <v>384.99783709539702</v>
      </c>
      <c r="AB65" s="45">
        <f t="shared" si="14"/>
        <v>401.21225394600731</v>
      </c>
      <c r="AC65" s="45">
        <f t="shared" si="14"/>
        <v>418.13960365884992</v>
      </c>
      <c r="AD65" s="45">
        <f t="shared" si="14"/>
        <v>435.75041262051576</v>
      </c>
      <c r="AE65" s="45">
        <f t="shared" si="14"/>
        <v>453.80861377889676</v>
      </c>
      <c r="AF65" s="45">
        <f t="shared" si="14"/>
        <v>472.10292681438034</v>
      </c>
      <c r="AG65" s="45">
        <f t="shared" si="14"/>
        <v>490.46036607090406</v>
      </c>
      <c r="AH65" s="45">
        <f t="shared" si="14"/>
        <v>508.74921632366613</v>
      </c>
      <c r="AI65" s="45">
        <f t="shared" si="14"/>
        <v>526.87526926845328</v>
      </c>
      <c r="AJ65" s="45">
        <f t="shared" si="14"/>
        <v>544.77544884205554</v>
      </c>
      <c r="AK65" s="45">
        <f t="shared" si="14"/>
        <v>562.41102864073628</v>
      </c>
      <c r="AL65" s="45">
        <f t="shared" si="14"/>
        <v>579.76147746523748</v>
      </c>
      <c r="AM65" s="45">
        <f t="shared" si="14"/>
        <v>596.81931652334913</v>
      </c>
      <c r="AN65" s="45">
        <f t="shared" si="14"/>
        <v>613.58603493102555</v>
      </c>
      <c r="AO65" s="45">
        <f t="shared" si="14"/>
        <v>630.06895678484136</v>
      </c>
      <c r="AP65" s="45">
        <f t="shared" si="14"/>
        <v>646.27889979761449</v>
      </c>
      <c r="AQ65" s="45">
        <f t="shared" si="14"/>
        <v>662.22846229075753</v>
      </c>
      <c r="AR65" s="45">
        <f t="shared" si="14"/>
        <v>677.93079394173344</v>
      </c>
      <c r="AS65" s="45">
        <f t="shared" si="14"/>
        <v>693.39873115638898</v>
      </c>
      <c r="AT65" s="45">
        <f t="shared" si="14"/>
        <v>708.64420308574086</v>
      </c>
      <c r="AU65" s="45">
        <f t="shared" si="14"/>
        <v>723.67783618592955</v>
      </c>
      <c r="AV65" s="45">
        <f t="shared" si="14"/>
        <v>738.50870303867816</v>
      </c>
      <c r="AW65" s="45">
        <f t="shared" si="14"/>
        <v>753.1441751099062</v>
      </c>
      <c r="AX65" s="45">
        <f t="shared" si="14"/>
        <v>767.58984980406922</v>
      </c>
      <c r="AY65" s="45">
        <f t="shared" si="14"/>
        <v>781.84953022317882</v>
      </c>
      <c r="AZ65" s="45">
        <f t="shared" si="14"/>
        <v>795.92524205731956</v>
      </c>
      <c r="BA65" s="45">
        <f t="shared" si="14"/>
        <v>809.81727651187418</v>
      </c>
      <c r="BB65" s="45">
        <f t="shared" si="14"/>
        <v>823.52425150532792</v>
      </c>
      <c r="BC65" s="45">
        <f t="shared" si="14"/>
        <v>837.0431858486869</v>
      </c>
      <c r="BD65" s="45">
        <f t="shared" si="14"/>
        <v>850.36958296758485</v>
      </c>
      <c r="BE65" s="45">
        <f t="shared" si="14"/>
        <v>863.49752211793168</v>
      </c>
      <c r="BF65" s="45">
        <f t="shared" si="14"/>
        <v>876.41975609918961</v>
      </c>
      <c r="BG65" s="45">
        <f t="shared" si="14"/>
        <v>889.12781527740799</v>
      </c>
      <c r="BH65" s="45">
        <f t="shared" si="14"/>
        <v>901.61211836057089</v>
      </c>
      <c r="BI65" s="45">
        <f t="shared" si="14"/>
        <v>913.86209087156283</v>
      </c>
      <c r="BJ65" s="45">
        <f t="shared" si="14"/>
        <v>903.35913778073791</v>
      </c>
      <c r="BK65" s="45">
        <f t="shared" si="14"/>
        <v>896.61375747229658</v>
      </c>
      <c r="BL65" s="45">
        <f t="shared" si="14"/>
        <v>889.47097022203707</v>
      </c>
      <c r="BM65" s="45">
        <f t="shared" si="14"/>
        <v>882.09035247454165</v>
      </c>
      <c r="BN65" s="45">
        <f t="shared" si="14"/>
        <v>874.57777099869077</v>
      </c>
      <c r="BO65" s="45">
        <f t="shared" ref="BO65:CV65" si="15">+BO61-BO64</f>
        <v>867.00377932002561</v>
      </c>
      <c r="BP65" s="45">
        <f t="shared" si="15"/>
        <v>859.41551723345037</v>
      </c>
      <c r="BQ65" s="45">
        <f t="shared" si="15"/>
        <v>851.84450916218873</v>
      </c>
      <c r="BR65" s="45">
        <f t="shared" si="15"/>
        <v>844.31182344002741</v>
      </c>
      <c r="BS65" s="45">
        <f t="shared" si="15"/>
        <v>836.83150867445909</v>
      </c>
      <c r="BT65" s="45">
        <f t="shared" si="15"/>
        <v>829.41289340550156</v>
      </c>
      <c r="BU65" s="45">
        <f t="shared" si="15"/>
        <v>822.06213016081176</v>
      </c>
      <c r="BV65" s="45">
        <f t="shared" si="15"/>
        <v>814.78323456998453</v>
      </c>
      <c r="BW65" s="45">
        <f t="shared" si="15"/>
        <v>807.57878579396993</v>
      </c>
      <c r="BX65" s="45">
        <f t="shared" si="15"/>
        <v>800.45039919511066</v>
      </c>
      <c r="BY65" s="45">
        <f t="shared" si="15"/>
        <v>793.39904556312899</v>
      </c>
      <c r="BZ65" s="45">
        <f t="shared" si="15"/>
        <v>786.42526682807477</v>
      </c>
      <c r="CA65" s="45">
        <f t="shared" si="15"/>
        <v>779.52932187477825</v>
      </c>
      <c r="CB65" s="45">
        <f t="shared" si="15"/>
        <v>772.71128512028804</v>
      </c>
      <c r="CC65" s="45">
        <f t="shared" si="15"/>
        <v>765.97111314684673</v>
      </c>
      <c r="CD65" s="45">
        <f t="shared" si="15"/>
        <v>759.30868971775203</v>
      </c>
      <c r="CE65" s="45">
        <f t="shared" si="15"/>
        <v>752.72385615431472</v>
      </c>
      <c r="CF65" s="45">
        <f t="shared" si="15"/>
        <v>746.21643179138562</v>
      </c>
      <c r="CG65" s="45">
        <f t="shared" si="15"/>
        <v>739.78622770205129</v>
      </c>
      <c r="CH65" s="45">
        <f t="shared" si="15"/>
        <v>733.43305585039752</v>
      </c>
      <c r="CI65" s="45">
        <f t="shared" si="15"/>
        <v>727.15673513396325</v>
      </c>
      <c r="CJ65" s="45">
        <f t="shared" si="15"/>
        <v>720.95709530601471</v>
      </c>
      <c r="CK65" s="45">
        <f t="shared" si="15"/>
        <v>714.83397944893102</v>
      </c>
      <c r="CL65" s="45">
        <f t="shared" si="15"/>
        <v>708.78724545425814</v>
      </c>
      <c r="CM65" s="45">
        <f t="shared" si="15"/>
        <v>702.81676681897795</v>
      </c>
      <c r="CN65" s="45">
        <f t="shared" si="15"/>
        <v>696.9224329686856</v>
      </c>
      <c r="CO65" s="45">
        <f t="shared" si="15"/>
        <v>691.10414925136979</v>
      </c>
      <c r="CP65" s="45">
        <f t="shared" si="15"/>
        <v>685.36183670008711</v>
      </c>
      <c r="CQ65" s="45">
        <f t="shared" si="15"/>
        <v>679.69543163200035</v>
      </c>
      <c r="CR65" s="45">
        <f t="shared" si="15"/>
        <v>674.10488513031692</v>
      </c>
      <c r="CS65" s="45">
        <f t="shared" si="15"/>
        <v>668.59016244141822</v>
      </c>
      <c r="CT65" s="45">
        <f t="shared" si="15"/>
        <v>663.15124230977608</v>
      </c>
      <c r="CU65" s="45">
        <f t="shared" si="15"/>
        <v>657.78811626663332</v>
      </c>
      <c r="CV65" s="45">
        <f t="shared" si="15"/>
        <v>652.5007878838735</v>
      </c>
    </row>
    <row r="66" spans="1:237" s="33" customFormat="1" ht="18" customHeight="1">
      <c r="A66" s="23" t="s">
        <v>159</v>
      </c>
      <c r="B66" s="33">
        <f t="shared" ref="B66:AG66" si="16">(B31*(B103)^$B38)</f>
        <v>2.0347956390270549E-11</v>
      </c>
      <c r="C66" s="33">
        <f t="shared" si="16"/>
        <v>1.4089004139162168E-11</v>
      </c>
      <c r="D66" s="33">
        <f t="shared" si="16"/>
        <v>1.181366444424992E-11</v>
      </c>
      <c r="E66" s="33">
        <f t="shared" si="16"/>
        <v>1.0080818708481954E-11</v>
      </c>
      <c r="F66" s="33">
        <f t="shared" si="16"/>
        <v>8.7386515776546809E-12</v>
      </c>
      <c r="G66" s="33">
        <f t="shared" si="16"/>
        <v>7.6831225058919872E-12</v>
      </c>
      <c r="H66" s="33">
        <f t="shared" si="16"/>
        <v>6.8415217903901399E-12</v>
      </c>
      <c r="I66" s="33">
        <f t="shared" si="16"/>
        <v>6.1621966127726495E-12</v>
      </c>
      <c r="J66" s="33">
        <f t="shared" si="16"/>
        <v>5.6084764050796304E-12</v>
      </c>
      <c r="K66" s="33">
        <f t="shared" si="16"/>
        <v>5.1574099888249264E-12</v>
      </c>
      <c r="L66" s="33">
        <f t="shared" si="16"/>
        <v>4.8104735801232387E-12</v>
      </c>
      <c r="M66" s="33">
        <f t="shared" si="16"/>
        <v>4.6441178240874576E-12</v>
      </c>
      <c r="N66" s="33">
        <f t="shared" si="16"/>
        <v>5.0020655401439667E-12</v>
      </c>
      <c r="O66" s="33">
        <f t="shared" si="16"/>
        <v>7.2892904515308631E-12</v>
      </c>
      <c r="P66" s="33">
        <f t="shared" si="16"/>
        <v>1.792102119152534E-11</v>
      </c>
      <c r="Q66" s="33">
        <f t="shared" si="16"/>
        <v>6.9321767266866837E-11</v>
      </c>
      <c r="R66" s="33">
        <f t="shared" si="16"/>
        <v>3.2168699223645012E-10</v>
      </c>
      <c r="S66" s="33">
        <f t="shared" si="16"/>
        <v>1.5048100532237E-9</v>
      </c>
      <c r="T66" s="33">
        <f t="shared" si="16"/>
        <v>6.65933521741257E-9</v>
      </c>
      <c r="U66" s="33">
        <f t="shared" si="16"/>
        <v>2.7394244022321094E-8</v>
      </c>
      <c r="V66" s="33">
        <f t="shared" si="16"/>
        <v>1.0438907755175354E-7</v>
      </c>
      <c r="W66" s="33">
        <f t="shared" si="16"/>
        <v>3.6832767421896881E-7</v>
      </c>
      <c r="X66" s="33">
        <f t="shared" si="16"/>
        <v>1.2021330724212236E-6</v>
      </c>
      <c r="Y66" s="33">
        <f t="shared" si="16"/>
        <v>3.6185746017441117E-6</v>
      </c>
      <c r="Z66" s="33">
        <f t="shared" si="16"/>
        <v>9.9931420350309779E-6</v>
      </c>
      <c r="AA66" s="33">
        <f t="shared" si="16"/>
        <v>3.6185747251986254E-5</v>
      </c>
      <c r="AB66" s="33">
        <f t="shared" si="16"/>
        <v>4.6340456336156719E-4</v>
      </c>
      <c r="AC66" s="33">
        <f t="shared" si="16"/>
        <v>2.2313491437000671E-4</v>
      </c>
      <c r="AD66" s="33">
        <f t="shared" si="16"/>
        <v>1.0757845347997511E-4</v>
      </c>
      <c r="AE66" s="33">
        <f t="shared" si="16"/>
        <v>5.1925244533418811E-5</v>
      </c>
      <c r="AF66" s="33">
        <f t="shared" si="16"/>
        <v>2.508867600519466E-5</v>
      </c>
      <c r="AG66" s="33">
        <f t="shared" si="16"/>
        <v>1.2133281696219323E-5</v>
      </c>
      <c r="AH66" s="33">
        <f t="shared" ref="AH66:BI66" si="17">(AH31*(AH103)^$B38)</f>
        <v>5.8727299213757279E-6</v>
      </c>
      <c r="AI66" s="33">
        <f t="shared" si="17"/>
        <v>2.8446370760279941E-6</v>
      </c>
      <c r="AJ66" s="33">
        <f t="shared" si="17"/>
        <v>1.3788159039842843E-6</v>
      </c>
      <c r="AK66" s="33">
        <f t="shared" si="17"/>
        <v>6.6872725598808725E-7</v>
      </c>
      <c r="AL66" s="33">
        <f t="shared" si="17"/>
        <v>3.2451050114889193E-7</v>
      </c>
      <c r="AM66" s="33">
        <f t="shared" si="17"/>
        <v>1.5755122231552773E-7</v>
      </c>
      <c r="AN66" s="33">
        <f t="shared" si="17"/>
        <v>7.6525603048838089E-8</v>
      </c>
      <c r="AO66" s="33">
        <f t="shared" si="17"/>
        <v>3.7184719548093763E-8</v>
      </c>
      <c r="AP66" s="33">
        <f t="shared" si="17"/>
        <v>1.8074976829864149E-8</v>
      </c>
      <c r="AQ66" s="33">
        <f t="shared" si="17"/>
        <v>8.7888272557175473E-9</v>
      </c>
      <c r="AR66" s="33">
        <f t="shared" si="17"/>
        <v>4.2747434355136607E-9</v>
      </c>
      <c r="AS66" s="33">
        <f t="shared" si="17"/>
        <v>2.0797088086884211E-9</v>
      </c>
      <c r="AT66" s="33">
        <f t="shared" si="17"/>
        <v>1.0120384784863364E-9</v>
      </c>
      <c r="AU66" s="33">
        <f t="shared" si="17"/>
        <v>4.9258743957281366E-10</v>
      </c>
      <c r="AV66" s="33">
        <f t="shared" si="17"/>
        <v>2.398017099464748E-10</v>
      </c>
      <c r="AW66" s="33">
        <f t="shared" si="17"/>
        <v>1.1676040361479217E-10</v>
      </c>
      <c r="AX66" s="33">
        <f t="shared" si="17"/>
        <v>5.6859866096301419E-11</v>
      </c>
      <c r="AY66" s="33">
        <f t="shared" si="17"/>
        <v>2.7693402469355155E-11</v>
      </c>
      <c r="AZ66" s="33">
        <f t="shared" si="17"/>
        <v>1.3489660441604927E-11</v>
      </c>
      <c r="BA66" s="33">
        <f t="shared" si="17"/>
        <v>6.5716513207348982E-12</v>
      </c>
      <c r="BB66" s="33">
        <f t="shared" si="17"/>
        <v>3.2017832034432511E-12</v>
      </c>
      <c r="BC66" s="33">
        <f t="shared" si="17"/>
        <v>1.5600871320546563E-12</v>
      </c>
      <c r="BD66" s="33">
        <f t="shared" si="17"/>
        <v>7.6022361907465601E-13</v>
      </c>
      <c r="BE66" s="33">
        <f t="shared" si="17"/>
        <v>3.7048094515222809E-13</v>
      </c>
      <c r="BF66" s="33">
        <f t="shared" si="17"/>
        <v>1.8055902708917705E-13</v>
      </c>
      <c r="BG66" s="33">
        <f t="shared" si="17"/>
        <v>8.8003200569785468E-14</v>
      </c>
      <c r="BH66" s="33">
        <f t="shared" si="17"/>
        <v>4.2894446340818666E-14</v>
      </c>
      <c r="BI66" s="33">
        <f t="shared" si="17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2.6836527968543158E-11</v>
      </c>
      <c r="C67" s="23">
        <f>+C61*C66</f>
        <v>3.6182666410620068E-11</v>
      </c>
      <c r="D67" s="23">
        <f t="shared" ref="D67:BI67" si="18">+D61*D66</f>
        <v>5.693863690508301E-11</v>
      </c>
      <c r="E67" s="23">
        <f t="shared" si="18"/>
        <v>8.530545141317221E-11</v>
      </c>
      <c r="F67" s="23">
        <f t="shared" si="18"/>
        <v>1.2276359328850307E-10</v>
      </c>
      <c r="G67" s="23">
        <f t="shared" si="18"/>
        <v>1.6874300127410465E-10</v>
      </c>
      <c r="H67" s="23">
        <f t="shared" si="18"/>
        <v>2.2415135868595533E-10</v>
      </c>
      <c r="I67" s="23">
        <f t="shared" si="18"/>
        <v>2.9072635028149516E-10</v>
      </c>
      <c r="J67" s="23">
        <f t="shared" si="18"/>
        <v>3.6683251335157896E-10</v>
      </c>
      <c r="K67" s="23">
        <f t="shared" si="18"/>
        <v>4.5066868478649159E-10</v>
      </c>
      <c r="L67" s="23">
        <f t="shared" si="18"/>
        <v>5.2616170247946644E-10</v>
      </c>
      <c r="M67" s="23">
        <f t="shared" si="18"/>
        <v>6.0313097827842961E-10</v>
      </c>
      <c r="N67" s="23">
        <f t="shared" si="18"/>
        <v>7.5674311083862684E-10</v>
      </c>
      <c r="O67" s="23">
        <f t="shared" si="18"/>
        <v>1.2671159221787136E-9</v>
      </c>
      <c r="P67" s="23">
        <f t="shared" si="18"/>
        <v>3.5379539083203109E-9</v>
      </c>
      <c r="Q67" s="23">
        <f t="shared" si="18"/>
        <v>1.5384456085282381E-8</v>
      </c>
      <c r="R67" s="23">
        <f t="shared" si="18"/>
        <v>7.9530413459276154E-8</v>
      </c>
      <c r="S67" s="23">
        <f t="shared" si="18"/>
        <v>4.1109836866212304E-7</v>
      </c>
      <c r="T67" s="23">
        <f t="shared" si="18"/>
        <v>1.9956786197717256E-6</v>
      </c>
      <c r="U67" s="23">
        <f t="shared" si="18"/>
        <v>8.9465740478177836E-6</v>
      </c>
      <c r="V67" s="23">
        <f t="shared" si="18"/>
        <v>3.6932497385652371E-5</v>
      </c>
      <c r="W67" s="23">
        <f t="shared" si="18"/>
        <v>1.4041412398398798E-4</v>
      </c>
      <c r="X67" s="23">
        <f t="shared" si="18"/>
        <v>4.9140887074353124E-4</v>
      </c>
      <c r="Y67" s="23">
        <f t="shared" si="18"/>
        <v>1.5792022586402989E-3</v>
      </c>
      <c r="Z67" s="23">
        <f t="shared" si="18"/>
        <v>4.6376272545530593E-3</v>
      </c>
      <c r="AA67" s="23">
        <f t="shared" si="18"/>
        <v>1.7794386250430567E-2</v>
      </c>
      <c r="AB67" s="23">
        <f t="shared" si="18"/>
        <v>0.24071103651901868</v>
      </c>
      <c r="AC67" s="23">
        <f t="shared" si="18"/>
        <v>0.12211869991081291</v>
      </c>
      <c r="AD67" s="23">
        <f t="shared" si="18"/>
        <v>6.1927695407451112E-2</v>
      </c>
      <c r="AE67" s="23">
        <f t="shared" si="18"/>
        <v>3.1391922509411328E-2</v>
      </c>
      <c r="AF67" s="23">
        <f t="shared" si="18"/>
        <v>1.5905628037166764E-2</v>
      </c>
      <c r="AG67" s="23">
        <f t="shared" si="18"/>
        <v>8.054647947784566E-3</v>
      </c>
      <c r="AH67" s="23">
        <f t="shared" si="18"/>
        <v>4.0763933001715666E-3</v>
      </c>
      <c r="AI67" s="23">
        <f t="shared" si="18"/>
        <v>2.0616859545794955E-3</v>
      </c>
      <c r="AJ67" s="23">
        <f t="shared" si="18"/>
        <v>1.0420307182943151E-3</v>
      </c>
      <c r="AK67" s="23">
        <f t="shared" si="18"/>
        <v>5.2632479945369367E-4</v>
      </c>
      <c r="AL67" s="23">
        <f t="shared" si="18"/>
        <v>2.6567612049827933E-4</v>
      </c>
      <c r="AM67" s="23">
        <f t="shared" si="18"/>
        <v>1.3402648805578777E-4</v>
      </c>
      <c r="AN67" s="23">
        <f t="shared" si="18"/>
        <v>6.7574740247047118E-5</v>
      </c>
      <c r="AO67" s="23">
        <f t="shared" si="18"/>
        <v>3.4052640168670114E-5</v>
      </c>
      <c r="AP67" s="23">
        <f t="shared" si="18"/>
        <v>1.715168560418114E-5</v>
      </c>
      <c r="AQ67" s="23">
        <f t="shared" si="18"/>
        <v>8.6351274658597525E-6</v>
      </c>
      <c r="AR67" s="23">
        <f t="shared" si="18"/>
        <v>4.3456220866361474E-6</v>
      </c>
      <c r="AS67" s="23">
        <f t="shared" si="18"/>
        <v>2.1861028168706878E-6</v>
      </c>
      <c r="AT67" s="23">
        <f t="shared" si="18"/>
        <v>1.0993540288185952E-6</v>
      </c>
      <c r="AU67" s="23">
        <f t="shared" si="18"/>
        <v>5.5266838448596069E-7</v>
      </c>
      <c r="AV67" s="23">
        <f t="shared" si="18"/>
        <v>2.7775522592171035E-7</v>
      </c>
      <c r="AW67" s="23">
        <f t="shared" si="18"/>
        <v>1.3955320234141894E-7</v>
      </c>
      <c r="AX67" s="23">
        <f t="shared" si="18"/>
        <v>7.0098005411437733E-8</v>
      </c>
      <c r="AY67" s="23">
        <f t="shared" si="18"/>
        <v>3.5201986686950948E-8</v>
      </c>
      <c r="AZ67" s="23">
        <f t="shared" si="18"/>
        <v>1.7673836979024597E-8</v>
      </c>
      <c r="BA67" s="23">
        <f t="shared" si="18"/>
        <v>8.871608605093665E-9</v>
      </c>
      <c r="BB67" s="23">
        <f t="shared" si="18"/>
        <v>4.4523238262063298E-9</v>
      </c>
      <c r="BC67" s="23">
        <f t="shared" si="18"/>
        <v>2.2340263604262564E-9</v>
      </c>
      <c r="BD67" s="23">
        <f t="shared" si="18"/>
        <v>1.1207552420290857E-9</v>
      </c>
      <c r="BE67" s="23">
        <f t="shared" si="18"/>
        <v>5.6215676116313587E-10</v>
      </c>
      <c r="BF67" s="23">
        <f t="shared" si="18"/>
        <v>2.8192334885440787E-10</v>
      </c>
      <c r="BG67" s="23">
        <f t="shared" si="18"/>
        <v>1.4136241650367295E-10</v>
      </c>
      <c r="BH67" s="23">
        <f t="shared" si="18"/>
        <v>7.0870937219585641E-11</v>
      </c>
      <c r="BI67" s="23">
        <f t="shared" si="18"/>
        <v>3.5525104140534597E-11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1.3133694425498672</v>
      </c>
      <c r="C68" s="23">
        <f>+C65-C67</f>
        <v>2.5524827467021853</v>
      </c>
      <c r="D68" s="23">
        <f>+D65-D67</f>
        <v>4.7792057549573679</v>
      </c>
      <c r="E68" s="23">
        <f>+E65-E67</f>
        <v>8.3640666873347929</v>
      </c>
      <c r="F68" s="23">
        <f>+F65-F67</f>
        <v>13.830025999735069</v>
      </c>
      <c r="G68" s="23">
        <f t="shared" ref="G68:BI68" si="19">+G65-G67</f>
        <v>21.518823356301887</v>
      </c>
      <c r="H68" s="23">
        <f t="shared" si="19"/>
        <v>31.926169927605674</v>
      </c>
      <c r="I68" s="23">
        <f t="shared" si="19"/>
        <v>45.692854517405578</v>
      </c>
      <c r="J68" s="23">
        <f t="shared" si="19"/>
        <v>62.920399350504297</v>
      </c>
      <c r="K68" s="23">
        <f t="shared" si="19"/>
        <v>83.403381377672787</v>
      </c>
      <c r="L68" s="23">
        <f t="shared" si="19"/>
        <v>103.49713582439563</v>
      </c>
      <c r="M68" s="23">
        <f t="shared" si="19"/>
        <v>121.76604934949881</v>
      </c>
      <c r="N68" s="23">
        <f t="shared" si="19"/>
        <v>140.50690065705777</v>
      </c>
      <c r="O68" s="23">
        <f t="shared" si="19"/>
        <v>159.83447060793395</v>
      </c>
      <c r="P68" s="23">
        <f t="shared" si="19"/>
        <v>179.60695015342384</v>
      </c>
      <c r="Q68" s="23">
        <f t="shared" si="19"/>
        <v>199.66155089913227</v>
      </c>
      <c r="R68" s="23">
        <f t="shared" si="19"/>
        <v>219.82923491186489</v>
      </c>
      <c r="S68" s="23">
        <f t="shared" si="19"/>
        <v>239.94523834741892</v>
      </c>
      <c r="T68" s="23">
        <f t="shared" si="19"/>
        <v>259.8562311988598</v>
      </c>
      <c r="U68" s="23">
        <f t="shared" si="19"/>
        <v>279.42527071567019</v>
      </c>
      <c r="V68" s="23">
        <f t="shared" si="19"/>
        <v>298.53545544381495</v>
      </c>
      <c r="W68" s="23">
        <f t="shared" si="19"/>
        <v>317.09300111311705</v>
      </c>
      <c r="X68" s="23">
        <f t="shared" si="19"/>
        <v>335.03027070639001</v>
      </c>
      <c r="Y68" s="23">
        <f t="shared" si="19"/>
        <v>352.30901807660246</v>
      </c>
      <c r="Z68" s="23">
        <f t="shared" si="19"/>
        <v>368.92367577524288</v>
      </c>
      <c r="AA68" s="23">
        <f t="shared" si="19"/>
        <v>384.98004270914657</v>
      </c>
      <c r="AB68" s="23">
        <f t="shared" si="19"/>
        <v>400.97154290948828</v>
      </c>
      <c r="AC68" s="23">
        <f t="shared" si="19"/>
        <v>418.01748495893912</v>
      </c>
      <c r="AD68" s="23">
        <f t="shared" si="19"/>
        <v>435.6884849251083</v>
      </c>
      <c r="AE68" s="23">
        <f t="shared" si="19"/>
        <v>453.77722185638737</v>
      </c>
      <c r="AF68" s="23">
        <f t="shared" si="19"/>
        <v>472.08702118634318</v>
      </c>
      <c r="AG68" s="23">
        <f t="shared" si="19"/>
        <v>490.45231142295626</v>
      </c>
      <c r="AH68" s="23">
        <f t="shared" si="19"/>
        <v>508.74513993036595</v>
      </c>
      <c r="AI68" s="23">
        <f t="shared" si="19"/>
        <v>526.87320758249871</v>
      </c>
      <c r="AJ68" s="23">
        <f t="shared" si="19"/>
        <v>544.77440681133726</v>
      </c>
      <c r="AK68" s="23">
        <f t="shared" si="19"/>
        <v>562.41050231593681</v>
      </c>
      <c r="AL68" s="23">
        <f t="shared" si="19"/>
        <v>579.76121178911694</v>
      </c>
      <c r="AM68" s="23">
        <f t="shared" si="19"/>
        <v>596.81918249686112</v>
      </c>
      <c r="AN68" s="23">
        <f t="shared" si="19"/>
        <v>613.58596735628532</v>
      </c>
      <c r="AO68" s="23">
        <f t="shared" si="19"/>
        <v>630.06892273220114</v>
      </c>
      <c r="AP68" s="23">
        <f t="shared" si="19"/>
        <v>646.27888264592889</v>
      </c>
      <c r="AQ68" s="23">
        <f t="shared" si="19"/>
        <v>662.22845365563012</v>
      </c>
      <c r="AR68" s="23">
        <f t="shared" si="19"/>
        <v>677.93078959611137</v>
      </c>
      <c r="AS68" s="23">
        <f t="shared" si="19"/>
        <v>693.39872897028613</v>
      </c>
      <c r="AT68" s="23">
        <f t="shared" si="19"/>
        <v>708.64420198638686</v>
      </c>
      <c r="AU68" s="23">
        <f t="shared" si="19"/>
        <v>723.67783563326111</v>
      </c>
      <c r="AV68" s="23">
        <f t="shared" si="19"/>
        <v>738.50870276092292</v>
      </c>
      <c r="AW68" s="23">
        <f t="shared" si="19"/>
        <v>753.14417497035299</v>
      </c>
      <c r="AX68" s="23">
        <f t="shared" si="19"/>
        <v>767.58984973397116</v>
      </c>
      <c r="AY68" s="23">
        <f t="shared" si="19"/>
        <v>781.84953018797682</v>
      </c>
      <c r="AZ68" s="23">
        <f t="shared" si="19"/>
        <v>795.9252420396457</v>
      </c>
      <c r="BA68" s="23">
        <f t="shared" si="19"/>
        <v>809.81727650300263</v>
      </c>
      <c r="BB68" s="23">
        <f t="shared" si="19"/>
        <v>823.52425150087561</v>
      </c>
      <c r="BC68" s="23">
        <f t="shared" si="19"/>
        <v>837.04318584645284</v>
      </c>
      <c r="BD68" s="23">
        <f t="shared" si="19"/>
        <v>850.36958296646412</v>
      </c>
      <c r="BE68" s="23">
        <f t="shared" si="19"/>
        <v>863.4975221173695</v>
      </c>
      <c r="BF68" s="23">
        <f t="shared" si="19"/>
        <v>876.41975609890767</v>
      </c>
      <c r="BG68" s="23">
        <f t="shared" si="19"/>
        <v>889.12781527726668</v>
      </c>
      <c r="BH68" s="23">
        <f t="shared" si="19"/>
        <v>901.61211836050006</v>
      </c>
      <c r="BI68" s="23">
        <f t="shared" si="19"/>
        <v>913.86209087152736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0.49400229202851886</v>
      </c>
      <c r="C70" s="45">
        <f t="shared" si="20"/>
        <v>0.49495733167636219</v>
      </c>
      <c r="D70" s="45">
        <f t="shared" si="20"/>
        <v>0.58312883464224874</v>
      </c>
      <c r="E70" s="45">
        <f t="shared" si="20"/>
        <v>0.72494345783468983</v>
      </c>
      <c r="F70" s="45">
        <f t="shared" si="20"/>
        <v>0.92467281205847296</v>
      </c>
      <c r="G70" s="45">
        <f t="shared" si="20"/>
        <v>1.173177500717185</v>
      </c>
      <c r="H70" s="45">
        <f t="shared" si="20"/>
        <v>1.4714177726976421</v>
      </c>
      <c r="I70" s="45">
        <f t="shared" si="20"/>
        <v>1.8252770859953791</v>
      </c>
      <c r="J70" s="45">
        <f t="shared" si="20"/>
        <v>2.2197924949100858</v>
      </c>
      <c r="K70" s="45">
        <f t="shared" si="20"/>
        <v>2.6381056312338109</v>
      </c>
      <c r="L70" s="45">
        <f t="shared" si="20"/>
        <v>2.9715086251679446</v>
      </c>
      <c r="M70" s="45">
        <f t="shared" si="20"/>
        <v>3.2044331535821287</v>
      </c>
      <c r="N70" s="45">
        <f t="shared" si="20"/>
        <v>3.4162545838065745</v>
      </c>
      <c r="O70" s="45">
        <f t="shared" si="20"/>
        <v>3.6163349610643647</v>
      </c>
      <c r="P70" s="45">
        <f t="shared" si="20"/>
        <v>3.8054635752781292</v>
      </c>
      <c r="Q70" s="45">
        <f t="shared" si="20"/>
        <v>3.9832640642143136</v>
      </c>
      <c r="R70" s="45">
        <f t="shared" si="20"/>
        <v>4.1485756645739862</v>
      </c>
      <c r="S70" s="45">
        <f t="shared" si="20"/>
        <v>4.2993803188120001</v>
      </c>
      <c r="T70" s="45">
        <f t="shared" si="20"/>
        <v>4.4324713534807509</v>
      </c>
      <c r="U70" s="45">
        <f t="shared" si="20"/>
        <v>4.5429781791646739</v>
      </c>
      <c r="V70" s="45">
        <f t="shared" si="20"/>
        <v>4.6237887168819682</v>
      </c>
      <c r="W70" s="45">
        <f t="shared" si="20"/>
        <v>4.6649805103024597</v>
      </c>
      <c r="X70" s="45">
        <f t="shared" si="20"/>
        <v>4.65350892087885</v>
      </c>
      <c r="Y70" s="45">
        <f t="shared" si="20"/>
        <v>4.5735973529045877</v>
      </c>
      <c r="Z70" s="45">
        <f t="shared" si="20"/>
        <v>4.4084728409104175</v>
      </c>
      <c r="AA70" s="45">
        <f t="shared" si="20"/>
        <v>3.6447066881974028</v>
      </c>
      <c r="AB70" s="45">
        <f t="shared" si="20"/>
        <v>9.0669436471097322E-4</v>
      </c>
      <c r="AC70" s="45">
        <f t="shared" si="20"/>
        <v>7.253554917687786E-4</v>
      </c>
      <c r="AD70" s="45">
        <f t="shared" si="20"/>
        <v>5.8028439341502292E-4</v>
      </c>
      <c r="AE70" s="45">
        <f t="shared" si="20"/>
        <v>4.6422751473201835E-4</v>
      </c>
      <c r="AF70" s="45">
        <f t="shared" si="20"/>
        <v>3.7138201178561471E-4</v>
      </c>
      <c r="AG70" s="45">
        <f t="shared" si="20"/>
        <v>2.9710560942849181E-4</v>
      </c>
      <c r="AH70" s="45">
        <f t="shared" ref="AH70:BI70" si="21">+AH71+AH43</f>
        <v>2.3768448754279346E-4</v>
      </c>
      <c r="AI70" s="45">
        <f t="shared" si="21"/>
        <v>1.9014759003423479E-4</v>
      </c>
      <c r="AJ70" s="45">
        <f t="shared" si="21"/>
        <v>1.5211807202738785E-4</v>
      </c>
      <c r="AK70" s="45">
        <f t="shared" si="21"/>
        <v>1.2169445762191029E-4</v>
      </c>
      <c r="AL70" s="45">
        <f t="shared" si="21"/>
        <v>9.7355566097528235E-5</v>
      </c>
      <c r="AM70" s="45">
        <f t="shared" si="21"/>
        <v>7.7884452878022588E-5</v>
      </c>
      <c r="AN70" s="45">
        <f t="shared" si="21"/>
        <v>6.2307562302418073E-5</v>
      </c>
      <c r="AO70" s="45">
        <f t="shared" si="21"/>
        <v>4.9846049841934464E-5</v>
      </c>
      <c r="AP70" s="45">
        <f t="shared" si="21"/>
        <v>3.9876839873547576E-5</v>
      </c>
      <c r="AQ70" s="45">
        <f t="shared" si="21"/>
        <v>3.1901471898838065E-5</v>
      </c>
      <c r="AR70" s="45">
        <f t="shared" si="21"/>
        <v>2.5521177519070453E-5</v>
      </c>
      <c r="AS70" s="45">
        <f t="shared" si="21"/>
        <v>2.0416942015256364E-5</v>
      </c>
      <c r="AT70" s="45">
        <f t="shared" si="21"/>
        <v>1.6333553612205091E-5</v>
      </c>
      <c r="AU70" s="45">
        <f t="shared" si="21"/>
        <v>1.3066842889764074E-5</v>
      </c>
      <c r="AV70" s="45">
        <f t="shared" si="21"/>
        <v>1.0453474311811259E-5</v>
      </c>
      <c r="AW70" s="45">
        <f t="shared" si="21"/>
        <v>8.3627794494490072E-6</v>
      </c>
      <c r="AX70" s="45">
        <f t="shared" si="21"/>
        <v>6.6902235595592064E-6</v>
      </c>
      <c r="AY70" s="45">
        <f t="shared" si="21"/>
        <v>5.3521788476473655E-6</v>
      </c>
      <c r="AZ70" s="45">
        <f t="shared" si="21"/>
        <v>4.2817430781178924E-6</v>
      </c>
      <c r="BA70" s="45">
        <f t="shared" si="21"/>
        <v>3.4253944624943139E-6</v>
      </c>
      <c r="BB70" s="45">
        <f t="shared" si="21"/>
        <v>2.7403155699954512E-6</v>
      </c>
      <c r="BC70" s="45">
        <f t="shared" si="21"/>
        <v>2.1922524559963612E-6</v>
      </c>
      <c r="BD70" s="45">
        <f t="shared" si="21"/>
        <v>1.7538019647970891E-6</v>
      </c>
      <c r="BE70" s="45">
        <f t="shared" si="21"/>
        <v>1.4030415718376714E-6</v>
      </c>
      <c r="BF70" s="45">
        <f t="shared" si="21"/>
        <v>1.1224332574701373E-6</v>
      </c>
      <c r="BG70" s="45">
        <f t="shared" si="21"/>
        <v>8.9794660597610985E-7</v>
      </c>
      <c r="BH70" s="45">
        <f t="shared" si="21"/>
        <v>7.1835728478088796E-7</v>
      </c>
      <c r="BI70" s="45">
        <f t="shared" si="21"/>
        <v>5.7468582782471037E-7</v>
      </c>
    </row>
    <row r="71" spans="1:237" s="45" customFormat="1" ht="18" customHeight="1">
      <c r="A71" s="43" t="s">
        <v>1</v>
      </c>
      <c r="B71" s="46">
        <f t="shared" ref="B71:AG71" si="22">+B102</f>
        <v>0.19400229202851887</v>
      </c>
      <c r="C71" s="46">
        <f t="shared" si="22"/>
        <v>0.2549573316763622</v>
      </c>
      <c r="D71" s="46">
        <f t="shared" si="22"/>
        <v>0.39112883464224868</v>
      </c>
      <c r="E71" s="46">
        <f t="shared" si="22"/>
        <v>0.57134345783468976</v>
      </c>
      <c r="F71" s="46">
        <f t="shared" si="22"/>
        <v>0.80179281205847297</v>
      </c>
      <c r="G71" s="46">
        <f t="shared" si="22"/>
        <v>1.074873500717185</v>
      </c>
      <c r="H71" s="46">
        <f t="shared" si="22"/>
        <v>1.3927745726976422</v>
      </c>
      <c r="I71" s="46">
        <f t="shared" si="22"/>
        <v>1.762362525995379</v>
      </c>
      <c r="J71" s="46">
        <f t="shared" si="22"/>
        <v>2.1694608469100856</v>
      </c>
      <c r="K71" s="46">
        <f t="shared" si="22"/>
        <v>2.597840312833811</v>
      </c>
      <c r="L71" s="46">
        <f t="shared" si="22"/>
        <v>2.9392963704479445</v>
      </c>
      <c r="M71" s="46">
        <f t="shared" si="22"/>
        <v>3.1786633498061287</v>
      </c>
      <c r="N71" s="46">
        <f t="shared" si="22"/>
        <v>3.3956387407857744</v>
      </c>
      <c r="O71" s="46">
        <f t="shared" si="22"/>
        <v>3.5998422866477249</v>
      </c>
      <c r="P71" s="46">
        <f t="shared" si="22"/>
        <v>3.7922694357448172</v>
      </c>
      <c r="Q71" s="46">
        <f t="shared" si="22"/>
        <v>3.9727087525876641</v>
      </c>
      <c r="R71" s="46">
        <f t="shared" si="22"/>
        <v>4.1401314152726663</v>
      </c>
      <c r="S71" s="46">
        <f t="shared" si="22"/>
        <v>4.2926249193709447</v>
      </c>
      <c r="T71" s="46">
        <f t="shared" si="22"/>
        <v>4.4270670339279059</v>
      </c>
      <c r="U71" s="46">
        <f t="shared" si="22"/>
        <v>4.5386547235223986</v>
      </c>
      <c r="V71" s="46">
        <f t="shared" si="22"/>
        <v>4.6203299523681478</v>
      </c>
      <c r="W71" s="46">
        <f t="shared" si="22"/>
        <v>4.6622134986914032</v>
      </c>
      <c r="X71" s="46">
        <f t="shared" si="22"/>
        <v>4.6512953115900046</v>
      </c>
      <c r="Y71" s="46">
        <f t="shared" si="22"/>
        <v>4.5718264654735119</v>
      </c>
      <c r="Z71" s="46">
        <f t="shared" si="22"/>
        <v>4.4070561309655565</v>
      </c>
      <c r="AA71" s="46">
        <f t="shared" si="22"/>
        <v>3.6435733202415141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0.39123779688203542</v>
      </c>
      <c r="C73" s="45">
        <f>(C97)*C68</f>
        <v>0.77491021562445772</v>
      </c>
      <c r="D73" s="45">
        <f>(D97)*D68</f>
        <v>1.3799575495821204</v>
      </c>
      <c r="E73" s="45">
        <f>(E97)*E68</f>
        <v>2.3079495609727045</v>
      </c>
      <c r="F73" s="45">
        <f>(F97)*F68</f>
        <v>3.5423233456973056</v>
      </c>
      <c r="G73" s="45">
        <f t="shared" ref="G73:BI73" si="24">(G97)*G68</f>
        <v>5.250911699614095</v>
      </c>
      <c r="H73" s="45">
        <f t="shared" si="24"/>
        <v>7.7441973114459035</v>
      </c>
      <c r="I73" s="45">
        <f t="shared" si="24"/>
        <v>11.036119209967501</v>
      </c>
      <c r="J73" s="45">
        <f t="shared" si="24"/>
        <v>15.158986937286056</v>
      </c>
      <c r="K73" s="45">
        <f t="shared" si="24"/>
        <v>19.351384893069099</v>
      </c>
      <c r="L73" s="45">
        <f t="shared" si="24"/>
        <v>23.277108945782974</v>
      </c>
      <c r="M73" s="45">
        <f t="shared" si="24"/>
        <v>27.249088744055882</v>
      </c>
      <c r="N73" s="45">
        <f t="shared" si="24"/>
        <v>31.442959885863864</v>
      </c>
      <c r="O73" s="45">
        <f t="shared" si="24"/>
        <v>35.768128285527808</v>
      </c>
      <c r="P73" s="45">
        <f t="shared" si="24"/>
        <v>40.192859585453995</v>
      </c>
      <c r="Q73" s="45">
        <f t="shared" si="24"/>
        <v>44.680724621445385</v>
      </c>
      <c r="R73" s="45">
        <f t="shared" si="24"/>
        <v>49.193895693027748</v>
      </c>
      <c r="S73" s="45">
        <f t="shared" si="24"/>
        <v>53.695501565267541</v>
      </c>
      <c r="T73" s="45">
        <f t="shared" si="24"/>
        <v>58.15122969383566</v>
      </c>
      <c r="U73" s="45">
        <f t="shared" si="24"/>
        <v>62.530434712625222</v>
      </c>
      <c r="V73" s="45">
        <f t="shared" si="24"/>
        <v>66.806956143306437</v>
      </c>
      <c r="W73" s="45">
        <f t="shared" si="24"/>
        <v>70.959806724532626</v>
      </c>
      <c r="X73" s="45">
        <f t="shared" si="24"/>
        <v>74.973850487833559</v>
      </c>
      <c r="Y73" s="45">
        <f t="shared" si="24"/>
        <v>78.840528621782383</v>
      </c>
      <c r="Z73" s="45">
        <f t="shared" si="24"/>
        <v>82.55859522984737</v>
      </c>
      <c r="AA73" s="45">
        <f t="shared" si="24"/>
        <v>86.151726236613229</v>
      </c>
      <c r="AB73" s="45">
        <f t="shared" si="24"/>
        <v>89.730341215399122</v>
      </c>
      <c r="AC73" s="45">
        <f t="shared" si="24"/>
        <v>93.544921635088429</v>
      </c>
      <c r="AD73" s="45">
        <f t="shared" si="24"/>
        <v>97.499378964095413</v>
      </c>
      <c r="AE73" s="45">
        <f t="shared" si="24"/>
        <v>101.54731843935551</v>
      </c>
      <c r="AF73" s="45">
        <f t="shared" si="24"/>
        <v>105.64472777055407</v>
      </c>
      <c r="AG73" s="45">
        <f t="shared" si="24"/>
        <v>109.75455498545723</v>
      </c>
      <c r="AH73" s="45">
        <f t="shared" si="24"/>
        <v>113.84816654665268</v>
      </c>
      <c r="AI73" s="45">
        <f t="shared" si="24"/>
        <v>117.90490754178333</v>
      </c>
      <c r="AJ73" s="45">
        <f t="shared" si="24"/>
        <v>121.91087939532983</v>
      </c>
      <c r="AK73" s="45">
        <f t="shared" si="24"/>
        <v>125.85752572302771</v>
      </c>
      <c r="AL73" s="45">
        <f t="shared" si="24"/>
        <v>129.74030770316725</v>
      </c>
      <c r="AM73" s="45">
        <f t="shared" si="24"/>
        <v>133.5575799238886</v>
      </c>
      <c r="AN73" s="45">
        <f t="shared" si="24"/>
        <v>137.30968990058321</v>
      </c>
      <c r="AO73" s="45">
        <f t="shared" si="24"/>
        <v>140.99828385761867</v>
      </c>
      <c r="AP73" s="45">
        <f t="shared" si="24"/>
        <v>144.62578625739636</v>
      </c>
      <c r="AQ73" s="45">
        <f t="shared" si="24"/>
        <v>148.19501822472026</v>
      </c>
      <c r="AR73" s="45">
        <f t="shared" si="24"/>
        <v>151.70892335523038</v>
      </c>
      <c r="AS73" s="45">
        <f t="shared" si="24"/>
        <v>155.17037467886485</v>
      </c>
      <c r="AT73" s="45">
        <f t="shared" si="24"/>
        <v>158.58204196527294</v>
      </c>
      <c r="AU73" s="45">
        <f t="shared" si="24"/>
        <v>161.94630334664942</v>
      </c>
      <c r="AV73" s="45">
        <f t="shared" si="24"/>
        <v>165.26518916639881</v>
      </c>
      <c r="AW73" s="45">
        <f t="shared" si="24"/>
        <v>168.54034905847399</v>
      </c>
      <c r="AX73" s="45">
        <f t="shared" si="24"/>
        <v>171.77303563822645</v>
      </c>
      <c r="AY73" s="45">
        <f t="shared" si="24"/>
        <v>174.96409998028952</v>
      </c>
      <c r="AZ73" s="45">
        <f t="shared" si="24"/>
        <v>178.11399540213245</v>
      </c>
      <c r="BA73" s="45">
        <f t="shared" si="24"/>
        <v>181.22278707230461</v>
      </c>
      <c r="BB73" s="45">
        <f t="shared" si="24"/>
        <v>184.29016570637322</v>
      </c>
      <c r="BC73" s="45">
        <f t="shared" si="24"/>
        <v>187.31546416744393</v>
      </c>
      <c r="BD73" s="45">
        <f t="shared" si="24"/>
        <v>190.29767620192851</v>
      </c>
      <c r="BE73" s="45">
        <f t="shared" si="24"/>
        <v>193.23547685211489</v>
      </c>
      <c r="BF73" s="45">
        <f t="shared" si="24"/>
        <v>196.1272443227316</v>
      </c>
      <c r="BG73" s="45">
        <f t="shared" si="24"/>
        <v>198.97108325949384</v>
      </c>
      <c r="BH73" s="45">
        <f t="shared" si="24"/>
        <v>201.76484953868302</v>
      </c>
      <c r="BI73" s="45">
        <f t="shared" si="24"/>
        <v>204.50617677930933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5">+B74*(1-$B$8)^10+10*B73</f>
        <v>4.6567201214936009</v>
      </c>
      <c r="D74" s="45">
        <f t="shared" si="25"/>
        <v>9.3728000641892493</v>
      </c>
      <c r="E74" s="45">
        <f t="shared" si="25"/>
        <v>17.067668801571891</v>
      </c>
      <c r="F74" s="45">
        <f t="shared" si="25"/>
        <v>29.030623743602572</v>
      </c>
      <c r="G74" s="45">
        <f t="shared" si="25"/>
        <v>45.545586059022426</v>
      </c>
      <c r="H74" s="45">
        <f t="shared" si="25"/>
        <v>68.389880896641202</v>
      </c>
      <c r="I74" s="45">
        <f t="shared" si="25"/>
        <v>101.28805010412469</v>
      </c>
      <c r="J74" s="45">
        <f t="shared" si="25"/>
        <v>145.67815141075187</v>
      </c>
      <c r="K74" s="45">
        <f t="shared" si="25"/>
        <v>202.38469996341317</v>
      </c>
      <c r="L74" s="45">
        <f t="shared" si="25"/>
        <v>264.08103041404047</v>
      </c>
      <c r="M74" s="45">
        <f t="shared" si="25"/>
        <v>324.85045120259804</v>
      </c>
      <c r="N74" s="45">
        <f t="shared" si="25"/>
        <v>385.75923603166194</v>
      </c>
      <c r="O74" s="45">
        <f t="shared" si="25"/>
        <v>448.93552753232632</v>
      </c>
      <c r="P74" s="45">
        <f t="shared" si="25"/>
        <v>514.21542230072032</v>
      </c>
      <c r="Q74" s="45">
        <f t="shared" si="25"/>
        <v>581.22442717771787</v>
      </c>
      <c r="R74" s="45">
        <f t="shared" si="25"/>
        <v>649.46767283079669</v>
      </c>
      <c r="S74" s="45">
        <f t="shared" si="25"/>
        <v>718.39433198829693</v>
      </c>
      <c r="T74" s="45">
        <f t="shared" si="25"/>
        <v>787.4436307070365</v>
      </c>
      <c r="U74" s="45">
        <f t="shared" si="25"/>
        <v>856.0769137599666</v>
      </c>
      <c r="V74" s="45">
        <f t="shared" si="25"/>
        <v>923.7999100216997</v>
      </c>
      <c r="W74" s="45">
        <f t="shared" si="25"/>
        <v>990.17867302395109</v>
      </c>
      <c r="X74" s="45">
        <f t="shared" si="25"/>
        <v>1054.8520223756057</v>
      </c>
      <c r="Y74" s="45">
        <f t="shared" si="25"/>
        <v>1117.5426625765922</v>
      </c>
      <c r="Z74" s="45">
        <f t="shared" si="25"/>
        <v>1178.0683185502307</v>
      </c>
      <c r="AA74" s="45">
        <f t="shared" si="25"/>
        <v>1236.3529759417981</v>
      </c>
      <c r="AB74" s="45">
        <f t="shared" si="25"/>
        <v>1292.6068894305115</v>
      </c>
      <c r="AC74" s="45">
        <f t="shared" si="25"/>
        <v>1348.0075660231353</v>
      </c>
      <c r="AD74" s="45">
        <f t="shared" si="25"/>
        <v>1405.470391714829</v>
      </c>
      <c r="AE74" s="45">
        <f t="shared" si="25"/>
        <v>1465.051013430817</v>
      </c>
      <c r="AF74" s="45">
        <f t="shared" si="25"/>
        <v>1526.3048864235368</v>
      </c>
      <c r="AG74" s="45">
        <f t="shared" si="25"/>
        <v>1588.6368846207074</v>
      </c>
      <c r="AH74" s="45">
        <f t="shared" si="25"/>
        <v>1651.4689806694446</v>
      </c>
      <c r="AI74" s="45">
        <f t="shared" si="25"/>
        <v>1714.313293519886</v>
      </c>
      <c r="AJ74" s="45">
        <f t="shared" si="25"/>
        <v>1776.7931604450409</v>
      </c>
      <c r="AK74" s="45">
        <f t="shared" si="25"/>
        <v>1838.6382615176244</v>
      </c>
      <c r="AL74" s="45">
        <f t="shared" si="25"/>
        <v>1899.6687781644184</v>
      </c>
      <c r="AM74" s="45">
        <f t="shared" si="25"/>
        <v>1959.776623308715</v>
      </c>
      <c r="AN74" s="45">
        <f t="shared" si="25"/>
        <v>2018.9076551986145</v>
      </c>
      <c r="AO74" s="45">
        <f t="shared" si="25"/>
        <v>2077.0464709264338</v>
      </c>
      <c r="AP74" s="45">
        <f t="shared" si="25"/>
        <v>2134.204162074026</v>
      </c>
      <c r="AQ74" s="45">
        <f t="shared" si="25"/>
        <v>2190.408840660863</v>
      </c>
      <c r="AR74" s="45">
        <f t="shared" si="25"/>
        <v>2245.6985199900819</v>
      </c>
      <c r="AS74" s="45">
        <f t="shared" si="25"/>
        <v>2300.1158904373247</v>
      </c>
      <c r="AT74" s="45">
        <f t="shared" si="25"/>
        <v>2353.7045675155578</v>
      </c>
      <c r="AU74" s="45">
        <f t="shared" si="25"/>
        <v>2406.5064567102995</v>
      </c>
      <c r="AV74" s="45">
        <f t="shared" si="25"/>
        <v>2458.55995088282</v>
      </c>
      <c r="AW74" s="45">
        <f t="shared" si="25"/>
        <v>2509.8987402301427</v>
      </c>
      <c r="AX74" s="45">
        <f t="shared" si="25"/>
        <v>2560.5510681371416</v>
      </c>
      <c r="AY74" s="45">
        <f t="shared" si="25"/>
        <v>2610.5393086167123</v>
      </c>
      <c r="AZ74" s="45">
        <f t="shared" si="25"/>
        <v>2659.8797737511036</v>
      </c>
      <c r="BA74" s="45">
        <f t="shared" si="25"/>
        <v>2708.5826843864006</v>
      </c>
      <c r="BB74" s="45">
        <f t="shared" si="25"/>
        <v>2756.6522559967675</v>
      </c>
      <c r="BC74" s="45">
        <f t="shared" si="25"/>
        <v>2804.0868655828317</v>
      </c>
      <c r="BD74" s="45">
        <f t="shared" si="25"/>
        <v>2850.87927587076</v>
      </c>
      <c r="BE74" s="45">
        <f t="shared" si="25"/>
        <v>2897.0169008433195</v>
      </c>
      <c r="BF74" s="45">
        <f t="shared" si="25"/>
        <v>2942.4821024505345</v>
      </c>
      <c r="BG74" s="45">
        <f t="shared" si="25"/>
        <v>2987.2525127319373</v>
      </c>
      <c r="BH74" s="45">
        <f t="shared" si="25"/>
        <v>3031.3013789191164</v>
      </c>
      <c r="BI74" s="45">
        <f t="shared" si="25"/>
        <v>3074.5979316613275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0.18534431268801863</v>
      </c>
      <c r="C77" s="23">
        <f t="shared" si="27"/>
        <v>0.16544794965912227</v>
      </c>
      <c r="D77" s="23">
        <f t="shared" si="27"/>
        <v>0.15426746278822573</v>
      </c>
      <c r="E77" s="23">
        <f t="shared" si="27"/>
        <v>0.14874008621403625</v>
      </c>
      <c r="F77" s="23">
        <f t="shared" si="27"/>
        <v>0.14517440529939393</v>
      </c>
      <c r="G77" s="23">
        <f t="shared" si="27"/>
        <v>0.1446648333988633</v>
      </c>
      <c r="H77" s="23">
        <f t="shared" si="27"/>
        <v>0.1437202845740421</v>
      </c>
      <c r="I77" s="23">
        <f t="shared" si="27"/>
        <v>0.13973715260018907</v>
      </c>
      <c r="J77" s="23">
        <f t="shared" si="27"/>
        <v>0.13469446733542562</v>
      </c>
      <c r="K77" s="23">
        <f t="shared" si="27"/>
        <v>0.1295296828198029</v>
      </c>
      <c r="L77" s="23">
        <f t="shared" si="27"/>
        <v>0.12425545074595529</v>
      </c>
      <c r="M77" s="23">
        <f t="shared" si="27"/>
        <v>0.11993506817877012</v>
      </c>
      <c r="N77" s="23">
        <f t="shared" si="27"/>
        <v>0.11765327478191728</v>
      </c>
      <c r="O77" s="23">
        <f t="shared" si="27"/>
        <v>0.11616314767964386</v>
      </c>
      <c r="P77" s="23">
        <f t="shared" si="27"/>
        <v>0.11517695011529293</v>
      </c>
      <c r="Q77" s="23">
        <f t="shared" si="27"/>
        <v>0.11454863466190017</v>
      </c>
      <c r="R77" s="23">
        <f t="shared" si="27"/>
        <v>0.11419930369072498</v>
      </c>
      <c r="S77" s="23">
        <f t="shared" si="27"/>
        <v>0.11408339241559008</v>
      </c>
      <c r="T77" s="23">
        <f t="shared" si="27"/>
        <v>0.1141724992416437</v>
      </c>
      <c r="U77" s="23">
        <f t="shared" si="27"/>
        <v>0.11444739451988942</v>
      </c>
      <c r="V77" s="23">
        <f t="shared" si="27"/>
        <v>0.11489389561595435</v>
      </c>
      <c r="W77" s="23">
        <f t="shared" si="27"/>
        <v>0.11550057088145112</v>
      </c>
      <c r="X77" s="23">
        <f t="shared" si="27"/>
        <v>0.11625728096764616</v>
      </c>
      <c r="Y77" s="23">
        <f t="shared" si="27"/>
        <v>0.11715406683813738</v>
      </c>
      <c r="Z77" s="23">
        <f t="shared" si="27"/>
        <v>0.11818015558147754</v>
      </c>
      <c r="AA77" s="23">
        <f t="shared" si="27"/>
        <v>0.11932302204249261</v>
      </c>
      <c r="AB77" s="23">
        <f t="shared" si="27"/>
        <v>0.12055645951690983</v>
      </c>
      <c r="AC77" s="23">
        <f t="shared" si="27"/>
        <v>0.12179895620818465</v>
      </c>
      <c r="AD77" s="23">
        <f t="shared" si="27"/>
        <v>0.12287376772358505</v>
      </c>
      <c r="AE77" s="23">
        <f t="shared" si="27"/>
        <v>0.12379635870893846</v>
      </c>
      <c r="AF77" s="23">
        <f t="shared" si="27"/>
        <v>0.12461004103615703</v>
      </c>
      <c r="AG77" s="23">
        <f t="shared" si="27"/>
        <v>0.12536170651336917</v>
      </c>
      <c r="AH77" s="23">
        <f t="shared" si="27"/>
        <v>0.12609181157650345</v>
      </c>
      <c r="AI77" s="23">
        <f t="shared" si="27"/>
        <v>0.12683137710447187</v>
      </c>
      <c r="AJ77" s="23">
        <f t="shared" si="27"/>
        <v>0.12760233411841002</v>
      </c>
      <c r="AK77" s="23">
        <f t="shared" si="27"/>
        <v>0.12841914391060422</v>
      </c>
      <c r="AL77" s="23">
        <f t="shared" si="27"/>
        <v>0.12929065496726203</v>
      </c>
      <c r="AM77" s="23">
        <f t="shared" si="27"/>
        <v>0.13022175457399338</v>
      </c>
      <c r="AN77" s="23">
        <f t="shared" si="27"/>
        <v>0.13121467957819385</v>
      </c>
      <c r="AO77" s="23">
        <f t="shared" si="27"/>
        <v>0.13226998987336389</v>
      </c>
      <c r="AP77" s="23">
        <f t="shared" si="27"/>
        <v>0.13338725962527029</v>
      </c>
      <c r="AQ77" s="23">
        <f t="shared" si="27"/>
        <v>0.13456555139130297</v>
      </c>
      <c r="AR77" s="23">
        <f t="shared" si="27"/>
        <v>0.13580373155358655</v>
      </c>
      <c r="AS77" s="23">
        <f t="shared" si="27"/>
        <v>0.13710067372255666</v>
      </c>
      <c r="AT77" s="23">
        <f t="shared" si="27"/>
        <v>0.13845538509309588</v>
      </c>
      <c r="AU77" s="23">
        <f t="shared" si="27"/>
        <v>0.13986708097220557</v>
      </c>
      <c r="AV77" s="23">
        <f t="shared" si="27"/>
        <v>0.14133522518147931</v>
      </c>
      <c r="AW77" s="23">
        <f t="shared" si="27"/>
        <v>0.14285954852224614</v>
      </c>
      <c r="AX77" s="23">
        <f t="shared" si="27"/>
        <v>0.14444005356453227</v>
      </c>
      <c r="AY77" s="23">
        <f t="shared" si="27"/>
        <v>0.14607701128127829</v>
      </c>
      <c r="AZ77" s="23">
        <f t="shared" si="27"/>
        <v>0.14777095316422709</v>
      </c>
      <c r="BA77" s="23">
        <f t="shared" si="27"/>
        <v>0.14952266117365248</v>
      </c>
      <c r="BB77" s="23">
        <f t="shared" si="27"/>
        <v>0.15133315700529143</v>
      </c>
      <c r="BC77" s="23">
        <f t="shared" si="27"/>
        <v>0.15320369157295596</v>
      </c>
      <c r="BD77" s="23">
        <f t="shared" si="27"/>
        <v>0.15513573521268648</v>
      </c>
      <c r="BE77" s="23">
        <f t="shared" si="27"/>
        <v>0.15713096885076711</v>
      </c>
      <c r="BF77" s="23">
        <f t="shared" si="27"/>
        <v>0.15919127620017909</v>
      </c>
      <c r="BG77" s="23">
        <f t="shared" si="27"/>
        <v>0.16131873692849871</v>
      </c>
      <c r="BH77" s="23">
        <f t="shared" si="27"/>
        <v>0.16351562065454331</v>
      </c>
      <c r="BI77" s="23">
        <f t="shared" si="27"/>
        <v>0.16578438156721542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0.12071874685855362</v>
      </c>
      <c r="C78" s="23">
        <f t="shared" si="28"/>
        <v>0.10775981665423615</v>
      </c>
      <c r="D78" s="23">
        <f t="shared" si="28"/>
        <v>0.10047772450504236</v>
      </c>
      <c r="E78" s="23">
        <f t="shared" si="28"/>
        <v>9.6877624972586562E-2</v>
      </c>
      <c r="F78" s="23">
        <f t="shared" si="28"/>
        <v>9.4555220117156058E-2</v>
      </c>
      <c r="G78" s="23">
        <f t="shared" si="28"/>
        <v>9.4223324952021237E-2</v>
      </c>
      <c r="H78" s="23">
        <f t="shared" si="28"/>
        <v>9.3608119938036985E-2</v>
      </c>
      <c r="I78" s="23">
        <f t="shared" si="28"/>
        <v>9.1013820207539467E-2</v>
      </c>
      <c r="J78" s="23">
        <f t="shared" si="28"/>
        <v>8.7729410574808986E-2</v>
      </c>
      <c r="K78" s="23">
        <f t="shared" si="28"/>
        <v>8.4365475067546242E-2</v>
      </c>
      <c r="L78" s="23">
        <f t="shared" si="28"/>
        <v>8.0930254005933192E-2</v>
      </c>
      <c r="M78" s="23">
        <f t="shared" si="28"/>
        <v>7.8116295692909371E-2</v>
      </c>
      <c r="N78" s="23">
        <f t="shared" si="28"/>
        <v>7.6630114458301674E-2</v>
      </c>
      <c r="O78" s="23">
        <f t="shared" si="28"/>
        <v>7.5659562549599685E-2</v>
      </c>
      <c r="P78" s="23">
        <f t="shared" si="28"/>
        <v>7.5017230813617053E-2</v>
      </c>
      <c r="Q78" s="23">
        <f t="shared" si="28"/>
        <v>7.460799541240401E-2</v>
      </c>
      <c r="R78" s="23">
        <f t="shared" si="28"/>
        <v>7.4380468619336809E-2</v>
      </c>
      <c r="S78" s="23">
        <f t="shared" si="28"/>
        <v>7.4304973106805949E-2</v>
      </c>
      <c r="T78" s="23">
        <f t="shared" si="28"/>
        <v>7.4363010303748922E-2</v>
      </c>
      <c r="U78" s="23">
        <f t="shared" si="28"/>
        <v>7.4542055525185072E-2</v>
      </c>
      <c r="V78" s="23">
        <f t="shared" si="28"/>
        <v>7.4832871315571148E-2</v>
      </c>
      <c r="W78" s="23">
        <f t="shared" si="28"/>
        <v>7.5228011995847235E-2</v>
      </c>
      <c r="X78" s="23">
        <f t="shared" si="28"/>
        <v>7.5720873589579865E-2</v>
      </c>
      <c r="Y78" s="23">
        <f t="shared" si="28"/>
        <v>7.6304969561644481E-2</v>
      </c>
      <c r="Z78" s="23">
        <f t="shared" si="28"/>
        <v>7.6973283282552624E-2</v>
      </c>
      <c r="AA78" s="23">
        <f t="shared" si="28"/>
        <v>7.7717656848698358E-2</v>
      </c>
      <c r="AB78" s="23">
        <f t="shared" si="28"/>
        <v>7.8521021268574881E-2</v>
      </c>
      <c r="AC78" s="23">
        <f t="shared" si="28"/>
        <v>7.9330286151706592E-2</v>
      </c>
      <c r="AD78" s="23">
        <f t="shared" si="28"/>
        <v>8.0030334064515665E-2</v>
      </c>
      <c r="AE78" s="23">
        <f t="shared" si="28"/>
        <v>8.0631237464245734E-2</v>
      </c>
      <c r="AF78" s="23">
        <f t="shared" si="28"/>
        <v>8.1161206306872791E-2</v>
      </c>
      <c r="AG78" s="23">
        <f t="shared" si="28"/>
        <v>8.1650782238013558E-2</v>
      </c>
      <c r="AH78" s="23">
        <f t="shared" si="28"/>
        <v>8.2126315406625086E-2</v>
      </c>
      <c r="AI78" s="23">
        <f t="shared" si="28"/>
        <v>8.2608010379949748E-2</v>
      </c>
      <c r="AJ78" s="23">
        <f t="shared" si="28"/>
        <v>8.3110151304883778E-2</v>
      </c>
      <c r="AK78" s="23">
        <f t="shared" si="28"/>
        <v>8.3642157132877287E-2</v>
      </c>
      <c r="AL78" s="23">
        <f t="shared" si="28"/>
        <v>8.420979107376976E-2</v>
      </c>
      <c r="AM78" s="23">
        <f t="shared" si="28"/>
        <v>8.4816236322048294E-2</v>
      </c>
      <c r="AN78" s="23">
        <f t="shared" si="28"/>
        <v>8.5462949784647871E-2</v>
      </c>
      <c r="AO78" s="23">
        <f t="shared" si="28"/>
        <v>8.6150296132276552E-2</v>
      </c>
      <c r="AP78" s="23">
        <f t="shared" si="28"/>
        <v>8.6877998009917315E-2</v>
      </c>
      <c r="AQ78" s="23">
        <f t="shared" si="28"/>
        <v>8.7645444840987047E-2</v>
      </c>
      <c r="AR78" s="23">
        <f t="shared" si="28"/>
        <v>8.8451898275722821E-2</v>
      </c>
      <c r="AS78" s="23">
        <f t="shared" si="28"/>
        <v>8.9296624672316527E-2</v>
      </c>
      <c r="AT78" s="23">
        <f t="shared" si="28"/>
        <v>9.0178977395390394E-2</v>
      </c>
      <c r="AU78" s="23">
        <f t="shared" si="28"/>
        <v>9.1098445357476521E-2</v>
      </c>
      <c r="AV78" s="23">
        <f t="shared" si="28"/>
        <v>9.2054679334018841E-2</v>
      </c>
      <c r="AW78" s="23">
        <f t="shared" si="28"/>
        <v>9.3047503990119074E-2</v>
      </c>
      <c r="AX78" s="23">
        <f t="shared" si="28"/>
        <v>9.4076920999690686E-2</v>
      </c>
      <c r="AY78" s="23">
        <f t="shared" si="28"/>
        <v>9.514310685325203E-2</v>
      </c>
      <c r="AZ78" s="23">
        <f t="shared" si="28"/>
        <v>9.6246407722834187E-2</v>
      </c>
      <c r="BA78" s="23">
        <f t="shared" si="28"/>
        <v>9.7387332916022473E-2</v>
      </c>
      <c r="BB78" s="23">
        <f t="shared" si="28"/>
        <v>9.8566547885277994E-2</v>
      </c>
      <c r="BC78" s="23">
        <f t="shared" si="28"/>
        <v>9.9784867377736133E-2</v>
      </c>
      <c r="BD78" s="23">
        <f t="shared" si="28"/>
        <v>0.10104324905496027</v>
      </c>
      <c r="BE78" s="23">
        <f t="shared" si="28"/>
        <v>0.10234278774047992</v>
      </c>
      <c r="BF78" s="23">
        <f t="shared" si="28"/>
        <v>0.10368471033717234</v>
      </c>
      <c r="BG78" s="23">
        <f t="shared" si="28"/>
        <v>0.10507037137736748</v>
      </c>
      <c r="BH78" s="23">
        <f t="shared" si="28"/>
        <v>0.10650124911273377</v>
      </c>
      <c r="BI78" s="23">
        <f t="shared" si="28"/>
        <v>0.10797894200941553</v>
      </c>
    </row>
    <row r="79" spans="1:237" s="37" customFormat="1" ht="18" customHeight="1">
      <c r="A79" s="35" t="s">
        <v>70</v>
      </c>
      <c r="B79" s="29">
        <f>+C134</f>
        <v>7.8315321829503404E-2</v>
      </c>
      <c r="C79" s="23">
        <f t="shared" ref="C79:BI79" si="29">+D134</f>
        <v>7.7020444902890839E-2</v>
      </c>
      <c r="D79" s="23">
        <f t="shared" si="29"/>
        <v>6.9078419472918151E-2</v>
      </c>
      <c r="E79" s="23">
        <f t="shared" si="29"/>
        <v>6.5125032467319599E-2</v>
      </c>
      <c r="F79" s="23">
        <f t="shared" si="29"/>
        <v>5.7872694055029372E-2</v>
      </c>
      <c r="G79" s="23">
        <f t="shared" si="29"/>
        <v>5.2135458123303113E-2</v>
      </c>
      <c r="H79" s="23">
        <f t="shared" si="29"/>
        <v>5.0188013081781779E-2</v>
      </c>
      <c r="I79" s="23">
        <f t="shared" si="29"/>
        <v>4.7691063741134299E-2</v>
      </c>
      <c r="J79" s="23">
        <f t="shared" si="29"/>
        <v>4.6778637191621453E-2</v>
      </c>
      <c r="K79" s="23">
        <f t="shared" si="29"/>
        <v>4.4093426479967279E-2</v>
      </c>
      <c r="L79" s="23">
        <f t="shared" si="29"/>
        <v>4.0279604539871672E-2</v>
      </c>
      <c r="M79" s="23">
        <f t="shared" si="29"/>
        <v>3.7031045459255729E-2</v>
      </c>
      <c r="N79" s="23">
        <f t="shared" si="29"/>
        <v>3.4813203025568562E-2</v>
      </c>
      <c r="O79" s="23">
        <f t="shared" si="29"/>
        <v>3.2913481781608356E-2</v>
      </c>
      <c r="P79" s="23">
        <f t="shared" si="29"/>
        <v>3.124471898442116E-2</v>
      </c>
      <c r="Q79" s="23">
        <f t="shared" si="29"/>
        <v>2.9756859211645947E-2</v>
      </c>
      <c r="R79" s="23">
        <f t="shared" si="29"/>
        <v>2.8418890489832371E-2</v>
      </c>
      <c r="S79" s="23">
        <f t="shared" si="29"/>
        <v>2.7209890083021993E-2</v>
      </c>
      <c r="T79" s="23">
        <f t="shared" si="29"/>
        <v>2.6114734697026076E-2</v>
      </c>
      <c r="U79" s="23">
        <f t="shared" si="29"/>
        <v>2.5122056282683936E-2</v>
      </c>
      <c r="V79" s="23">
        <f t="shared" si="29"/>
        <v>2.4223304131503642E-2</v>
      </c>
      <c r="W79" s="23">
        <f t="shared" si="29"/>
        <v>2.3412344172331068E-2</v>
      </c>
      <c r="X79" s="23">
        <f t="shared" si="29"/>
        <v>2.2685265929921483E-2</v>
      </c>
      <c r="Y79" s="23">
        <f t="shared" si="29"/>
        <v>2.20401506623078E-2</v>
      </c>
      <c r="Z79" s="23">
        <f t="shared" si="29"/>
        <v>2.150687911336524E-2</v>
      </c>
      <c r="AA79" s="23">
        <f t="shared" si="29"/>
        <v>2.1215369845679177E-2</v>
      </c>
      <c r="AB79" s="23">
        <f t="shared" si="29"/>
        <v>2.1358427409911229E-2</v>
      </c>
      <c r="AC79" s="23">
        <f t="shared" si="29"/>
        <v>2.1323411750455712E-2</v>
      </c>
      <c r="AD79" s="23">
        <f t="shared" si="29"/>
        <v>2.1212292315820669E-2</v>
      </c>
      <c r="AE79" s="23">
        <f t="shared" si="29"/>
        <v>2.1040449870908473E-2</v>
      </c>
      <c r="AF79" s="23">
        <f t="shared" si="29"/>
        <v>2.0827241470702695E-2</v>
      </c>
      <c r="AG79" s="23">
        <f t="shared" si="29"/>
        <v>2.0590603306810396E-2</v>
      </c>
      <c r="AH79" s="23">
        <f t="shared" si="29"/>
        <v>2.0344712819404975E-2</v>
      </c>
      <c r="AI79" s="23">
        <f t="shared" si="29"/>
        <v>2.0099722786491636E-2</v>
      </c>
      <c r="AJ79" s="23">
        <f t="shared" si="29"/>
        <v>1.9862330593595878E-2</v>
      </c>
      <c r="AK79" s="23">
        <f t="shared" si="29"/>
        <v>1.9636567644524261E-2</v>
      </c>
      <c r="AL79" s="23">
        <f t="shared" si="29"/>
        <v>1.942454226950252E-2</v>
      </c>
      <c r="AM79" s="23">
        <f t="shared" si="29"/>
        <v>1.9227044960941742E-2</v>
      </c>
      <c r="AN79" s="23">
        <f t="shared" si="29"/>
        <v>1.9044004808340897E-2</v>
      </c>
      <c r="AO79" s="23">
        <f t="shared" si="29"/>
        <v>1.8874817114615361E-2</v>
      </c>
      <c r="AP79" s="23">
        <f t="shared" si="29"/>
        <v>1.8718570192308492E-2</v>
      </c>
      <c r="AQ79" s="23">
        <f t="shared" si="29"/>
        <v>1.8574197675542026E-2</v>
      </c>
      <c r="AR79" s="23">
        <f t="shared" si="29"/>
        <v>1.8440577826882354E-2</v>
      </c>
      <c r="AS79" s="23">
        <f t="shared" si="29"/>
        <v>1.8316596121602746E-2</v>
      </c>
      <c r="AT79" s="23">
        <f t="shared" si="29"/>
        <v>1.8201182923734072E-2</v>
      </c>
      <c r="AU79" s="23">
        <f t="shared" si="29"/>
        <v>1.8093334584579734E-2</v>
      </c>
      <c r="AV79" s="23">
        <f t="shared" si="29"/>
        <v>1.799212372206016E-2</v>
      </c>
      <c r="AW79" s="23">
        <f t="shared" si="29"/>
        <v>1.7896702602911319E-2</v>
      </c>
      <c r="AX79" s="23">
        <f t="shared" si="29"/>
        <v>1.7806302267507457E-2</v>
      </c>
      <c r="AY79" s="23">
        <f t="shared" si="29"/>
        <v>1.7720229155260059E-2</v>
      </c>
      <c r="AZ79" s="23">
        <f t="shared" si="29"/>
        <v>1.7637860388578952E-2</v>
      </c>
      <c r="BA79" s="23">
        <f t="shared" si="29"/>
        <v>1.7558638468603949E-2</v>
      </c>
      <c r="BB79" s="23">
        <f t="shared" si="29"/>
        <v>1.7482065864709018E-2</v>
      </c>
      <c r="BC79" s="23">
        <f t="shared" si="29"/>
        <v>1.7407699799477649E-2</v>
      </c>
      <c r="BD79" s="23">
        <f t="shared" si="29"/>
        <v>1.7335147411998486E-2</v>
      </c>
      <c r="BE79" s="23">
        <f t="shared" si="29"/>
        <v>1.7264061405066089E-2</v>
      </c>
      <c r="BF79" s="23">
        <f t="shared" si="29"/>
        <v>1.719413623258359E-2</v>
      </c>
      <c r="BG79" s="23">
        <f t="shared" si="29"/>
        <v>1.7125104853050743E-2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0.92213164566783179</v>
      </c>
      <c r="C84" s="397">
        <f t="shared" ref="C84:BH84" si="30">C68-C73</f>
        <v>1.7775725310777277</v>
      </c>
      <c r="D84" s="397">
        <f>D68-D73</f>
        <v>3.3992482053752475</v>
      </c>
      <c r="E84" s="397">
        <f>E68-E73</f>
        <v>6.0561171263620883</v>
      </c>
      <c r="F84" s="397">
        <f t="shared" si="30"/>
        <v>10.287702654037764</v>
      </c>
      <c r="G84" s="397">
        <f t="shared" si="30"/>
        <v>16.267911656687794</v>
      </c>
      <c r="H84" s="397">
        <f t="shared" si="30"/>
        <v>24.181972616159769</v>
      </c>
      <c r="I84" s="397">
        <f t="shared" si="30"/>
        <v>34.656735307438076</v>
      </c>
      <c r="J84" s="397">
        <f>J68-J73</f>
        <v>47.761412413218238</v>
      </c>
      <c r="K84" s="397">
        <f t="shared" si="30"/>
        <v>64.051996484603691</v>
      </c>
      <c r="L84" s="397">
        <f>L68-L73</f>
        <v>80.220026878612657</v>
      </c>
      <c r="M84" s="397">
        <f t="shared" si="30"/>
        <v>94.516960605442932</v>
      </c>
      <c r="N84" s="397">
        <f t="shared" si="30"/>
        <v>109.0639407711939</v>
      </c>
      <c r="O84" s="397">
        <f t="shared" si="30"/>
        <v>124.06634232240614</v>
      </c>
      <c r="P84" s="397">
        <f t="shared" si="30"/>
        <v>139.41409056796985</v>
      </c>
      <c r="Q84" s="397">
        <f t="shared" si="30"/>
        <v>154.98082627768687</v>
      </c>
      <c r="R84" s="397">
        <f t="shared" si="30"/>
        <v>170.63533921883715</v>
      </c>
      <c r="S84" s="397">
        <f t="shared" si="30"/>
        <v>186.24973678215139</v>
      </c>
      <c r="T84" s="397">
        <f t="shared" si="30"/>
        <v>201.70500150502414</v>
      </c>
      <c r="U84" s="397">
        <f t="shared" si="30"/>
        <v>216.89483600304499</v>
      </c>
      <c r="V84" s="397">
        <f t="shared" si="30"/>
        <v>231.72849930050853</v>
      </c>
      <c r="W84" s="397">
        <f t="shared" si="30"/>
        <v>246.13319438858443</v>
      </c>
      <c r="X84" s="397">
        <f t="shared" si="30"/>
        <v>260.05642021855647</v>
      </c>
      <c r="Y84" s="397">
        <f t="shared" si="30"/>
        <v>273.46848945482009</v>
      </c>
      <c r="Z84" s="397">
        <f t="shared" si="30"/>
        <v>286.36508054539553</v>
      </c>
      <c r="AA84" s="397">
        <f t="shared" si="30"/>
        <v>298.82831647253334</v>
      </c>
      <c r="AB84" s="397">
        <f t="shared" si="30"/>
        <v>311.24120169408917</v>
      </c>
      <c r="AC84" s="397">
        <f t="shared" si="30"/>
        <v>324.47256332385069</v>
      </c>
      <c r="AD84" s="397">
        <f t="shared" si="30"/>
        <v>338.1891059610129</v>
      </c>
      <c r="AE84" s="397">
        <f t="shared" si="30"/>
        <v>352.22990341703189</v>
      </c>
      <c r="AF84" s="397">
        <f t="shared" si="30"/>
        <v>366.44229341578909</v>
      </c>
      <c r="AG84" s="397">
        <f t="shared" si="30"/>
        <v>380.69775643749904</v>
      </c>
      <c r="AH84" s="397">
        <f t="shared" si="30"/>
        <v>394.89697338371326</v>
      </c>
      <c r="AI84" s="397">
        <f t="shared" si="30"/>
        <v>408.96830004071535</v>
      </c>
      <c r="AJ84" s="397">
        <f t="shared" si="30"/>
        <v>422.8635274160074</v>
      </c>
      <c r="AK84" s="397">
        <f t="shared" si="30"/>
        <v>436.55297659290909</v>
      </c>
      <c r="AL84" s="397">
        <f t="shared" si="30"/>
        <v>450.02090408594972</v>
      </c>
      <c r="AM84" s="397">
        <f t="shared" si="30"/>
        <v>463.26160257297249</v>
      </c>
      <c r="AN84" s="397">
        <f t="shared" si="30"/>
        <v>476.27627745570214</v>
      </c>
      <c r="AO84" s="397">
        <f t="shared" si="30"/>
        <v>489.07063887458247</v>
      </c>
      <c r="AP84" s="397">
        <f t="shared" si="30"/>
        <v>501.6530963885325</v>
      </c>
      <c r="AQ84" s="397">
        <f t="shared" si="30"/>
        <v>514.03343543090989</v>
      </c>
      <c r="AR84" s="397">
        <f t="shared" si="30"/>
        <v>526.22186624088101</v>
      </c>
      <c r="AS84" s="397">
        <f t="shared" si="30"/>
        <v>538.22835429142128</v>
      </c>
      <c r="AT84" s="397">
        <f t="shared" si="30"/>
        <v>550.06216002111387</v>
      </c>
      <c r="AU84" s="397">
        <f t="shared" si="30"/>
        <v>561.7315322866117</v>
      </c>
      <c r="AV84" s="397">
        <f t="shared" si="30"/>
        <v>573.24351359452407</v>
      </c>
      <c r="AW84" s="397">
        <f t="shared" si="30"/>
        <v>584.60382591187897</v>
      </c>
      <c r="AX84" s="397">
        <f t="shared" si="30"/>
        <v>595.81681409574469</v>
      </c>
      <c r="AY84" s="397">
        <f t="shared" si="30"/>
        <v>606.88543020768725</v>
      </c>
      <c r="AZ84" s="397">
        <f t="shared" si="30"/>
        <v>617.81124663751325</v>
      </c>
      <c r="BA84" s="397">
        <f t="shared" si="30"/>
        <v>628.59448943069799</v>
      </c>
      <c r="BB84" s="397">
        <f t="shared" si="30"/>
        <v>639.23408579450233</v>
      </c>
      <c r="BC84" s="397">
        <f t="shared" si="30"/>
        <v>649.72772167900894</v>
      </c>
      <c r="BD84" s="397">
        <f t="shared" si="30"/>
        <v>660.07190676453558</v>
      </c>
      <c r="BE84" s="397">
        <f t="shared" si="30"/>
        <v>670.26204526525464</v>
      </c>
      <c r="BF84" s="397">
        <f t="shared" si="30"/>
        <v>680.29251177617607</v>
      </c>
      <c r="BG84" s="397">
        <f t="shared" si="30"/>
        <v>690.15673201777281</v>
      </c>
      <c r="BH84" s="397">
        <f t="shared" si="30"/>
        <v>699.84726882181701</v>
      </c>
      <c r="BI84" s="397">
        <f>+BH84</f>
        <v>699.84726882181701</v>
      </c>
    </row>
    <row r="85" spans="1:103" s="397" customFormat="1" ht="18" customHeight="1">
      <c r="A85" s="427" t="s">
        <v>970</v>
      </c>
      <c r="B85" s="399">
        <f>+C85/C84*B84</f>
        <v>0.13082932835583563</v>
      </c>
      <c r="C85" s="399">
        <f>+(C74-B74)/10</f>
        <v>0.25219676760605786</v>
      </c>
      <c r="D85" s="399">
        <f t="shared" ref="D85:BI85" si="31">+(D74-C74)/10</f>
        <v>0.47160799426956485</v>
      </c>
      <c r="E85" s="399">
        <f t="shared" si="31"/>
        <v>0.76948687373826419</v>
      </c>
      <c r="F85" s="399">
        <f t="shared" si="31"/>
        <v>1.1962954942030681</v>
      </c>
      <c r="G85" s="399">
        <f t="shared" si="31"/>
        <v>1.6514962315419854</v>
      </c>
      <c r="H85" s="399">
        <f t="shared" si="31"/>
        <v>2.2844294837618775</v>
      </c>
      <c r="I85" s="399">
        <f t="shared" si="31"/>
        <v>3.2898169207483492</v>
      </c>
      <c r="J85" s="399">
        <f t="shared" si="31"/>
        <v>4.4390101306627177</v>
      </c>
      <c r="K85" s="399">
        <f t="shared" si="31"/>
        <v>5.6706548552661307</v>
      </c>
      <c r="L85" s="399">
        <f t="shared" si="31"/>
        <v>6.1696330450627297</v>
      </c>
      <c r="M85" s="399">
        <f t="shared" si="31"/>
        <v>6.0769420788557564</v>
      </c>
      <c r="N85" s="399">
        <f t="shared" si="31"/>
        <v>6.0908784829063904</v>
      </c>
      <c r="O85" s="399">
        <f t="shared" si="31"/>
        <v>6.3176291500664377</v>
      </c>
      <c r="P85" s="399">
        <f t="shared" si="31"/>
        <v>6.5279894768393998</v>
      </c>
      <c r="Q85" s="399">
        <f t="shared" si="31"/>
        <v>6.7009004876997551</v>
      </c>
      <c r="R85" s="399">
        <f t="shared" si="31"/>
        <v>6.8243245653078812</v>
      </c>
      <c r="S85" s="399">
        <f t="shared" si="31"/>
        <v>6.8926659157500243</v>
      </c>
      <c r="T85" s="399">
        <f t="shared" si="31"/>
        <v>6.904929871873958</v>
      </c>
      <c r="U85" s="399">
        <f t="shared" si="31"/>
        <v>6.8633283052930096</v>
      </c>
      <c r="V85" s="399">
        <f t="shared" si="31"/>
        <v>6.7722996261733099</v>
      </c>
      <c r="W85" s="399">
        <f t="shared" si="31"/>
        <v>6.6378763002251393</v>
      </c>
      <c r="X85" s="399">
        <f t="shared" si="31"/>
        <v>6.4673349351654563</v>
      </c>
      <c r="Y85" s="399">
        <f t="shared" si="31"/>
        <v>6.2690640200986536</v>
      </c>
      <c r="Z85" s="399">
        <f t="shared" si="31"/>
        <v>6.0525655973638548</v>
      </c>
      <c r="AA85" s="399">
        <f t="shared" si="31"/>
        <v>5.8284657391567407</v>
      </c>
      <c r="AB85" s="399">
        <f t="shared" si="31"/>
        <v>5.625391348871335</v>
      </c>
      <c r="AC85" s="399">
        <f t="shared" si="31"/>
        <v>5.5400676592623768</v>
      </c>
      <c r="AD85" s="399">
        <f t="shared" si="31"/>
        <v>5.7462825691693755</v>
      </c>
      <c r="AE85" s="399">
        <f t="shared" si="31"/>
        <v>5.9580621715987947</v>
      </c>
      <c r="AF85" s="399">
        <f t="shared" si="31"/>
        <v>6.1253872992719831</v>
      </c>
      <c r="AG85" s="399">
        <f t="shared" si="31"/>
        <v>6.2331998197170604</v>
      </c>
      <c r="AH85" s="399">
        <f t="shared" si="31"/>
        <v>6.2832096048737185</v>
      </c>
      <c r="AI85" s="399">
        <f t="shared" si="31"/>
        <v>6.2844312850441382</v>
      </c>
      <c r="AJ85" s="399">
        <f t="shared" si="31"/>
        <v>6.2479866925154965</v>
      </c>
      <c r="AK85" s="399">
        <f t="shared" si="31"/>
        <v>6.1845101072583475</v>
      </c>
      <c r="AL85" s="399">
        <f t="shared" si="31"/>
        <v>6.1030516646794011</v>
      </c>
      <c r="AM85" s="399">
        <f t="shared" si="31"/>
        <v>6.0107845144296563</v>
      </c>
      <c r="AN85" s="399">
        <f t="shared" si="31"/>
        <v>5.913103188989953</v>
      </c>
      <c r="AO85" s="399">
        <f t="shared" si="31"/>
        <v>5.8138815727819289</v>
      </c>
      <c r="AP85" s="399">
        <f t="shared" si="31"/>
        <v>5.7157691147592233</v>
      </c>
      <c r="AQ85" s="399">
        <f t="shared" si="31"/>
        <v>5.6204678586836962</v>
      </c>
      <c r="AR85" s="399">
        <f t="shared" si="31"/>
        <v>5.528967932921887</v>
      </c>
      <c r="AS85" s="399">
        <f t="shared" si="31"/>
        <v>5.4417370447242774</v>
      </c>
      <c r="AT85" s="399">
        <f t="shared" si="31"/>
        <v>5.3588677078233102</v>
      </c>
      <c r="AU85" s="399">
        <f t="shared" si="31"/>
        <v>5.2801889194741758</v>
      </c>
      <c r="AV85" s="399">
        <f t="shared" si="31"/>
        <v>5.2053494172520463</v>
      </c>
      <c r="AW85" s="399">
        <f t="shared" si="31"/>
        <v>5.1338789347322749</v>
      </c>
      <c r="AX85" s="399">
        <f t="shared" si="31"/>
        <v>5.0652327906998833</v>
      </c>
      <c r="AY85" s="399">
        <f t="shared" si="31"/>
        <v>4.9988240479570774</v>
      </c>
      <c r="AZ85" s="399">
        <f t="shared" si="31"/>
        <v>4.9340465134391254</v>
      </c>
      <c r="BA85" s="399">
        <f t="shared" si="31"/>
        <v>4.8702910635297032</v>
      </c>
      <c r="BB85" s="399">
        <f t="shared" si="31"/>
        <v>4.8069571610366895</v>
      </c>
      <c r="BC85" s="399">
        <f t="shared" si="31"/>
        <v>4.7434609586064198</v>
      </c>
      <c r="BD85" s="399">
        <f t="shared" si="31"/>
        <v>4.6792410287928305</v>
      </c>
      <c r="BE85" s="399">
        <f t="shared" si="31"/>
        <v>4.6137624972559479</v>
      </c>
      <c r="BF85" s="399">
        <f t="shared" si="31"/>
        <v>4.546520160721502</v>
      </c>
      <c r="BG85" s="399">
        <f t="shared" si="31"/>
        <v>4.4770410281402748</v>
      </c>
      <c r="BH85" s="399">
        <f t="shared" si="31"/>
        <v>4.4048866187179101</v>
      </c>
      <c r="BI85" s="399">
        <f t="shared" si="31"/>
        <v>4.3296552742211132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1.0529609740236674</v>
      </c>
      <c r="C87" s="399">
        <f>+SUM(C84:C86)</f>
        <v>2.0297692986837856</v>
      </c>
      <c r="D87" s="399">
        <f t="shared" ref="D87:BI87" si="34">+SUM(D84:D86)</f>
        <v>3.8708561996448125</v>
      </c>
      <c r="E87" s="399">
        <f t="shared" si="34"/>
        <v>6.8256040001003528</v>
      </c>
      <c r="F87" s="399">
        <f t="shared" si="34"/>
        <v>11.483998148240833</v>
      </c>
      <c r="G87" s="399">
        <f t="shared" si="34"/>
        <v>17.919407888229777</v>
      </c>
      <c r="H87" s="399">
        <f t="shared" si="34"/>
        <v>26.466402099921645</v>
      </c>
      <c r="I87" s="399">
        <f t="shared" si="34"/>
        <v>37.946552228186427</v>
      </c>
      <c r="J87" s="399">
        <f t="shared" si="34"/>
        <v>52.200422543880954</v>
      </c>
      <c r="K87" s="399">
        <f t="shared" si="34"/>
        <v>69.722651339869827</v>
      </c>
      <c r="L87" s="399">
        <f t="shared" si="34"/>
        <v>86.389659923675381</v>
      </c>
      <c r="M87" s="399">
        <f t="shared" si="34"/>
        <v>100.59390268429868</v>
      </c>
      <c r="N87" s="399">
        <f t="shared" si="34"/>
        <v>115.15481925410029</v>
      </c>
      <c r="O87" s="399">
        <f t="shared" si="34"/>
        <v>130.38397147247258</v>
      </c>
      <c r="P87" s="399">
        <f t="shared" si="34"/>
        <v>145.94208004480925</v>
      </c>
      <c r="Q87" s="399">
        <f t="shared" si="34"/>
        <v>161.68172676538663</v>
      </c>
      <c r="R87" s="399">
        <f t="shared" si="34"/>
        <v>177.45966378414502</v>
      </c>
      <c r="S87" s="399">
        <f t="shared" si="34"/>
        <v>193.14240269790142</v>
      </c>
      <c r="T87" s="399">
        <f t="shared" si="34"/>
        <v>208.60993137689809</v>
      </c>
      <c r="U87" s="399">
        <f t="shared" si="34"/>
        <v>223.758164308338</v>
      </c>
      <c r="V87" s="399">
        <f t="shared" si="34"/>
        <v>238.50079892668185</v>
      </c>
      <c r="W87" s="399">
        <f t="shared" si="34"/>
        <v>252.77107068880957</v>
      </c>
      <c r="X87" s="399">
        <f t="shared" si="34"/>
        <v>266.52375515372194</v>
      </c>
      <c r="Y87" s="399">
        <f t="shared" si="34"/>
        <v>279.73755347491874</v>
      </c>
      <c r="Z87" s="399">
        <f t="shared" si="34"/>
        <v>292.41764614275939</v>
      </c>
      <c r="AA87" s="399">
        <f t="shared" si="34"/>
        <v>304.65678221169009</v>
      </c>
      <c r="AB87" s="399">
        <f t="shared" si="34"/>
        <v>316.86659304296052</v>
      </c>
      <c r="AC87" s="399">
        <f t="shared" si="34"/>
        <v>330.01263098311307</v>
      </c>
      <c r="AD87" s="399">
        <f t="shared" si="34"/>
        <v>343.93538853018225</v>
      </c>
      <c r="AE87" s="399">
        <f t="shared" si="34"/>
        <v>358.18796558863068</v>
      </c>
      <c r="AF87" s="399">
        <f t="shared" si="34"/>
        <v>372.5676807150611</v>
      </c>
      <c r="AG87" s="399">
        <f t="shared" si="34"/>
        <v>386.93095625721611</v>
      </c>
      <c r="AH87" s="399">
        <f t="shared" si="34"/>
        <v>401.18018298858698</v>
      </c>
      <c r="AI87" s="399">
        <f t="shared" si="34"/>
        <v>415.2527313257595</v>
      </c>
      <c r="AJ87" s="399">
        <f t="shared" si="34"/>
        <v>429.1115141085229</v>
      </c>
      <c r="AK87" s="399">
        <f t="shared" si="34"/>
        <v>442.73748670016744</v>
      </c>
      <c r="AL87" s="399">
        <f t="shared" si="34"/>
        <v>456.12395575062914</v>
      </c>
      <c r="AM87" s="399">
        <f t="shared" si="34"/>
        <v>469.27238708740214</v>
      </c>
      <c r="AN87" s="399">
        <f t="shared" si="34"/>
        <v>482.18938064469211</v>
      </c>
      <c r="AO87" s="399">
        <f t="shared" si="34"/>
        <v>494.88452044736442</v>
      </c>
      <c r="AP87" s="399">
        <f t="shared" si="34"/>
        <v>507.36886550329172</v>
      </c>
      <c r="AQ87" s="399">
        <f t="shared" si="34"/>
        <v>519.65390328959359</v>
      </c>
      <c r="AR87" s="399">
        <f t="shared" si="34"/>
        <v>531.7508341738029</v>
      </c>
      <c r="AS87" s="399">
        <f t="shared" si="34"/>
        <v>543.67009133614556</v>
      </c>
      <c r="AT87" s="399">
        <f t="shared" si="34"/>
        <v>555.42102772893713</v>
      </c>
      <c r="AU87" s="399">
        <f t="shared" si="34"/>
        <v>567.01172120608589</v>
      </c>
      <c r="AV87" s="399">
        <f t="shared" si="34"/>
        <v>578.4488630117761</v>
      </c>
      <c r="AW87" s="399">
        <f t="shared" si="34"/>
        <v>589.73770484661122</v>
      </c>
      <c r="AX87" s="399">
        <f t="shared" si="34"/>
        <v>600.88204688644453</v>
      </c>
      <c r="AY87" s="399">
        <f t="shared" si="34"/>
        <v>611.88425425564435</v>
      </c>
      <c r="AZ87" s="399">
        <f t="shared" si="34"/>
        <v>622.74529315095242</v>
      </c>
      <c r="BA87" s="399">
        <f t="shared" si="34"/>
        <v>633.46478049422774</v>
      </c>
      <c r="BB87" s="399">
        <f t="shared" si="34"/>
        <v>644.04104295553907</v>
      </c>
      <c r="BC87" s="399">
        <f t="shared" si="34"/>
        <v>654.47118263761536</v>
      </c>
      <c r="BD87" s="399">
        <f t="shared" si="34"/>
        <v>664.75114779332841</v>
      </c>
      <c r="BE87" s="399">
        <f t="shared" si="34"/>
        <v>674.87580776251059</v>
      </c>
      <c r="BF87" s="399">
        <f t="shared" si="34"/>
        <v>684.83903193689753</v>
      </c>
      <c r="BG87" s="399">
        <f t="shared" si="34"/>
        <v>694.63377304591313</v>
      </c>
      <c r="BH87" s="399">
        <f t="shared" si="34"/>
        <v>704.25215544053492</v>
      </c>
      <c r="BI87" s="399">
        <f t="shared" si="34"/>
        <v>704.17692409603808</v>
      </c>
    </row>
    <row r="88" spans="1:103" ht="18" customHeight="1">
      <c r="A88" s="21" t="s">
        <v>153</v>
      </c>
      <c r="B88" s="29">
        <f t="shared" ref="B88:AG88" si="35">(B84/B56)*1000</f>
        <v>1.1838246956212286</v>
      </c>
      <c r="C88" s="23">
        <f t="shared" si="35"/>
        <v>1.7720893746647841</v>
      </c>
      <c r="D88" s="23">
        <f t="shared" si="35"/>
        <v>2.6315097898546416</v>
      </c>
      <c r="E88" s="23">
        <f t="shared" si="35"/>
        <v>3.7195904830485231</v>
      </c>
      <c r="F88" s="23">
        <f t="shared" si="35"/>
        <v>5.1293081406606227</v>
      </c>
      <c r="G88" s="23">
        <f t="shared" si="35"/>
        <v>6.7583584622259032</v>
      </c>
      <c r="H88" s="23">
        <f t="shared" si="35"/>
        <v>8.5877354040735785</v>
      </c>
      <c r="I88" s="23">
        <f t="shared" si="35"/>
        <v>10.778345133970738</v>
      </c>
      <c r="J88" s="23">
        <f t="shared" si="35"/>
        <v>13.314761815622745</v>
      </c>
      <c r="K88" s="23">
        <f t="shared" si="35"/>
        <v>16.352800040522762</v>
      </c>
      <c r="L88" s="23">
        <f t="shared" si="35"/>
        <v>19.743050417660744</v>
      </c>
      <c r="M88" s="23">
        <f t="shared" si="35"/>
        <v>23.261686528489808</v>
      </c>
      <c r="N88" s="23">
        <f t="shared" si="35"/>
        <v>26.8418618788636</v>
      </c>
      <c r="O88" s="23">
        <f t="shared" si="35"/>
        <v>30.534121551872296</v>
      </c>
      <c r="P88" s="23">
        <f t="shared" si="35"/>
        <v>34.311374928616225</v>
      </c>
      <c r="Q88" s="23">
        <f t="shared" si="35"/>
        <v>38.142523582061528</v>
      </c>
      <c r="R88" s="23">
        <f t="shared" si="35"/>
        <v>41.995275198920595</v>
      </c>
      <c r="S88" s="23">
        <f t="shared" si="35"/>
        <v>45.838153970332485</v>
      </c>
      <c r="T88" s="23">
        <f t="shared" si="35"/>
        <v>49.641868360801254</v>
      </c>
      <c r="U88" s="23">
        <f t="shared" si="35"/>
        <v>53.380257389068987</v>
      </c>
      <c r="V88" s="23">
        <f t="shared" si="35"/>
        <v>57.030988680939267</v>
      </c>
      <c r="W88" s="23">
        <f t="shared" si="35"/>
        <v>60.576146074182851</v>
      </c>
      <c r="X88" s="23">
        <f t="shared" si="35"/>
        <v>64.002808470513983</v>
      </c>
      <c r="Y88" s="23">
        <f t="shared" si="35"/>
        <v>67.303669482906713</v>
      </c>
      <c r="Z88" s="23">
        <f t="shared" si="35"/>
        <v>70.477665528837591</v>
      </c>
      <c r="AA88" s="23">
        <f t="shared" si="35"/>
        <v>73.545007997433601</v>
      </c>
      <c r="AB88" s="23">
        <f t="shared" si="35"/>
        <v>76.599958591362537</v>
      </c>
      <c r="AC88" s="23">
        <f t="shared" si="35"/>
        <v>79.856345430349364</v>
      </c>
      <c r="AD88" s="23">
        <f t="shared" si="35"/>
        <v>83.232140769476658</v>
      </c>
      <c r="AE88" s="23">
        <f t="shared" si="35"/>
        <v>86.68773886467315</v>
      </c>
      <c r="AF88" s="23">
        <f t="shared" si="35"/>
        <v>90.185567813615194</v>
      </c>
      <c r="AG88" s="23">
        <f t="shared" si="35"/>
        <v>93.693997517716355</v>
      </c>
      <c r="AH88" s="23">
        <f t="shared" ref="AH88:BI88" si="36">(AH84/AH56)*1000</f>
        <v>97.18858443034118</v>
      </c>
      <c r="AI88" s="23">
        <f t="shared" si="36"/>
        <v>100.65169610509719</v>
      </c>
      <c r="AJ88" s="23">
        <f t="shared" si="36"/>
        <v>104.07146776698367</v>
      </c>
      <c r="AK88" s="23">
        <f t="shared" si="36"/>
        <v>107.44059510096655</v>
      </c>
      <c r="AL88" s="23">
        <f t="shared" si="36"/>
        <v>110.75520345828923</v>
      </c>
      <c r="AM88" s="23">
        <f t="shared" si="36"/>
        <v>114.01388820280943</v>
      </c>
      <c r="AN88" s="23">
        <f t="shared" si="36"/>
        <v>117.21694599744224</v>
      </c>
      <c r="AO88" s="23">
        <f t="shared" si="36"/>
        <v>120.36578217194212</v>
      </c>
      <c r="AP88" s="23">
        <f t="shared" si="36"/>
        <v>123.46246641329606</v>
      </c>
      <c r="AQ88" s="23">
        <f t="shared" si="36"/>
        <v>126.5094070266575</v>
      </c>
      <c r="AR88" s="23">
        <f t="shared" si="36"/>
        <v>129.50911686666487</v>
      </c>
      <c r="AS88" s="23">
        <f t="shared" si="36"/>
        <v>132.46404854824542</v>
      </c>
      <c r="AT88" s="23">
        <f t="shared" si="36"/>
        <v>135.37648116943686</v>
      </c>
      <c r="AU88" s="23">
        <f t="shared" si="36"/>
        <v>138.24844486659185</v>
      </c>
      <c r="AV88" s="23">
        <f t="shared" si="36"/>
        <v>141.08167287975621</v>
      </c>
      <c r="AW88" s="23">
        <f t="shared" si="36"/>
        <v>143.87757344933962</v>
      </c>
      <c r="AX88" s="23">
        <f t="shared" si="36"/>
        <v>146.63721589350985</v>
      </c>
      <c r="AY88" s="23">
        <f t="shared" si="36"/>
        <v>149.36132674780418</v>
      </c>
      <c r="AZ88" s="23">
        <f t="shared" si="36"/>
        <v>152.0502929950303</v>
      </c>
      <c r="BA88" s="23">
        <f t="shared" si="36"/>
        <v>154.70417026752077</v>
      </c>
      <c r="BB88" s="23">
        <f t="shared" si="36"/>
        <v>157.32269453892252</v>
      </c>
      <c r="BC88" s="23">
        <f t="shared" si="36"/>
        <v>159.90529629553728</v>
      </c>
      <c r="BD88" s="23">
        <f t="shared" si="36"/>
        <v>162.45111653045439</v>
      </c>
      <c r="BE88" s="23">
        <f t="shared" si="36"/>
        <v>164.95902416911761</v>
      </c>
      <c r="BF88" s="23">
        <f t="shared" si="36"/>
        <v>167.42763473612027</v>
      </c>
      <c r="BG88" s="23">
        <f t="shared" si="36"/>
        <v>169.85533022736519</v>
      </c>
      <c r="BH88" s="23">
        <f t="shared" si="36"/>
        <v>172.2402802721457</v>
      </c>
      <c r="BI88" s="23">
        <f t="shared" si="36"/>
        <v>172.2402802721457</v>
      </c>
    </row>
    <row r="89" spans="1:103" ht="18" customHeight="1">
      <c r="A89" s="21" t="s">
        <v>166</v>
      </c>
      <c r="C89" s="23">
        <f>+LN(C88/B88)/10</f>
        <v>4.0340882371175703E-2</v>
      </c>
      <c r="D89" s="23">
        <f>+LN(D88/C88)/10</f>
        <v>3.9539845798042726E-2</v>
      </c>
      <c r="E89" s="23">
        <f>+LN(E88/D88)/10</f>
        <v>3.4605583096207662E-2</v>
      </c>
      <c r="F89" s="23">
        <f>+LN(F88/E88)/10</f>
        <v>3.2135720769600223E-2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-0.83817264123182622</v>
      </c>
      <c r="C90" s="33">
        <f t="shared" si="37"/>
        <v>-0.5024055694788232</v>
      </c>
      <c r="D90" s="33">
        <f t="shared" si="37"/>
        <v>-0.23289900090386384</v>
      </c>
      <c r="E90" s="33">
        <f t="shared" si="37"/>
        <v>-3.7008775961712148E-2</v>
      </c>
      <c r="F90" s="33">
        <f t="shared" si="37"/>
        <v>0.1169188780850372</v>
      </c>
      <c r="G90" s="33">
        <f t="shared" si="37"/>
        <v>0.2306758172054596</v>
      </c>
      <c r="H90" s="33">
        <f t="shared" si="37"/>
        <v>0.31751883831560535</v>
      </c>
      <c r="I90" s="33">
        <f t="shared" si="37"/>
        <v>0.39080833502827295</v>
      </c>
      <c r="J90" s="33">
        <f t="shared" si="37"/>
        <v>0.45189559208013286</v>
      </c>
      <c r="K90" s="33">
        <f t="shared" si="37"/>
        <v>0.50542298107292527</v>
      </c>
      <c r="L90" s="33">
        <f t="shared" si="37"/>
        <v>0.54988564008446628</v>
      </c>
      <c r="M90" s="33">
        <f t="shared" si="37"/>
        <v>0.58532352683037869</v>
      </c>
      <c r="N90" s="33">
        <f t="shared" si="37"/>
        <v>0.61396767097220506</v>
      </c>
      <c r="O90" s="33">
        <f t="shared" si="37"/>
        <v>0.63805941783286246</v>
      </c>
      <c r="P90" s="33">
        <f t="shared" si="37"/>
        <v>0.65856272244547553</v>
      </c>
      <c r="Q90" s="33">
        <f t="shared" si="37"/>
        <v>0.67616388257561377</v>
      </c>
      <c r="R90" s="33">
        <f t="shared" si="37"/>
        <v>0.69137594021506743</v>
      </c>
      <c r="S90" s="33">
        <f t="shared" si="37"/>
        <v>0.70459595617565074</v>
      </c>
      <c r="T90" s="33">
        <f t="shared" si="37"/>
        <v>0.71613886406059046</v>
      </c>
      <c r="U90" s="33">
        <f t="shared" si="37"/>
        <v>0.72625911695067047</v>
      </c>
      <c r="V90" s="33">
        <f t="shared" si="37"/>
        <v>0.73516550890637877</v>
      </c>
      <c r="W90" s="33">
        <f t="shared" si="37"/>
        <v>0.7430319221911158</v>
      </c>
      <c r="X90" s="33">
        <f t="shared" si="37"/>
        <v>0.75000548511344856</v>
      </c>
      <c r="Y90" s="33">
        <f t="shared" si="37"/>
        <v>0.75621295450975312</v>
      </c>
      <c r="Z90" s="33">
        <f t="shared" si="37"/>
        <v>0.76176572691153277</v>
      </c>
      <c r="AA90" s="33">
        <f t="shared" si="37"/>
        <v>0.7667866561919694</v>
      </c>
      <c r="AB90" s="33">
        <f t="shared" si="37"/>
        <v>0.77148446578470042</v>
      </c>
      <c r="AC90" s="33">
        <f t="shared" si="37"/>
        <v>0.77619216810001279</v>
      </c>
      <c r="AD90" s="33">
        <f t="shared" si="37"/>
        <v>0.78077783464881212</v>
      </c>
      <c r="AE90" s="33">
        <f t="shared" si="37"/>
        <v>0.78519165053219142</v>
      </c>
      <c r="AF90" s="33">
        <f t="shared" si="37"/>
        <v>0.78939849341655832</v>
      </c>
      <c r="AG90" s="33">
        <f t="shared" si="37"/>
        <v>0.79337916549189957</v>
      </c>
      <c r="AH90" s="33">
        <f t="shared" si="37"/>
        <v>0.79712788009676039</v>
      </c>
      <c r="AI90" s="33">
        <f t="shared" si="37"/>
        <v>0.8006485279972051</v>
      </c>
      <c r="AJ90" s="33">
        <f t="shared" si="37"/>
        <v>0.80395121468224484</v>
      </c>
      <c r="AK90" s="33">
        <f t="shared" si="37"/>
        <v>0.80704955119750454</v>
      </c>
      <c r="AL90" s="33">
        <f t="shared" si="37"/>
        <v>0.80995872912195443</v>
      </c>
      <c r="AM90" s="33">
        <f t="shared" si="37"/>
        <v>0.81269424672342327</v>
      </c>
      <c r="AN90" s="33">
        <f t="shared" si="37"/>
        <v>0.81527112104626054</v>
      </c>
      <c r="AO90" s="33">
        <f t="shared" si="37"/>
        <v>0.81770343956177194</v>
      </c>
      <c r="AP90" s="33">
        <f t="shared" si="37"/>
        <v>0.82000413787260518</v>
      </c>
      <c r="AQ90" s="33">
        <f t="shared" si="37"/>
        <v>0.82218492159398637</v>
      </c>
      <c r="AR90" s="33">
        <f t="shared" si="37"/>
        <v>0.82425627604994511</v>
      </c>
      <c r="AS90" s="33">
        <f t="shared" si="37"/>
        <v>0.82622752630405738</v>
      </c>
      <c r="AT90" s="33">
        <f t="shared" si="37"/>
        <v>0.82810692332112579</v>
      </c>
      <c r="AU90" s="33">
        <f t="shared" si="37"/>
        <v>0.82990174107975268</v>
      </c>
      <c r="AV90" s="33">
        <f t="shared" si="37"/>
        <v>0.83161837543667438</v>
      </c>
      <c r="AW90" s="33">
        <f t="shared" si="37"/>
        <v>0.83326243942716172</v>
      </c>
      <c r="AX90" s="33">
        <f t="shared" si="37"/>
        <v>0.83483885215932851</v>
      </c>
      <c r="AY90" s="33">
        <f t="shared" si="37"/>
        <v>0.83635192000335312</v>
      </c>
      <c r="AZ90" s="33">
        <f t="shared" si="37"/>
        <v>0.83780540971488604</v>
      </c>
      <c r="BA90" s="33">
        <f t="shared" si="37"/>
        <v>0.8392026136821038</v>
      </c>
      <c r="BB90" s="33">
        <f t="shared" si="37"/>
        <v>0.84054640779045997</v>
      </c>
      <c r="BC90" s="33">
        <f t="shared" si="37"/>
        <v>0.84183930255087036</v>
      </c>
      <c r="BD90" s="33">
        <f t="shared" si="37"/>
        <v>0.84308348819565393</v>
      </c>
      <c r="BE90" s="33">
        <f t="shared" si="37"/>
        <v>0.84428087445027933</v>
      </c>
      <c r="BF90" s="33">
        <f t="shared" si="37"/>
        <v>0.84543312566213125</v>
      </c>
      <c r="BG90" s="33">
        <f t="shared" si="37"/>
        <v>0.846541691925358</v>
      </c>
      <c r="BH90" s="33">
        <f t="shared" si="37"/>
        <v>0.84760783679281193</v>
      </c>
      <c r="BI90" s="33">
        <f t="shared" si="37"/>
        <v>0.84760783679281193</v>
      </c>
    </row>
    <row r="91" spans="1:103" ht="18" customHeight="1">
      <c r="A91" s="21" t="s">
        <v>115</v>
      </c>
      <c r="B91" s="29">
        <f t="shared" ref="B91:AG91" si="38">B17*B56*B90</f>
        <v>-652.88848920934538</v>
      </c>
      <c r="C91" s="23">
        <f t="shared" si="38"/>
        <v>-434.24590489804649</v>
      </c>
      <c r="D91" s="23">
        <f t="shared" si="38"/>
        <v>-223.36990906572342</v>
      </c>
      <c r="E91" s="23">
        <f t="shared" si="38"/>
        <v>-38.549841071227483</v>
      </c>
      <c r="F91" s="23">
        <f t="shared" si="38"/>
        <v>129.27143292958388</v>
      </c>
      <c r="G91" s="23">
        <f t="shared" si="38"/>
        <v>263.74882754150366</v>
      </c>
      <c r="H91" s="23">
        <f t="shared" si="38"/>
        <v>365.94855118494877</v>
      </c>
      <c r="I91" s="23">
        <f t="shared" si="38"/>
        <v>443.17619410635785</v>
      </c>
      <c r="J91" s="23">
        <f t="shared" si="38"/>
        <v>492.60462459839295</v>
      </c>
      <c r="K91" s="23">
        <f t="shared" si="38"/>
        <v>518.38416576474401</v>
      </c>
      <c r="L91" s="23">
        <f t="shared" si="38"/>
        <v>504.12322068646199</v>
      </c>
      <c r="M91" s="23">
        <f t="shared" si="38"/>
        <v>462.38089567994808</v>
      </c>
      <c r="N91" s="23">
        <f t="shared" si="38"/>
        <v>417.9159843469227</v>
      </c>
      <c r="O91" s="23">
        <f t="shared" si="38"/>
        <v>374.23480818599324</v>
      </c>
      <c r="P91" s="23">
        <f t="shared" si="38"/>
        <v>332.82794060744118</v>
      </c>
      <c r="Q91" s="23">
        <f t="shared" si="38"/>
        <v>294.45177748818992</v>
      </c>
      <c r="R91" s="23">
        <f t="shared" si="38"/>
        <v>259.42752403832804</v>
      </c>
      <c r="S91" s="23">
        <f t="shared" si="38"/>
        <v>227.81457860239189</v>
      </c>
      <c r="T91" s="23">
        <f t="shared" si="38"/>
        <v>199.51621018032543</v>
      </c>
      <c r="U91" s="23">
        <f t="shared" si="38"/>
        <v>174.34605244332866</v>
      </c>
      <c r="V91" s="23">
        <f t="shared" si="38"/>
        <v>152.07058694759934</v>
      </c>
      <c r="W91" s="23">
        <f t="shared" si="38"/>
        <v>132.43633343775826</v>
      </c>
      <c r="X91" s="23">
        <f t="shared" si="38"/>
        <v>115.18705992691119</v>
      </c>
      <c r="Y91" s="23">
        <f t="shared" si="38"/>
        <v>100.07438829322452</v>
      </c>
      <c r="Z91" s="23">
        <f t="shared" si="38"/>
        <v>86.864002720644521</v>
      </c>
      <c r="AA91" s="23">
        <f t="shared" si="38"/>
        <v>75.341199945530107</v>
      </c>
      <c r="AB91" s="23">
        <f t="shared" si="38"/>
        <v>65.316777426364069</v>
      </c>
      <c r="AC91" s="23">
        <f t="shared" si="38"/>
        <v>56.624763040735473</v>
      </c>
      <c r="AD91" s="23">
        <f t="shared" si="38"/>
        <v>49.079959370035603</v>
      </c>
      <c r="AE91" s="23">
        <f t="shared" si="38"/>
        <v>42.529665711398557</v>
      </c>
      <c r="AF91" s="23">
        <f t="shared" si="38"/>
        <v>36.842760847501054</v>
      </c>
      <c r="AG91" s="23">
        <f t="shared" si="38"/>
        <v>31.906285195667881</v>
      </c>
      <c r="AH91" s="23">
        <f t="shared" ref="AH91:BI91" si="39">AH17*AH56*AH90</f>
        <v>27.62250290851955</v>
      </c>
      <c r="AI91" s="23">
        <f t="shared" si="39"/>
        <v>23.906528482152964</v>
      </c>
      <c r="AJ91" s="23">
        <f t="shared" si="39"/>
        <v>20.68444533625966</v>
      </c>
      <c r="AK91" s="23">
        <f t="shared" si="39"/>
        <v>17.891796985987952</v>
      </c>
      <c r="AL91" s="23">
        <f t="shared" si="39"/>
        <v>15.472348151336279</v>
      </c>
      <c r="AM91" s="23">
        <f t="shared" si="39"/>
        <v>13.377042339421754</v>
      </c>
      <c r="AN91" s="23">
        <f t="shared" si="39"/>
        <v>11.563107219283332</v>
      </c>
      <c r="AO91" s="23">
        <f t="shared" si="39"/>
        <v>9.9932763169540468</v>
      </c>
      <c r="AP91" s="23">
        <f t="shared" si="39"/>
        <v>8.6351063916184749</v>
      </c>
      <c r="AQ91" s="23">
        <f t="shared" si="39"/>
        <v>7.4603763076379135</v>
      </c>
      <c r="AR91" s="23">
        <f t="shared" si="39"/>
        <v>6.4445569600065697</v>
      </c>
      <c r="AS91" s="23">
        <f t="shared" si="39"/>
        <v>5.5663439856092882</v>
      </c>
      <c r="AT91" s="23">
        <f t="shared" si="39"/>
        <v>4.80724630688613</v>
      </c>
      <c r="AU91" s="23">
        <f t="shared" si="39"/>
        <v>4.1512244168012549</v>
      </c>
      <c r="AV91" s="23">
        <f t="shared" si="39"/>
        <v>3.5843729473358228</v>
      </c>
      <c r="AW91" s="23">
        <f t="shared" si="39"/>
        <v>3.094642582954219</v>
      </c>
      <c r="AX91" s="23">
        <f t="shared" si="39"/>
        <v>2.6715968408248969</v>
      </c>
      <c r="AY91" s="23">
        <f t="shared" si="39"/>
        <v>2.3061996649611993</v>
      </c>
      <c r="AZ91" s="23">
        <f t="shared" si="39"/>
        <v>1.9906301805141937</v>
      </c>
      <c r="BA91" s="23">
        <f t="shared" si="39"/>
        <v>1.7181213290336452</v>
      </c>
      <c r="BB91" s="23">
        <f t="shared" si="39"/>
        <v>1.4828194549821858</v>
      </c>
      <c r="BC91" s="23">
        <f t="shared" si="39"/>
        <v>1.2796622370803656</v>
      </c>
      <c r="BD91" s="23">
        <f t="shared" si="39"/>
        <v>1.1042726545284245</v>
      </c>
      <c r="BE91" s="23">
        <f t="shared" si="39"/>
        <v>0.95286694780568149</v>
      </c>
      <c r="BF91" s="23">
        <f t="shared" si="39"/>
        <v>0.82217477723782906</v>
      </c>
      <c r="BG91" s="23">
        <f t="shared" si="39"/>
        <v>0.70937000100087422</v>
      </c>
      <c r="BH91" s="23">
        <f t="shared" si="39"/>
        <v>0.61201068920843482</v>
      </c>
      <c r="BI91" s="23">
        <f t="shared" si="39"/>
        <v>0.52734955635461833</v>
      </c>
    </row>
    <row r="92" spans="1:103" ht="18" customHeight="1">
      <c r="A92" s="57" t="s">
        <v>62</v>
      </c>
      <c r="B92" s="200">
        <f>SUM(B91:AO91)*10*B52+B53</f>
        <v>95.770322508272542</v>
      </c>
      <c r="C92" s="180">
        <v>61.186995780446694</v>
      </c>
      <c r="D92" s="201">
        <f>+B92-C92</f>
        <v>34.583326727825849</v>
      </c>
      <c r="I92" s="33"/>
    </row>
    <row r="93" spans="1:103" s="33" customFormat="1" ht="18" customHeight="1">
      <c r="A93" s="32" t="s">
        <v>270</v>
      </c>
      <c r="B93" s="33">
        <f>+B90*Data!B367</f>
        <v>-0.83817264123182622</v>
      </c>
      <c r="C93" s="33">
        <f>+C90*Data!C367</f>
        <v>-0.55915013697091187</v>
      </c>
      <c r="D93" s="33">
        <f>+D90*Data!D367</f>
        <v>-0.31199696495214463</v>
      </c>
      <c r="E93" s="33">
        <f>+E90*Data!E367</f>
        <v>-5.7850717938350615E-2</v>
      </c>
      <c r="F93" s="33">
        <f>+F90*Data!F367</f>
        <v>0.21142440334696175</v>
      </c>
      <c r="G93" s="33">
        <f>+G90*Data!G367</f>
        <v>0.46873345267269217</v>
      </c>
      <c r="H93" s="33">
        <f>+H90*Data!H367</f>
        <v>0.70165819591400103</v>
      </c>
      <c r="I93" s="33">
        <f>+I90*Data!I367</f>
        <v>0.9264470728963583</v>
      </c>
      <c r="J93" s="33">
        <f>+J90*Data!J367</f>
        <v>1.1361032207856845</v>
      </c>
      <c r="K93" s="33">
        <f>+K90*Data!K367</f>
        <v>1.3577643605348995</v>
      </c>
      <c r="L93" s="33">
        <f>+L90*Data!L367</f>
        <v>1.5647272251376401</v>
      </c>
      <c r="M93" s="33">
        <f>+M90*Data!M367</f>
        <v>1.7458603047191519</v>
      </c>
      <c r="N93" s="33">
        <f>+N90*Data!N367</f>
        <v>1.9056035844081154</v>
      </c>
      <c r="O93" s="33">
        <f>+O90*Data!O367</f>
        <v>2.0459611121252221</v>
      </c>
      <c r="P93" s="33">
        <f>+P90*Data!P367</f>
        <v>2.1705091496745714</v>
      </c>
      <c r="Q93" s="33">
        <f>+Q90*Data!Q367</f>
        <v>2.2818449832806866</v>
      </c>
      <c r="R93" s="33">
        <f>+R90*Data!R367</f>
        <v>2.3819488832717441</v>
      </c>
      <c r="S93" s="33">
        <f>+S90*Data!S367</f>
        <v>2.4724042957644947</v>
      </c>
      <c r="T93" s="33">
        <f>+T90*Data!T367</f>
        <v>2.5545288329259002</v>
      </c>
      <c r="U93" s="33">
        <f>+U90*Data!U367</f>
        <v>2.6294565484924362</v>
      </c>
      <c r="V93" s="33">
        <f>+V90*Data!V367</f>
        <v>2.6930127548837</v>
      </c>
      <c r="W93" s="33">
        <f>+W90*Data!W367</f>
        <v>2.7444080984269488</v>
      </c>
      <c r="X93" s="33">
        <f>+X90*Data!X367</f>
        <v>2.7775610782898004</v>
      </c>
      <c r="Y93" s="33">
        <f>+Y90*Data!Y367</f>
        <v>2.8083908136505209</v>
      </c>
      <c r="Z93" s="33">
        <f>+Z90*Data!Z367</f>
        <v>2.8365769662463789</v>
      </c>
      <c r="AA93" s="33">
        <f>+AA90*Data!AA367</f>
        <v>2.8624272829758541</v>
      </c>
      <c r="AB93" s="33">
        <f>+AB90*Data!AB367</f>
        <v>2.8896722423643597</v>
      </c>
      <c r="AC93" s="33">
        <f>+AC90*Data!AC367</f>
        <v>2.9189772488943948</v>
      </c>
      <c r="AD93" s="33">
        <f>+AD90*Data!AD367</f>
        <v>2.9499694765512174</v>
      </c>
      <c r="AE93" s="33">
        <f>+AE90*Data!AE367</f>
        <v>2.9816638814834158</v>
      </c>
      <c r="AF93" s="33">
        <f>+AF90*Data!AF367</f>
        <v>3.0130787566381949</v>
      </c>
      <c r="AG93" s="33">
        <f>+AG90*Data!AG367</f>
        <v>3.0437255358798008</v>
      </c>
      <c r="AH93" s="33">
        <f>+AH90*Data!AH367</f>
        <v>3.0734314595014274</v>
      </c>
      <c r="AI93" s="33">
        <f>+AI90*Data!AI367</f>
        <v>3.1018950103383385</v>
      </c>
      <c r="AJ93" s="33">
        <f>+AJ90*Data!AJ367</f>
        <v>3.1289921326568892</v>
      </c>
      <c r="AK93" s="33">
        <f>+AK90*Data!AK367</f>
        <v>3.1546740623611895</v>
      </c>
      <c r="AL93" s="33">
        <f>+AL90*Data!AL367</f>
        <v>3.1789353423557984</v>
      </c>
      <c r="AM93" s="33">
        <f>+AM90*Data!AM367</f>
        <v>3.2017927899556344</v>
      </c>
      <c r="AN93" s="33">
        <f>+AN90*Data!AN367</f>
        <v>3.2232716622168391</v>
      </c>
      <c r="AO93" s="33">
        <f>+AO90*Data!AO367</f>
        <v>3.2433968534832984</v>
      </c>
      <c r="AP93" s="33">
        <f>+AP90*Data!AP367</f>
        <v>3.2621875791366861</v>
      </c>
      <c r="AQ93" s="33">
        <f>+AQ90*Data!AQ367</f>
        <v>3.2796544588211041</v>
      </c>
      <c r="AR93" s="33">
        <f>+AR90*Data!AR367</f>
        <v>3.2957982423473906</v>
      </c>
      <c r="AS93" s="33">
        <f>+AS90*Data!AS367</f>
        <v>3.3106096514047536</v>
      </c>
      <c r="AT93" s="33">
        <f>+AT90*Data!AT367</f>
        <v>3.3240699664116549</v>
      </c>
      <c r="AU93" s="33">
        <f>+AU90*Data!AU367</f>
        <v>3.3361520906626394</v>
      </c>
      <c r="AV93" s="33">
        <f>+AV90*Data!AV367</f>
        <v>3.3468218872923305</v>
      </c>
      <c r="AW93" s="33">
        <f>+AW90*Data!AW367</f>
        <v>3.3560396162928487</v>
      </c>
      <c r="AX93" s="33">
        <f>+AX90*Data!AX367</f>
        <v>3.3637613010435103</v>
      </c>
      <c r="AY93" s="33">
        <f>+AY90*Data!AY367</f>
        <v>3.3699398236590672</v>
      </c>
      <c r="AZ93" s="33">
        <f>+AZ90*Data!AZ367</f>
        <v>3.3745254795205262</v>
      </c>
      <c r="BA93" s="33">
        <f>+BA90*Data!BA367</f>
        <v>3.3774656075760121</v>
      </c>
      <c r="BB93" s="33">
        <f>+BB90*Data!BB367</f>
        <v>3.3787027574855544</v>
      </c>
      <c r="BC93" s="33">
        <f>+BC90*Data!BC367</f>
        <v>3.3781706864123495</v>
      </c>
      <c r="BD93" s="33">
        <f>+BD90*Data!BD367</f>
        <v>3.3757873787688806</v>
      </c>
      <c r="BE93" s="33">
        <f>+BE90*Data!BE367</f>
        <v>3.3714444178873721</v>
      </c>
      <c r="BF93" s="33">
        <f>+BF90*Data!BF367</f>
        <v>3.3649926770918031</v>
      </c>
      <c r="BG93" s="33">
        <f>+BG90*Data!BG367</f>
        <v>3.3562257529147268</v>
      </c>
      <c r="BH93" s="33">
        <f>+BH90*Data!BH367</f>
        <v>3.3448649627106684</v>
      </c>
      <c r="BI93" s="33">
        <f>+BI90*Data!BI367</f>
        <v>3.343237821372151</v>
      </c>
    </row>
    <row r="94" spans="1:103" ht="18" customHeight="1">
      <c r="A94" s="21" t="s">
        <v>271</v>
      </c>
      <c r="B94" s="29">
        <f>B$17*B$56*B93</f>
        <v>-652.88848920934538</v>
      </c>
      <c r="C94" s="29">
        <f t="shared" ref="C94:BH94" si="40">C$17*C$56*C93</f>
        <v>-483.29212881672652</v>
      </c>
      <c r="D94" s="29">
        <f t="shared" si="40"/>
        <v>-299.2315699924759</v>
      </c>
      <c r="E94" s="29">
        <f t="shared" si="40"/>
        <v>-60.259652593942519</v>
      </c>
      <c r="F94" s="29">
        <f t="shared" si="40"/>
        <v>233.76152786092959</v>
      </c>
      <c r="G94" s="29">
        <f t="shared" si="40"/>
        <v>535.93783721936438</v>
      </c>
      <c r="H94" s="29">
        <f t="shared" si="40"/>
        <v>808.67894825991459</v>
      </c>
      <c r="I94" s="29">
        <f t="shared" si="40"/>
        <v>1050.5898953702722</v>
      </c>
      <c r="J94" s="29">
        <f t="shared" si="40"/>
        <v>1238.4491249494567</v>
      </c>
      <c r="K94" s="29">
        <f t="shared" si="40"/>
        <v>1392.5831861599313</v>
      </c>
      <c r="L94" s="29">
        <f t="shared" si="40"/>
        <v>1434.5079608025594</v>
      </c>
      <c r="M94" s="29">
        <f t="shared" si="40"/>
        <v>1379.155995658522</v>
      </c>
      <c r="N94" s="29">
        <f t="shared" si="40"/>
        <v>1297.1077068144111</v>
      </c>
      <c r="O94" s="29">
        <f t="shared" si="40"/>
        <v>1199.9977477845935</v>
      </c>
      <c r="P94" s="29">
        <f t="shared" si="40"/>
        <v>1096.9434888042972</v>
      </c>
      <c r="Q94" s="29">
        <f t="shared" si="40"/>
        <v>993.68411799837747</v>
      </c>
      <c r="R94" s="29">
        <f t="shared" si="40"/>
        <v>893.78739587152029</v>
      </c>
      <c r="S94" s="29">
        <f t="shared" si="40"/>
        <v>799.39394746386779</v>
      </c>
      <c r="T94" s="29">
        <f t="shared" si="40"/>
        <v>711.69145694992415</v>
      </c>
      <c r="U94" s="29">
        <f t="shared" si="40"/>
        <v>631.22838474749835</v>
      </c>
      <c r="V94" s="29">
        <f t="shared" si="40"/>
        <v>557.05555460802771</v>
      </c>
      <c r="W94" s="29">
        <f t="shared" si="40"/>
        <v>489.15710773334689</v>
      </c>
      <c r="X94" s="29">
        <f t="shared" si="40"/>
        <v>426.58233936412898</v>
      </c>
      <c r="Y94" s="29">
        <f t="shared" si="40"/>
        <v>371.6519150965724</v>
      </c>
      <c r="Z94" s="29">
        <f t="shared" si="40"/>
        <v>323.45433853045762</v>
      </c>
      <c r="AA94" s="29">
        <f t="shared" si="40"/>
        <v>281.24994679384838</v>
      </c>
      <c r="AB94" s="29">
        <f t="shared" si="40"/>
        <v>244.65052384130362</v>
      </c>
      <c r="AC94" s="29">
        <f t="shared" si="40"/>
        <v>212.94519815181363</v>
      </c>
      <c r="AD94" s="29">
        <f t="shared" si="40"/>
        <v>185.43608133689125</v>
      </c>
      <c r="AE94" s="29">
        <f t="shared" si="40"/>
        <v>161.50091262087588</v>
      </c>
      <c r="AF94" s="29">
        <f t="shared" si="40"/>
        <v>140.62623753568252</v>
      </c>
      <c r="AG94" s="29">
        <f t="shared" si="40"/>
        <v>122.40550197068353</v>
      </c>
      <c r="AH94" s="29">
        <f t="shared" si="40"/>
        <v>106.50219563128123</v>
      </c>
      <c r="AI94" s="29">
        <f t="shared" si="40"/>
        <v>92.619343969568277</v>
      </c>
      <c r="AJ94" s="29">
        <f t="shared" si="40"/>
        <v>80.50422157905264</v>
      </c>
      <c r="AK94" s="29">
        <f t="shared" si="40"/>
        <v>69.937202488965127</v>
      </c>
      <c r="AL94" s="29">
        <f t="shared" si="40"/>
        <v>60.726050104844894</v>
      </c>
      <c r="AM94" s="29">
        <f t="shared" si="40"/>
        <v>52.701883747760725</v>
      </c>
      <c r="AN94" s="29">
        <f t="shared" si="40"/>
        <v>45.716124200817937</v>
      </c>
      <c r="AO94" s="29">
        <f t="shared" si="40"/>
        <v>39.6380391646248</v>
      </c>
      <c r="AP94" s="29">
        <f t="shared" si="40"/>
        <v>34.352676424710857</v>
      </c>
      <c r="AQ94" s="29">
        <f t="shared" si="40"/>
        <v>29.75906730859581</v>
      </c>
      <c r="AR94" s="29">
        <f t="shared" si="40"/>
        <v>25.768635457997142</v>
      </c>
      <c r="AS94" s="29">
        <f t="shared" si="40"/>
        <v>22.303774124096762</v>
      </c>
      <c r="AT94" s="29">
        <f t="shared" si="40"/>
        <v>19.296569826728646</v>
      </c>
      <c r="AU94" s="29">
        <f t="shared" si="40"/>
        <v>16.687657503769977</v>
      </c>
      <c r="AV94" s="29">
        <f t="shared" si="40"/>
        <v>14.425195722813291</v>
      </c>
      <c r="AW94" s="29">
        <f t="shared" si="40"/>
        <v>12.463952069891711</v>
      </c>
      <c r="AX94" s="29">
        <f t="shared" si="40"/>
        <v>10.764489508259969</v>
      </c>
      <c r="AY94" s="29">
        <f t="shared" si="40"/>
        <v>9.292444850525106</v>
      </c>
      <c r="AZ94" s="29">
        <f t="shared" si="40"/>
        <v>8.0178907733881832</v>
      </c>
      <c r="BA94" s="29">
        <f t="shared" si="40"/>
        <v>6.9147731475632721</v>
      </c>
      <c r="BB94" s="29">
        <f t="shared" si="40"/>
        <v>5.9604159091837836</v>
      </c>
      <c r="BC94" s="29">
        <f t="shared" si="40"/>
        <v>5.1350862863194937</v>
      </c>
      <c r="BD94" s="29">
        <f t="shared" si="40"/>
        <v>4.421613923260181</v>
      </c>
      <c r="BE94" s="29">
        <f t="shared" si="40"/>
        <v>3.8050583039211472</v>
      </c>
      <c r="BF94" s="29">
        <f t="shared" si="40"/>
        <v>3.2724198055619214</v>
      </c>
      <c r="BG94" s="29">
        <f t="shared" si="40"/>
        <v>2.8123905631740604</v>
      </c>
      <c r="BH94" s="29">
        <f t="shared" si="40"/>
        <v>2.4151417935014803</v>
      </c>
      <c r="BI94" s="29">
        <f>BI$17*BI$56*BI93/(1-(BJ17/BI17))</f>
        <v>15.036467667667575</v>
      </c>
    </row>
    <row r="95" spans="1:103" ht="39" customHeight="1">
      <c r="A95" s="57" t="s">
        <v>62</v>
      </c>
      <c r="B95" s="197">
        <f>SUM(B94:BI94)*10*B52+B53-C53</f>
        <v>192.25783380836901</v>
      </c>
      <c r="C95" s="85">
        <v>52.394809496520566</v>
      </c>
      <c r="D95" s="189">
        <f>+B95-C95</f>
        <v>139.86302431184845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9.9999999999999937E-4</v>
      </c>
      <c r="C101" s="479">
        <f t="shared" si="41"/>
        <v>9.999999999999998E-4</v>
      </c>
      <c r="D101" s="479">
        <f t="shared" si="41"/>
        <v>1.0000000000000623E-3</v>
      </c>
      <c r="E101" s="479">
        <f t="shared" si="41"/>
        <v>1.0000000000250566E-3</v>
      </c>
      <c r="F101" s="479">
        <f t="shared" si="41"/>
        <v>1.0000000020683449E-3</v>
      </c>
      <c r="G101" s="479">
        <f t="shared" si="41"/>
        <v>1.0000000690716605E-3</v>
      </c>
      <c r="H101" s="479">
        <f t="shared" si="41"/>
        <v>1.00000127539764E-3</v>
      </c>
      <c r="I101" s="479">
        <f t="shared" si="41"/>
        <v>1.0000154944071746E-3</v>
      </c>
      <c r="J101" s="479">
        <f t="shared" si="41"/>
        <v>1.0001382816321597E-3</v>
      </c>
      <c r="K101" s="479">
        <f t="shared" si="41"/>
        <v>1.0009718906366229E-3</v>
      </c>
      <c r="L101" s="479">
        <f t="shared" si="41"/>
        <v>1.0056428878457767E-3</v>
      </c>
      <c r="M101" s="479">
        <f t="shared" si="41"/>
        <v>1.0280495158972263E-3</v>
      </c>
      <c r="N101" s="479">
        <f t="shared" si="41"/>
        <v>1.1227565420541125E-3</v>
      </c>
      <c r="O101" s="479">
        <f t="shared" si="41"/>
        <v>1.4835304407365942E-3</v>
      </c>
      <c r="P101" s="479">
        <f t="shared" si="41"/>
        <v>2.7342584752025573E-3</v>
      </c>
      <c r="Q101" s="479">
        <f t="shared" si="41"/>
        <v>6.7233412241040971E-3</v>
      </c>
      <c r="R101" s="479">
        <f t="shared" si="41"/>
        <v>1.853376455156602E-2</v>
      </c>
      <c r="S101" s="479">
        <f t="shared" si="41"/>
        <v>5.1229475125919084E-2</v>
      </c>
      <c r="T101" s="479">
        <f t="shared" si="41"/>
        <v>0.13634418472310189</v>
      </c>
      <c r="U101" s="479">
        <f t="shared" si="41"/>
        <v>0.34555532904845054</v>
      </c>
      <c r="V101" s="479">
        <f t="shared" si="41"/>
        <v>0.83230829766076186</v>
      </c>
      <c r="W101" s="479">
        <f t="shared" si="41"/>
        <v>1.9050334301075325</v>
      </c>
      <c r="X101" s="479">
        <f t="shared" si="41"/>
        <v>4.1415495227479218</v>
      </c>
      <c r="Y101" s="479">
        <f t="shared" si="41"/>
        <v>8.5372060943088144</v>
      </c>
      <c r="Z101" s="479">
        <f t="shared" si="41"/>
        <v>16.632319403133188</v>
      </c>
      <c r="AA101" s="479">
        <f t="shared" si="41"/>
        <v>30.481939669251929</v>
      </c>
      <c r="AB101" s="479">
        <f t="shared" si="41"/>
        <v>125.70677724004616</v>
      </c>
      <c r="AC101" s="479">
        <f t="shared" si="41"/>
        <v>62.853388620023082</v>
      </c>
      <c r="AD101" s="479">
        <f t="shared" si="41"/>
        <v>31.426694310011541</v>
      </c>
      <c r="AE101" s="479">
        <f t="shared" si="41"/>
        <v>15.713347155005771</v>
      </c>
      <c r="AF101" s="479">
        <f t="shared" si="41"/>
        <v>7.8566735775028853</v>
      </c>
      <c r="AG101" s="479">
        <f t="shared" si="41"/>
        <v>3.9283367887514427</v>
      </c>
      <c r="AH101" s="479">
        <f t="shared" ref="AH101:BI101" si="42">+AH$36*1000*AH103^($B$38-1)</f>
        <v>1.9641683943757213</v>
      </c>
      <c r="AI101" s="479">
        <f t="shared" si="42"/>
        <v>0.98208419718786066</v>
      </c>
      <c r="AJ101" s="479">
        <f t="shared" si="42"/>
        <v>0.49104209859393033</v>
      </c>
      <c r="AK101" s="479">
        <f t="shared" si="42"/>
        <v>0.24552104929696517</v>
      </c>
      <c r="AL101" s="479">
        <f t="shared" si="42"/>
        <v>0.12276052464848258</v>
      </c>
      <c r="AM101" s="479">
        <f t="shared" si="42"/>
        <v>6.1380262324241291E-2</v>
      </c>
      <c r="AN101" s="479">
        <f t="shared" si="42"/>
        <v>3.0690131162120646E-2</v>
      </c>
      <c r="AO101" s="479">
        <f t="shared" si="42"/>
        <v>1.5345065581060323E-2</v>
      </c>
      <c r="AP101" s="479">
        <f t="shared" si="42"/>
        <v>7.6725327905301614E-3</v>
      </c>
      <c r="AQ101" s="479">
        <f t="shared" si="42"/>
        <v>3.8362663952650807E-3</v>
      </c>
      <c r="AR101" s="479">
        <f t="shared" si="42"/>
        <v>1.9181331976325404E-3</v>
      </c>
      <c r="AS101" s="479">
        <f t="shared" si="42"/>
        <v>9.5906659881627018E-4</v>
      </c>
      <c r="AT101" s="479">
        <f t="shared" si="42"/>
        <v>4.7953329940813509E-4</v>
      </c>
      <c r="AU101" s="479">
        <f t="shared" si="42"/>
        <v>2.3976664970406754E-4</v>
      </c>
      <c r="AV101" s="479">
        <f t="shared" si="42"/>
        <v>1.1988332485203377E-4</v>
      </c>
      <c r="AW101" s="479">
        <f t="shared" si="42"/>
        <v>5.9941662426016886E-5</v>
      </c>
      <c r="AX101" s="479">
        <f t="shared" si="42"/>
        <v>2.9970831213008443E-5</v>
      </c>
      <c r="AY101" s="479">
        <f t="shared" si="42"/>
        <v>1.4985415606504222E-5</v>
      </c>
      <c r="AZ101" s="479">
        <f t="shared" si="42"/>
        <v>7.4927078032521108E-6</v>
      </c>
      <c r="BA101" s="479">
        <f t="shared" si="42"/>
        <v>3.7463539016260554E-6</v>
      </c>
      <c r="BB101" s="479">
        <f t="shared" si="42"/>
        <v>1.8731769508130277E-6</v>
      </c>
      <c r="BC101" s="479">
        <f t="shared" si="42"/>
        <v>9.3658847540651385E-7</v>
      </c>
      <c r="BD101" s="479">
        <f t="shared" si="42"/>
        <v>4.6829423770325692E-7</v>
      </c>
      <c r="BE101" s="479">
        <f t="shared" si="42"/>
        <v>2.3414711885162846E-7</v>
      </c>
      <c r="BF101" s="479">
        <f t="shared" si="42"/>
        <v>1.1707355942581423E-7</v>
      </c>
      <c r="BG101" s="479">
        <f t="shared" si="42"/>
        <v>5.8536779712907115E-8</v>
      </c>
      <c r="BH101" s="479">
        <f t="shared" si="42"/>
        <v>2.9268389856453558E-8</v>
      </c>
      <c r="BI101" s="479">
        <f t="shared" si="42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0.19400229202851887</v>
      </c>
      <c r="C102" s="481">
        <f>+C119*(1-MIN(C103,1))</f>
        <v>0.2549573316763622</v>
      </c>
      <c r="D102" s="481">
        <f t="shared" ref="D102:BI102" si="43">+D119*(1-MIN(D103,1))</f>
        <v>0.39112883464224868</v>
      </c>
      <c r="E102" s="481">
        <f t="shared" si="43"/>
        <v>0.57134345783468976</v>
      </c>
      <c r="F102" s="481">
        <f t="shared" si="43"/>
        <v>0.80179281205847297</v>
      </c>
      <c r="G102" s="481">
        <f t="shared" si="43"/>
        <v>1.074873500717185</v>
      </c>
      <c r="H102" s="481">
        <f t="shared" si="43"/>
        <v>1.3927745726976422</v>
      </c>
      <c r="I102" s="481">
        <f t="shared" si="43"/>
        <v>1.762362525995379</v>
      </c>
      <c r="J102" s="481">
        <f t="shared" si="43"/>
        <v>2.1694608469100856</v>
      </c>
      <c r="K102" s="481">
        <f t="shared" si="43"/>
        <v>2.597840312833811</v>
      </c>
      <c r="L102" s="481">
        <f t="shared" si="43"/>
        <v>2.9392963704479445</v>
      </c>
      <c r="M102" s="481">
        <f t="shared" si="43"/>
        <v>3.1786633498061287</v>
      </c>
      <c r="N102" s="481">
        <f t="shared" si="43"/>
        <v>3.3956387407857744</v>
      </c>
      <c r="O102" s="481">
        <f t="shared" si="43"/>
        <v>3.5998422866477249</v>
      </c>
      <c r="P102" s="481">
        <f t="shared" si="43"/>
        <v>3.7922694357448172</v>
      </c>
      <c r="Q102" s="481">
        <f t="shared" si="43"/>
        <v>3.9727087525876641</v>
      </c>
      <c r="R102" s="481">
        <f t="shared" si="43"/>
        <v>4.1401314152726663</v>
      </c>
      <c r="S102" s="481">
        <f t="shared" si="43"/>
        <v>4.2926249193709447</v>
      </c>
      <c r="T102" s="481">
        <f t="shared" si="43"/>
        <v>4.4270670339279059</v>
      </c>
      <c r="U102" s="481">
        <f t="shared" si="43"/>
        <v>4.5386547235223986</v>
      </c>
      <c r="V102" s="481">
        <f t="shared" si="43"/>
        <v>4.6203299523681478</v>
      </c>
      <c r="W102" s="481">
        <f t="shared" si="43"/>
        <v>4.6622134986914032</v>
      </c>
      <c r="X102" s="481">
        <f t="shared" si="43"/>
        <v>4.6512953115900046</v>
      </c>
      <c r="Y102" s="481">
        <f t="shared" si="43"/>
        <v>4.5718264654735119</v>
      </c>
      <c r="Z102" s="481">
        <f t="shared" si="43"/>
        <v>4.4070561309655565</v>
      </c>
      <c r="AA102" s="481">
        <f t="shared" si="43"/>
        <v>3.6435733202415141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4">+IF($B$98&gt;0,D109,IF($B$99&gt;0,D114,D122))</f>
        <v>4.0744432808424854E-4</v>
      </c>
      <c r="E103" s="484">
        <f t="shared" si="44"/>
        <v>4.1788428101636701E-4</v>
      </c>
      <c r="F103" s="484">
        <f t="shared" si="44"/>
        <v>4.2852811088817453E-4</v>
      </c>
      <c r="G103" s="484">
        <f t="shared" si="44"/>
        <v>4.3937521434208221E-4</v>
      </c>
      <c r="H103" s="484">
        <f t="shared" si="44"/>
        <v>4.5042487071423617E-4</v>
      </c>
      <c r="I103" s="484">
        <f t="shared" si="44"/>
        <v>4.6167876343543746E-4</v>
      </c>
      <c r="J103" s="484">
        <f t="shared" si="44"/>
        <v>4.731604603645268E-4</v>
      </c>
      <c r="K103" s="484">
        <f t="shared" si="44"/>
        <v>4.850319882581824E-4</v>
      </c>
      <c r="L103" s="484">
        <f t="shared" si="44"/>
        <v>4.981655556455174E-4</v>
      </c>
      <c r="M103" s="484">
        <f t="shared" si="44"/>
        <v>5.1651949753555269E-4</v>
      </c>
      <c r="N103" s="484">
        <f t="shared" si="44"/>
        <v>5.5546683012736909E-4</v>
      </c>
      <c r="O103" s="484">
        <f t="shared" si="44"/>
        <v>6.6390511876004738E-4</v>
      </c>
      <c r="P103" s="484">
        <f t="shared" si="44"/>
        <v>9.5445780914604284E-4</v>
      </c>
      <c r="Q103" s="484">
        <f t="shared" si="44"/>
        <v>1.6101578405669963E-3</v>
      </c>
      <c r="R103" s="484">
        <f t="shared" si="44"/>
        <v>2.8937096957212835E-3</v>
      </c>
      <c r="S103" s="484">
        <f t="shared" si="44"/>
        <v>5.2070725054838528E-3</v>
      </c>
      <c r="T103" s="484">
        <f t="shared" si="44"/>
        <v>9.172630790180868E-3</v>
      </c>
      <c r="U103" s="484">
        <f t="shared" si="44"/>
        <v>1.5721288735117592E-2</v>
      </c>
      <c r="V103" s="484">
        <f t="shared" si="44"/>
        <v>2.6186959569013225E-2</v>
      </c>
      <c r="W103" s="484">
        <f t="shared" si="44"/>
        <v>4.2389936771775175E-2</v>
      </c>
      <c r="X103" s="484">
        <f t="shared" si="44"/>
        <v>6.6665561522049624E-2</v>
      </c>
      <c r="Y103" s="484">
        <f t="shared" si="44"/>
        <v>0.10176117386275535</v>
      </c>
      <c r="Z103" s="484">
        <f t="shared" si="44"/>
        <v>0.15049392275529583</v>
      </c>
      <c r="AA103" s="484">
        <f t="shared" si="44"/>
        <v>0.30968405105822561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125.70677724004616</v>
      </c>
      <c r="AC106" s="389">
        <f t="shared" si="45"/>
        <v>62.853388620023082</v>
      </c>
      <c r="AD106" s="389">
        <f t="shared" si="45"/>
        <v>31.426694310011541</v>
      </c>
      <c r="AE106" s="389">
        <f t="shared" si="45"/>
        <v>15.713347155005771</v>
      </c>
      <c r="AF106" s="389">
        <f t="shared" si="45"/>
        <v>7.8566735775028853</v>
      </c>
      <c r="AG106" s="389">
        <f t="shared" si="45"/>
        <v>3.9283367887514427</v>
      </c>
      <c r="AH106" s="389">
        <f t="shared" si="45"/>
        <v>1.9641683943757213</v>
      </c>
      <c r="AI106" s="389">
        <f t="shared" si="45"/>
        <v>0.98208419718786066</v>
      </c>
      <c r="AJ106" s="389">
        <f t="shared" si="45"/>
        <v>0.49104209859393033</v>
      </c>
      <c r="AK106" s="389">
        <f t="shared" si="45"/>
        <v>0.24552104929696517</v>
      </c>
      <c r="AL106" s="389">
        <f t="shared" si="45"/>
        <v>0.12276052464848258</v>
      </c>
      <c r="AM106" s="389">
        <f t="shared" si="45"/>
        <v>6.1380262324241291E-2</v>
      </c>
      <c r="AN106" s="389">
        <f t="shared" si="45"/>
        <v>3.0690131162120646E-2</v>
      </c>
      <c r="AO106" s="389">
        <f t="shared" si="45"/>
        <v>1.5345065581060323E-2</v>
      </c>
      <c r="AP106" s="389">
        <f t="shared" si="45"/>
        <v>7.6725327905301614E-3</v>
      </c>
      <c r="AQ106" s="389">
        <f t="shared" si="45"/>
        <v>3.8362663952650807E-3</v>
      </c>
      <c r="AR106" s="389">
        <f t="shared" si="45"/>
        <v>1.9181331976325404E-3</v>
      </c>
      <c r="AS106" s="389">
        <f t="shared" si="45"/>
        <v>9.5906659881627018E-4</v>
      </c>
      <c r="AT106" s="389">
        <f t="shared" si="45"/>
        <v>4.7953329940813509E-4</v>
      </c>
      <c r="AU106" s="389">
        <f t="shared" si="45"/>
        <v>2.3976664970406754E-4</v>
      </c>
      <c r="AV106" s="389">
        <f t="shared" si="45"/>
        <v>1.1988332485203377E-4</v>
      </c>
      <c r="AW106" s="389">
        <f t="shared" si="45"/>
        <v>5.9941662426016886E-5</v>
      </c>
      <c r="AX106" s="389">
        <f t="shared" si="45"/>
        <v>2.9970831213008443E-5</v>
      </c>
      <c r="AY106" s="389">
        <f t="shared" si="45"/>
        <v>1.4985415606504222E-5</v>
      </c>
      <c r="AZ106" s="389">
        <f t="shared" si="45"/>
        <v>7.4927078032521108E-6</v>
      </c>
      <c r="BA106" s="389">
        <f t="shared" si="45"/>
        <v>3.7463539016260554E-6</v>
      </c>
      <c r="BB106" s="389">
        <f t="shared" si="45"/>
        <v>1.8731769508130277E-6</v>
      </c>
      <c r="BC106" s="389">
        <f t="shared" si="45"/>
        <v>9.3658847540651385E-7</v>
      </c>
      <c r="BD106" s="389">
        <f t="shared" si="45"/>
        <v>4.6829423770325692E-7</v>
      </c>
      <c r="BE106" s="389">
        <f t="shared" si="45"/>
        <v>2.3414711885162846E-7</v>
      </c>
      <c r="BF106" s="389">
        <f t="shared" si="45"/>
        <v>1.1707355942581423E-7</v>
      </c>
      <c r="BG106" s="389">
        <f t="shared" si="45"/>
        <v>5.8536779712907115E-8</v>
      </c>
      <c r="BH106" s="389">
        <f t="shared" si="45"/>
        <v>2.9268389856453558E-8</v>
      </c>
      <c r="BI106" s="389">
        <f t="shared" si="45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6">+(C106/(1000*C$36))^(1/($B$38-1))</f>
        <v>3.9720851919222591E-4</v>
      </c>
      <c r="D109" s="391">
        <f t="shared" si="46"/>
        <v>4.0744432808424854E-4</v>
      </c>
      <c r="E109" s="391">
        <f t="shared" si="46"/>
        <v>4.1788428101636701E-4</v>
      </c>
      <c r="F109" s="391">
        <f t="shared" si="46"/>
        <v>4.2852811088817453E-4</v>
      </c>
      <c r="G109" s="391">
        <f t="shared" si="46"/>
        <v>4.3937521434208221E-4</v>
      </c>
      <c r="H109" s="391">
        <f t="shared" si="46"/>
        <v>4.5042487071423617E-4</v>
      </c>
      <c r="I109" s="391">
        <f t="shared" si="46"/>
        <v>4.6167876343543746E-4</v>
      </c>
      <c r="J109" s="391">
        <f t="shared" si="46"/>
        <v>4.731604603645268E-4</v>
      </c>
      <c r="K109" s="391">
        <f t="shared" si="46"/>
        <v>4.850319882581824E-4</v>
      </c>
      <c r="L109" s="391">
        <f t="shared" si="46"/>
        <v>4.981655556455174E-4</v>
      </c>
      <c r="M109" s="391">
        <f t="shared" si="46"/>
        <v>5.1651949753555269E-4</v>
      </c>
      <c r="N109" s="391">
        <f t="shared" si="46"/>
        <v>5.5546683012736909E-4</v>
      </c>
      <c r="O109" s="391">
        <f t="shared" si="46"/>
        <v>6.6390511876004738E-4</v>
      </c>
      <c r="P109" s="391">
        <f t="shared" si="46"/>
        <v>9.5445780914604284E-4</v>
      </c>
      <c r="Q109" s="391">
        <f t="shared" si="46"/>
        <v>1.6101578405669963E-3</v>
      </c>
      <c r="R109" s="391">
        <f t="shared" si="46"/>
        <v>2.8937096957212835E-3</v>
      </c>
      <c r="S109" s="391">
        <f t="shared" si="46"/>
        <v>5.2070725054838528E-3</v>
      </c>
      <c r="T109" s="391">
        <f t="shared" si="46"/>
        <v>9.172630790180868E-3</v>
      </c>
      <c r="U109" s="391">
        <f t="shared" si="46"/>
        <v>1.5721288735117592E-2</v>
      </c>
      <c r="V109" s="391">
        <f t="shared" si="46"/>
        <v>2.6186959569013225E-2</v>
      </c>
      <c r="W109" s="391">
        <f t="shared" si="46"/>
        <v>4.2389936771775175E-2</v>
      </c>
      <c r="X109" s="391">
        <f t="shared" si="46"/>
        <v>6.6665561522049624E-2</v>
      </c>
      <c r="Y109" s="391">
        <f t="shared" si="46"/>
        <v>0.10176117386275535</v>
      </c>
      <c r="Z109" s="391">
        <f t="shared" si="46"/>
        <v>0.15049392275529583</v>
      </c>
      <c r="AA109" s="391">
        <f t="shared" si="46"/>
        <v>0.30968405105822561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0.1940774343068308</v>
      </c>
      <c r="C112" s="471">
        <f>+C40*C61</f>
        <v>0.25505864314231191</v>
      </c>
      <c r="D112" s="471">
        <f t="shared" ref="D112:BI112" si="47">+D40*D61</f>
        <v>0.39128826282558293</v>
      </c>
      <c r="E112" s="471">
        <f t="shared" si="47"/>
        <v>0.57158231309864072</v>
      </c>
      <c r="F112" s="471">
        <f t="shared" si="47"/>
        <v>0.80213655011896989</v>
      </c>
      <c r="G112" s="471">
        <f t="shared" si="47"/>
        <v>1.0753459810881176</v>
      </c>
      <c r="H112" s="471">
        <f t="shared" si="47"/>
        <v>1.3934021957014939</v>
      </c>
      <c r="I112" s="471">
        <f t="shared" si="47"/>
        <v>1.7631765471633918</v>
      </c>
      <c r="J112" s="471">
        <f t="shared" si="47"/>
        <v>2.1704878359337516</v>
      </c>
      <c r="K112" s="471">
        <f t="shared" si="47"/>
        <v>2.5991009599400945</v>
      </c>
      <c r="L112" s="471">
        <f t="shared" si="47"/>
        <v>2.9407613564631077</v>
      </c>
      <c r="M112" s="471">
        <f t="shared" si="47"/>
        <v>3.1803060398838587</v>
      </c>
      <c r="N112" s="471">
        <f t="shared" si="47"/>
        <v>3.3975259537575839</v>
      </c>
      <c r="O112" s="471">
        <f t="shared" si="47"/>
        <v>3.6022338281251876</v>
      </c>
      <c r="P112" s="471">
        <f t="shared" si="47"/>
        <v>3.7958924549411144</v>
      </c>
      <c r="Q112" s="471">
        <f t="shared" si="47"/>
        <v>3.979115757022357</v>
      </c>
      <c r="R112" s="471">
        <f t="shared" si="47"/>
        <v>4.152146521921205</v>
      </c>
      <c r="S112" s="471">
        <f t="shared" si="47"/>
        <v>4.3150939263132306</v>
      </c>
      <c r="T112" s="471">
        <f t="shared" si="47"/>
        <v>4.4680508144001649</v>
      </c>
      <c r="U112" s="471">
        <f t="shared" si="47"/>
        <v>4.6111479112352622</v>
      </c>
      <c r="V112" s="471">
        <f t="shared" si="47"/>
        <v>4.7445759715060891</v>
      </c>
      <c r="W112" s="471">
        <f t="shared" si="47"/>
        <v>4.8685928414061257</v>
      </c>
      <c r="X112" s="471">
        <f t="shared" si="47"/>
        <v>4.9835247900797235</v>
      </c>
      <c r="Y112" s="471">
        <f t="shared" si="47"/>
        <v>5.0897671448183077</v>
      </c>
      <c r="Z112" s="471">
        <f t="shared" si="47"/>
        <v>5.1877864667660099</v>
      </c>
      <c r="AA112" s="471">
        <f t="shared" si="47"/>
        <v>5.2781242064984308</v>
      </c>
      <c r="AB112" s="471">
        <f t="shared" si="47"/>
        <v>5.3616114982107765</v>
      </c>
      <c r="AC112" s="471">
        <f t="shared" si="47"/>
        <v>5.4401579176169887</v>
      </c>
      <c r="AD112" s="471">
        <f t="shared" si="47"/>
        <v>5.5175242241632825</v>
      </c>
      <c r="AE112" s="471">
        <f t="shared" si="47"/>
        <v>5.5938039272778637</v>
      </c>
      <c r="AF112" s="471">
        <f t="shared" si="47"/>
        <v>5.6685260071886425</v>
      </c>
      <c r="AG112" s="471">
        <f t="shared" si="47"/>
        <v>5.7411101610167412</v>
      </c>
      <c r="AH112" s="471">
        <f t="shared" si="47"/>
        <v>5.8110604330888371</v>
      </c>
      <c r="AI112" s="471">
        <f t="shared" si="47"/>
        <v>5.8780303046851037</v>
      </c>
      <c r="AJ112" s="471">
        <f t="shared" si="47"/>
        <v>5.9418245799671778</v>
      </c>
      <c r="AK112" s="471">
        <f t="shared" si="47"/>
        <v>6.0023751229893358</v>
      </c>
      <c r="AL112" s="471">
        <f t="shared" si="47"/>
        <v>6.0597096625749653</v>
      </c>
      <c r="AM112" s="471">
        <f t="shared" si="47"/>
        <v>6.1139224947234592</v>
      </c>
      <c r="AN112" s="471">
        <f t="shared" si="47"/>
        <v>6.1651503440058217</v>
      </c>
      <c r="AO112" s="471">
        <f t="shared" si="47"/>
        <v>6.213553925110558</v>
      </c>
      <c r="AP112" s="471">
        <f t="shared" si="47"/>
        <v>6.2593045872650794</v>
      </c>
      <c r="AQ112" s="471">
        <f t="shared" si="47"/>
        <v>6.3025750595030336</v>
      </c>
      <c r="AR112" s="471">
        <f t="shared" si="47"/>
        <v>6.3435333154127509</v>
      </c>
      <c r="AS112" s="471">
        <f t="shared" si="47"/>
        <v>6.3823387184924281</v>
      </c>
      <c r="AT112" s="471">
        <f t="shared" si="47"/>
        <v>6.4191397854775261</v>
      </c>
      <c r="AU112" s="471">
        <f t="shared" si="47"/>
        <v>6.4540730684215646</v>
      </c>
      <c r="AV112" s="471">
        <f t="shared" si="47"/>
        <v>6.4872627910569278</v>
      </c>
      <c r="AW112" s="471">
        <f t="shared" si="47"/>
        <v>6.5188209792855787</v>
      </c>
      <c r="AX112" s="471">
        <f t="shared" si="47"/>
        <v>6.5488479033853189</v>
      </c>
      <c r="AY112" s="471">
        <f t="shared" si="47"/>
        <v>6.5774327060159452</v>
      </c>
      <c r="AZ112" s="471">
        <f t="shared" si="47"/>
        <v>6.6046541304853497</v>
      </c>
      <c r="BA112" s="471">
        <f t="shared" si="47"/>
        <v>6.6305812922480616</v>
      </c>
      <c r="BB112" s="471">
        <f t="shared" si="47"/>
        <v>6.6552744565679163</v>
      </c>
      <c r="BC112" s="471">
        <f t="shared" si="47"/>
        <v>6.6787857991510089</v>
      </c>
      <c r="BD112" s="471">
        <f t="shared" si="47"/>
        <v>6.7011601361406514</v>
      </c>
      <c r="BE112" s="471">
        <f t="shared" si="47"/>
        <v>6.7224356164476164</v>
      </c>
      <c r="BF112" s="471">
        <f t="shared" si="47"/>
        <v>6.7426443738780337</v>
      </c>
      <c r="BG112" s="471">
        <f t="shared" si="47"/>
        <v>6.7618131395603349</v>
      </c>
      <c r="BH112" s="471">
        <f t="shared" si="47"/>
        <v>6.779963817213023</v>
      </c>
      <c r="BI112" s="471">
        <f t="shared" si="47"/>
        <v>6.7971140251546203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1.3913777763514212E-2</v>
      </c>
      <c r="C114" s="399">
        <f>IF(1-(C113/C112)&lt;0,0,1-(C113/C112))</f>
        <v>4.3208708090443304E-2</v>
      </c>
      <c r="D114" s="399">
        <f>IF(1-(D113/D112)&lt;0,0,1-(D113/D112))</f>
        <v>9.5569092755878771E-2</v>
      </c>
      <c r="E114" s="399">
        <f>IF(1-(E113/E112)&lt;0,0,1-(E113/E112))</f>
        <v>0.15672141030924935</v>
      </c>
      <c r="F114" s="399">
        <f t="shared" ref="F114:BI114" si="48">IF(1-(F113/F112)&lt;0,0,1-(F113/F112))</f>
        <v>0.21954617059661485</v>
      </c>
      <c r="G114" s="399">
        <f t="shared" si="48"/>
        <v>0.29446925479959629</v>
      </c>
      <c r="H114" s="399">
        <f t="shared" si="48"/>
        <v>0.37011542560583277</v>
      </c>
      <c r="I114" s="399">
        <f t="shared" si="48"/>
        <v>0.58736014320996044</v>
      </c>
      <c r="J114" s="399">
        <f t="shared" si="48"/>
        <v>0.71595066944050112</v>
      </c>
      <c r="K114" s="399">
        <f t="shared" si="48"/>
        <v>0.79441835404886441</v>
      </c>
      <c r="L114" s="399">
        <f t="shared" si="48"/>
        <v>0.83817087158914871</v>
      </c>
      <c r="M114" s="399">
        <f t="shared" si="48"/>
        <v>0.86494994217716847</v>
      </c>
      <c r="N114" s="399">
        <f t="shared" si="48"/>
        <v>0.88590985920790333</v>
      </c>
      <c r="O114" s="399">
        <f t="shared" si="48"/>
        <v>0.90288502351714361</v>
      </c>
      <c r="P114" s="399">
        <f t="shared" si="48"/>
        <v>0.91682526598547354</v>
      </c>
      <c r="Q114" s="399">
        <f t="shared" si="48"/>
        <v>0.9283912723275054</v>
      </c>
      <c r="R114" s="399">
        <f t="shared" si="48"/>
        <v>0.93806629362821259</v>
      </c>
      <c r="S114" s="399">
        <f t="shared" si="48"/>
        <v>0.94621555412857028</v>
      </c>
      <c r="T114" s="399">
        <f t="shared" si="48"/>
        <v>0.95312124611404392</v>
      </c>
      <c r="U114" s="399">
        <f t="shared" si="48"/>
        <v>0.95900486509964378</v>
      </c>
      <c r="V114" s="399">
        <f t="shared" si="48"/>
        <v>0.96404236011791844</v>
      </c>
      <c r="W114" s="399">
        <f t="shared" si="48"/>
        <v>0.96671038804285092</v>
      </c>
      <c r="X114" s="399">
        <f t="shared" si="48"/>
        <v>0.96910421947717207</v>
      </c>
      <c r="Y114" s="399">
        <f t="shared" si="48"/>
        <v>0.97126167276904407</v>
      </c>
      <c r="Z114" s="399">
        <f t="shared" si="48"/>
        <v>0.97321442874711783</v>
      </c>
      <c r="AA114" s="399">
        <f t="shared" si="48"/>
        <v>0.97498923335580978</v>
      </c>
      <c r="AB114" s="399">
        <f t="shared" si="48"/>
        <v>0.97660974946669576</v>
      </c>
      <c r="AC114" s="399">
        <f t="shared" si="48"/>
        <v>0.97810009080631388</v>
      </c>
      <c r="AD114" s="399">
        <f t="shared" si="48"/>
        <v>0.97948681118975378</v>
      </c>
      <c r="AE114" s="399">
        <f t="shared" si="48"/>
        <v>0.98077821161334044</v>
      </c>
      <c r="AF114" s="399">
        <f t="shared" si="48"/>
        <v>0.98198001218152109</v>
      </c>
      <c r="AG114" s="399">
        <f t="shared" si="48"/>
        <v>0.98309744485007911</v>
      </c>
      <c r="AH114" s="399">
        <f t="shared" si="48"/>
        <v>0.98413586287323518</v>
      </c>
      <c r="AI114" s="399">
        <f t="shared" si="48"/>
        <v>0.98510077661312623</v>
      </c>
      <c r="AJ114" s="399">
        <f t="shared" si="48"/>
        <v>0.98599770472261894</v>
      </c>
      <c r="AK114" s="399">
        <f t="shared" si="48"/>
        <v>0.98683200874273547</v>
      </c>
      <c r="AL114" s="399">
        <f t="shared" si="48"/>
        <v>0.98760876903905626</v>
      </c>
      <c r="AM114" s="399">
        <f t="shared" si="48"/>
        <v>0.98833271129172307</v>
      </c>
      <c r="AN114" s="399">
        <f t="shared" si="48"/>
        <v>0.98900817495755711</v>
      </c>
      <c r="AO114" s="399">
        <f t="shared" si="48"/>
        <v>0.98963911120423087</v>
      </c>
      <c r="AP114" s="399">
        <f t="shared" si="48"/>
        <v>0.99022909920268332</v>
      </c>
      <c r="AQ114" s="399">
        <f t="shared" si="48"/>
        <v>0.99078137246685649</v>
      </c>
      <c r="AR114" s="399">
        <f t="shared" si="48"/>
        <v>0.99129884961107284</v>
      </c>
      <c r="AS114" s="399">
        <f t="shared" si="48"/>
        <v>0.9917841659901383</v>
      </c>
      <c r="AT114" s="399">
        <f t="shared" si="48"/>
        <v>0.99223970416670881</v>
      </c>
      <c r="AU114" s="399">
        <f t="shared" si="48"/>
        <v>0.99266762212910598</v>
      </c>
      <c r="AV114" s="399">
        <f t="shared" si="48"/>
        <v>0.99306987879714037</v>
      </c>
      <c r="AW114" s="399">
        <f t="shared" si="48"/>
        <v>0.99344825671978099</v>
      </c>
      <c r="AX114" s="399">
        <f t="shared" si="48"/>
        <v>0.99380438207341615</v>
      </c>
      <c r="AY114" s="399">
        <f t="shared" si="48"/>
        <v>0.99413974217326517</v>
      </c>
      <c r="AZ114" s="399">
        <f t="shared" si="48"/>
        <v>0.99445570075328116</v>
      </c>
      <c r="BA114" s="399">
        <f t="shared" si="48"/>
        <v>0.99475351127733935</v>
      </c>
      <c r="BB114" s="399">
        <f t="shared" si="48"/>
        <v>0.99503432853274343</v>
      </c>
      <c r="BC114" s="399">
        <f t="shared" si="48"/>
        <v>0.99529921873584493</v>
      </c>
      <c r="BD114" s="399">
        <f t="shared" si="48"/>
        <v>0.99554916835467033</v>
      </c>
      <c r="BE114" s="399">
        <f t="shared" si="48"/>
        <v>0.99578509182812946</v>
      </c>
      <c r="BF114" s="399">
        <f t="shared" si="48"/>
        <v>0.99600783833740514</v>
      </c>
      <c r="BG114" s="399">
        <f t="shared" si="48"/>
        <v>0.99621819776331855</v>
      </c>
      <c r="BH114" s="399">
        <f t="shared" si="48"/>
        <v>0.99641690594413279</v>
      </c>
      <c r="BI114" s="399">
        <f t="shared" si="48"/>
        <v>0.99660464933140458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0.63090554222317596</v>
      </c>
      <c r="C115" s="400">
        <f t="shared" si="49"/>
        <v>4.6322811283029344</v>
      </c>
      <c r="D115" s="400">
        <f t="shared" si="49"/>
        <v>18.469219218684174</v>
      </c>
      <c r="E115" s="400">
        <f t="shared" si="49"/>
        <v>42.986306675859872</v>
      </c>
      <c r="F115" s="400">
        <f t="shared" si="49"/>
        <v>75.367444701244125</v>
      </c>
      <c r="G115" s="400">
        <f t="shared" si="49"/>
        <v>122.22722604243785</v>
      </c>
      <c r="H115" s="400">
        <f t="shared" si="49"/>
        <v>176.39539205392217</v>
      </c>
      <c r="I115" s="400">
        <f t="shared" si="49"/>
        <v>387.45651157451812</v>
      </c>
      <c r="J115" s="400">
        <f t="shared" si="49"/>
        <v>529.46155120182641</v>
      </c>
      <c r="K115" s="400">
        <f t="shared" si="49"/>
        <v>611.11631721090873</v>
      </c>
      <c r="L115" s="400">
        <f t="shared" si="49"/>
        <v>644.42109536671603</v>
      </c>
      <c r="M115" s="400">
        <f t="shared" si="49"/>
        <v>653.19325321762676</v>
      </c>
      <c r="N115" s="400">
        <f t="shared" si="49"/>
        <v>653.4345940658518</v>
      </c>
      <c r="O115" s="400">
        <f t="shared" si="49"/>
        <v>648.10301230255925</v>
      </c>
      <c r="P115" s="400">
        <f t="shared" si="49"/>
        <v>638.8417261818164</v>
      </c>
      <c r="Q115" s="400">
        <f t="shared" si="49"/>
        <v>626.8127609468329</v>
      </c>
      <c r="R115" s="400">
        <f t="shared" si="49"/>
        <v>612.86535396821841</v>
      </c>
      <c r="S115" s="400">
        <f t="shared" si="49"/>
        <v>597.63156895873442</v>
      </c>
      <c r="T115" s="400">
        <f t="shared" si="49"/>
        <v>581.58640636364134</v>
      </c>
      <c r="U115" s="400">
        <f t="shared" si="49"/>
        <v>565.08840281453888</v>
      </c>
      <c r="V115" s="400">
        <f t="shared" si="49"/>
        <v>548.40839657740582</v>
      </c>
      <c r="W115" s="400">
        <f t="shared" si="49"/>
        <v>530.10647773872142</v>
      </c>
      <c r="X115" s="400">
        <f t="shared" si="49"/>
        <v>512.39744577398073</v>
      </c>
      <c r="Y115" s="400">
        <f t="shared" si="49"/>
        <v>495.30558307650222</v>
      </c>
      <c r="Z115" s="400">
        <f t="shared" si="49"/>
        <v>478.84400460198179</v>
      </c>
      <c r="AA115" s="400">
        <f t="shared" si="49"/>
        <v>240.20849594849386</v>
      </c>
      <c r="AB115" s="400">
        <f t="shared" si="49"/>
        <v>120.46380933273019</v>
      </c>
      <c r="AC115" s="400">
        <f t="shared" si="49"/>
        <v>60.397454514348127</v>
      </c>
      <c r="AD115" s="400">
        <f t="shared" si="49"/>
        <v>30.275837654983629</v>
      </c>
      <c r="AE115" s="400">
        <f t="shared" si="49"/>
        <v>15.173863122184816</v>
      </c>
      <c r="AF115" s="400">
        <f t="shared" si="49"/>
        <v>7.6036737818308158</v>
      </c>
      <c r="AG115" s="400">
        <f t="shared" si="49"/>
        <v>3.8096276956906796</v>
      </c>
      <c r="AH115" s="400">
        <f t="shared" si="49"/>
        <v>1.9084369796742693</v>
      </c>
      <c r="AI115" s="400">
        <f t="shared" si="49"/>
        <v>0.95590319553734382</v>
      </c>
      <c r="AJ115" s="400">
        <f t="shared" si="49"/>
        <v>0.47873519253544666</v>
      </c>
      <c r="AK115" s="400">
        <f t="shared" si="49"/>
        <v>0.2397322941609738</v>
      </c>
      <c r="AL115" s="400">
        <f t="shared" si="49"/>
        <v>0.12003602993542227</v>
      </c>
      <c r="AM115" s="400">
        <f t="shared" si="49"/>
        <v>6.0097228692411589E-2</v>
      </c>
      <c r="AN115" s="400">
        <f t="shared" si="49"/>
        <v>3.0085589882489227E-2</v>
      </c>
      <c r="AO115" s="400">
        <f t="shared" si="49"/>
        <v>1.5060073099246606E-2</v>
      </c>
      <c r="AP115" s="400">
        <f t="shared" si="49"/>
        <v>7.5381189333211876E-3</v>
      </c>
      <c r="AQ115" s="400">
        <f t="shared" si="49"/>
        <v>3.7728440729040812E-3</v>
      </c>
      <c r="AR115" s="400">
        <f t="shared" si="49"/>
        <v>1.8881958804580347E-3</v>
      </c>
      <c r="AS115" s="400">
        <f t="shared" si="49"/>
        <v>9.4493007743189496E-4</v>
      </c>
      <c r="AT115" s="400">
        <f t="shared" si="49"/>
        <v>4.7285572626600447E-4</v>
      </c>
      <c r="AU115" s="400">
        <f t="shared" si="49"/>
        <v>2.3661142817905671E-4</v>
      </c>
      <c r="AV115" s="400">
        <f t="shared" si="49"/>
        <v>1.1839202148467343E-4</v>
      </c>
      <c r="AW115" s="400">
        <f t="shared" si="49"/>
        <v>5.9236615517267966E-5</v>
      </c>
      <c r="AX115" s="400">
        <f t="shared" si="49"/>
        <v>2.9637421805892302E-5</v>
      </c>
      <c r="AY115" s="400">
        <f t="shared" si="49"/>
        <v>1.4827713172844109E-5</v>
      </c>
      <c r="AZ115" s="400">
        <f t="shared" si="49"/>
        <v>7.4180984296151063E-6</v>
      </c>
      <c r="BA115" s="400">
        <f t="shared" si="49"/>
        <v>3.7110488083218358E-6</v>
      </c>
      <c r="BB115" s="400">
        <f t="shared" si="49"/>
        <v>1.8564673712204999E-6</v>
      </c>
      <c r="BC115" s="400">
        <f t="shared" si="49"/>
        <v>9.2867852568468386E-7</v>
      </c>
      <c r="BD115" s="400">
        <f t="shared" si="49"/>
        <v>4.6454918116676671E-7</v>
      </c>
      <c r="BE115" s="400">
        <f t="shared" si="49"/>
        <v>2.3237367921085359E-7</v>
      </c>
      <c r="BF115" s="400">
        <f t="shared" si="49"/>
        <v>1.162336253544752E-7</v>
      </c>
      <c r="BG115" s="400">
        <f t="shared" si="49"/>
        <v>5.8138908501212946E-8</v>
      </c>
      <c r="BH115" s="400">
        <f t="shared" si="49"/>
        <v>2.9079891962583784E-8</v>
      </c>
      <c r="BI115" s="400">
        <f t="shared" si="49"/>
        <v>1.4544877623828396E-8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0.19400229202851887</v>
      </c>
      <c r="C116" s="399">
        <f t="shared" si="50"/>
        <v>0.2549573316763622</v>
      </c>
      <c r="D116" s="399">
        <f t="shared" si="50"/>
        <v>0.39112883464224868</v>
      </c>
      <c r="E116" s="399">
        <f t="shared" si="50"/>
        <v>0.57134345783468976</v>
      </c>
      <c r="F116" s="399">
        <f t="shared" si="50"/>
        <v>0.80179281205847297</v>
      </c>
      <c r="G116" s="399">
        <f t="shared" si="50"/>
        <v>1.074873500717185</v>
      </c>
      <c r="H116" s="399">
        <f t="shared" si="50"/>
        <v>1.3927745726976422</v>
      </c>
      <c r="I116" s="399">
        <f t="shared" si="50"/>
        <v>1.762362525995379</v>
      </c>
      <c r="J116" s="399">
        <f t="shared" si="50"/>
        <v>2.1694608469100856</v>
      </c>
      <c r="K116" s="399">
        <f t="shared" si="50"/>
        <v>2.597840312833811</v>
      </c>
      <c r="L116" s="399">
        <f t="shared" si="50"/>
        <v>2.9392963704479445</v>
      </c>
      <c r="M116" s="399">
        <f t="shared" si="50"/>
        <v>3.1786633498061287</v>
      </c>
      <c r="N116" s="399">
        <f t="shared" si="50"/>
        <v>3.3956387407857744</v>
      </c>
      <c r="O116" s="399">
        <f t="shared" si="50"/>
        <v>3.5998422866477249</v>
      </c>
      <c r="P116" s="399">
        <f t="shared" si="50"/>
        <v>3.7922694357448172</v>
      </c>
      <c r="Q116" s="399">
        <f t="shared" si="50"/>
        <v>3.9727087525876641</v>
      </c>
      <c r="R116" s="399">
        <f t="shared" si="50"/>
        <v>4.1401314152726663</v>
      </c>
      <c r="S116" s="399">
        <f t="shared" si="50"/>
        <v>4.2926249193709447</v>
      </c>
      <c r="T116" s="399">
        <f t="shared" si="50"/>
        <v>4.4270670339279059</v>
      </c>
      <c r="U116" s="399">
        <f t="shared" si="50"/>
        <v>4.5386547235223986</v>
      </c>
      <c r="V116" s="399">
        <f t="shared" si="50"/>
        <v>4.6203299523681478</v>
      </c>
      <c r="W116" s="399">
        <f t="shared" si="50"/>
        <v>4.6622134986914032</v>
      </c>
      <c r="X116" s="399">
        <f t="shared" si="50"/>
        <v>4.6512953115900046</v>
      </c>
      <c r="Y116" s="399">
        <f t="shared" si="50"/>
        <v>4.5718264654735119</v>
      </c>
      <c r="Z116" s="399">
        <f t="shared" si="50"/>
        <v>4.4070561309655565</v>
      </c>
      <c r="AA116" s="399">
        <f t="shared" si="50"/>
        <v>3.6435733202415141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0.1940774343068308</v>
      </c>
      <c r="C119" s="421">
        <f t="shared" ref="C119:BI120" si="52">+C112</f>
        <v>0.25505864314231191</v>
      </c>
      <c r="D119" s="421">
        <f t="shared" si="52"/>
        <v>0.39128826282558293</v>
      </c>
      <c r="E119" s="421">
        <f t="shared" si="52"/>
        <v>0.57158231309864072</v>
      </c>
      <c r="F119" s="421">
        <f t="shared" si="52"/>
        <v>0.80213655011896989</v>
      </c>
      <c r="G119" s="421">
        <f t="shared" si="52"/>
        <v>1.0753459810881176</v>
      </c>
      <c r="H119" s="421">
        <f t="shared" si="52"/>
        <v>1.3934021957014939</v>
      </c>
      <c r="I119" s="421">
        <f t="shared" si="52"/>
        <v>1.7631765471633918</v>
      </c>
      <c r="J119" s="421">
        <f t="shared" si="52"/>
        <v>2.1704878359337516</v>
      </c>
      <c r="K119" s="421">
        <f t="shared" si="52"/>
        <v>2.5991009599400945</v>
      </c>
      <c r="L119" s="421">
        <f t="shared" si="52"/>
        <v>2.9407613564631077</v>
      </c>
      <c r="M119" s="421">
        <f t="shared" si="52"/>
        <v>3.1803060398838587</v>
      </c>
      <c r="N119" s="421">
        <f t="shared" si="52"/>
        <v>3.3975259537575839</v>
      </c>
      <c r="O119" s="421">
        <f t="shared" si="52"/>
        <v>3.6022338281251876</v>
      </c>
      <c r="P119" s="421">
        <f t="shared" si="52"/>
        <v>3.7958924549411144</v>
      </c>
      <c r="Q119" s="421">
        <f t="shared" si="52"/>
        <v>3.979115757022357</v>
      </c>
      <c r="R119" s="421">
        <f t="shared" si="52"/>
        <v>4.152146521921205</v>
      </c>
      <c r="S119" s="421">
        <f t="shared" si="52"/>
        <v>4.3150939263132306</v>
      </c>
      <c r="T119" s="421">
        <f t="shared" si="52"/>
        <v>4.4680508144001649</v>
      </c>
      <c r="U119" s="421">
        <f t="shared" si="52"/>
        <v>4.6111479112352622</v>
      </c>
      <c r="V119" s="421">
        <f t="shared" si="52"/>
        <v>4.7445759715060891</v>
      </c>
      <c r="W119" s="421">
        <f t="shared" si="52"/>
        <v>4.8685928414061257</v>
      </c>
      <c r="X119" s="421">
        <f t="shared" si="52"/>
        <v>4.9835247900797235</v>
      </c>
      <c r="Y119" s="421">
        <f t="shared" si="52"/>
        <v>5.0897671448183077</v>
      </c>
      <c r="Z119" s="421">
        <f t="shared" si="52"/>
        <v>5.1877864667660099</v>
      </c>
      <c r="AA119" s="421">
        <f t="shared" si="52"/>
        <v>5.2781242064984308</v>
      </c>
      <c r="AB119" s="421">
        <f t="shared" si="52"/>
        <v>5.3616114982107765</v>
      </c>
      <c r="AC119" s="421">
        <f t="shared" si="52"/>
        <v>5.4401579176169887</v>
      </c>
      <c r="AD119" s="421">
        <f t="shared" si="52"/>
        <v>5.5175242241632825</v>
      </c>
      <c r="AE119" s="421">
        <f t="shared" si="52"/>
        <v>5.5938039272778637</v>
      </c>
      <c r="AF119" s="421">
        <f t="shared" si="52"/>
        <v>5.6685260071886425</v>
      </c>
      <c r="AG119" s="421">
        <f t="shared" si="52"/>
        <v>5.7411101610167412</v>
      </c>
      <c r="AH119" s="421">
        <f t="shared" si="52"/>
        <v>5.8110604330888371</v>
      </c>
      <c r="AI119" s="421">
        <f t="shared" si="52"/>
        <v>5.8780303046851037</v>
      </c>
      <c r="AJ119" s="421">
        <f t="shared" si="52"/>
        <v>5.9418245799671778</v>
      </c>
      <c r="AK119" s="421">
        <f t="shared" si="52"/>
        <v>6.0023751229893358</v>
      </c>
      <c r="AL119" s="421">
        <f t="shared" si="52"/>
        <v>6.0597096625749653</v>
      </c>
      <c r="AM119" s="421">
        <f t="shared" si="52"/>
        <v>6.1139224947234592</v>
      </c>
      <c r="AN119" s="421">
        <f t="shared" si="52"/>
        <v>6.1651503440058217</v>
      </c>
      <c r="AO119" s="421">
        <f t="shared" si="52"/>
        <v>6.213553925110558</v>
      </c>
      <c r="AP119" s="421">
        <f t="shared" si="52"/>
        <v>6.2593045872650794</v>
      </c>
      <c r="AQ119" s="421">
        <f t="shared" si="52"/>
        <v>6.3025750595030336</v>
      </c>
      <c r="AR119" s="421">
        <f t="shared" si="52"/>
        <v>6.3435333154127509</v>
      </c>
      <c r="AS119" s="421">
        <f t="shared" si="52"/>
        <v>6.3823387184924281</v>
      </c>
      <c r="AT119" s="421">
        <f t="shared" si="52"/>
        <v>6.4191397854775261</v>
      </c>
      <c r="AU119" s="421">
        <f t="shared" si="52"/>
        <v>6.4540730684215646</v>
      </c>
      <c r="AV119" s="421">
        <f t="shared" si="52"/>
        <v>6.4872627910569278</v>
      </c>
      <c r="AW119" s="421">
        <f t="shared" si="52"/>
        <v>6.5188209792855787</v>
      </c>
      <c r="AX119" s="421">
        <f t="shared" si="52"/>
        <v>6.5488479033853189</v>
      </c>
      <c r="AY119" s="421">
        <f t="shared" si="52"/>
        <v>6.5774327060159452</v>
      </c>
      <c r="AZ119" s="421">
        <f t="shared" si="52"/>
        <v>6.6046541304853497</v>
      </c>
      <c r="BA119" s="421">
        <f t="shared" si="52"/>
        <v>6.6305812922480616</v>
      </c>
      <c r="BB119" s="421">
        <f t="shared" si="52"/>
        <v>6.6552744565679163</v>
      </c>
      <c r="BC119" s="421">
        <f t="shared" si="52"/>
        <v>6.6787857991510089</v>
      </c>
      <c r="BD119" s="421">
        <f t="shared" si="52"/>
        <v>6.7011601361406514</v>
      </c>
      <c r="BE119" s="421">
        <f t="shared" si="52"/>
        <v>6.7224356164476164</v>
      </c>
      <c r="BF119" s="421">
        <f t="shared" si="52"/>
        <v>6.7426443738780337</v>
      </c>
      <c r="BG119" s="421">
        <f t="shared" si="52"/>
        <v>6.7618131395603349</v>
      </c>
      <c r="BH119" s="421">
        <f t="shared" si="52"/>
        <v>6.779963817213023</v>
      </c>
      <c r="BI119" s="421">
        <f t="shared" si="52"/>
        <v>6.7971140251546203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2"/>
        <v>0.2440378886848312</v>
      </c>
      <c r="D120" s="421">
        <f t="shared" si="52"/>
        <v>0.35389319854131812</v>
      </c>
      <c r="E120" s="421">
        <f t="shared" si="52"/>
        <v>0.48200312688199881</v>
      </c>
      <c r="F120" s="421">
        <f t="shared" si="52"/>
        <v>0.62603054224477039</v>
      </c>
      <c r="G120" s="421">
        <f t="shared" si="52"/>
        <v>0.75868965138535882</v>
      </c>
      <c r="H120" s="421">
        <f t="shared" si="52"/>
        <v>0.87768254899933362</v>
      </c>
      <c r="I120" s="421">
        <f t="shared" si="52"/>
        <v>0.72755691791705857</v>
      </c>
      <c r="J120" s="421">
        <f t="shared" si="52"/>
        <v>0.61652561678451767</v>
      </c>
      <c r="K120" s="421">
        <f t="shared" si="52"/>
        <v>0.53432745333766118</v>
      </c>
      <c r="L120" s="421">
        <f t="shared" si="52"/>
        <v>0.47590084718073744</v>
      </c>
      <c r="M120" s="421">
        <f t="shared" si="52"/>
        <v>0.4295005145806155</v>
      </c>
      <c r="N120" s="421">
        <f t="shared" si="52"/>
        <v>0.38762421440900541</v>
      </c>
      <c r="O120" s="421">
        <f t="shared" si="52"/>
        <v>0.34983085350412735</v>
      </c>
      <c r="P120" s="421">
        <f t="shared" si="52"/>
        <v>0.31572234528747495</v>
      </c>
      <c r="Q120" s="421">
        <f t="shared" si="52"/>
        <v>0.28493941662194611</v>
      </c>
      <c r="R120" s="421">
        <f t="shared" si="52"/>
        <v>0.25715782350130634</v>
      </c>
      <c r="S120" s="421">
        <f t="shared" si="52"/>
        <v>0.23208493570992894</v>
      </c>
      <c r="T120" s="421">
        <f t="shared" si="52"/>
        <v>0.20945665447821085</v>
      </c>
      <c r="U120" s="421">
        <f t="shared" si="52"/>
        <v>0.18903463066658527</v>
      </c>
      <c r="V120" s="421">
        <f t="shared" si="52"/>
        <v>0.17060375417659321</v>
      </c>
      <c r="W120" s="421">
        <f t="shared" si="52"/>
        <v>0.16207356646776355</v>
      </c>
      <c r="X120" s="421">
        <f t="shared" si="52"/>
        <v>0.15396988814437537</v>
      </c>
      <c r="Y120" s="421">
        <f t="shared" si="52"/>
        <v>0.14627139373715659</v>
      </c>
      <c r="Z120" s="421">
        <f t="shared" si="52"/>
        <v>0.13895782405029874</v>
      </c>
      <c r="AA120" s="421">
        <f t="shared" si="52"/>
        <v>0.13200993284778381</v>
      </c>
      <c r="AB120" s="421">
        <f t="shared" si="52"/>
        <v>0.1254094362053946</v>
      </c>
      <c r="AC120" s="421">
        <f t="shared" si="52"/>
        <v>0.11913896439512486</v>
      </c>
      <c r="AD120" s="421">
        <f t="shared" si="52"/>
        <v>0.11318201617536862</v>
      </c>
      <c r="AE120" s="421">
        <f t="shared" si="52"/>
        <v>0.10752291536660018</v>
      </c>
      <c r="AF120" s="421">
        <f t="shared" si="52"/>
        <v>0.10214676959827017</v>
      </c>
      <c r="AG120" s="421">
        <f t="shared" si="52"/>
        <v>9.7039431118356653E-2</v>
      </c>
      <c r="AH120" s="421">
        <f t="shared" si="52"/>
        <v>9.2187459562438817E-2</v>
      </c>
      <c r="AI120" s="421">
        <f t="shared" si="52"/>
        <v>8.7578086584316872E-2</v>
      </c>
      <c r="AJ120" s="421">
        <f t="shared" si="52"/>
        <v>8.319918225510102E-2</v>
      </c>
      <c r="AK120" s="421">
        <f t="shared" si="52"/>
        <v>7.903922314234596E-2</v>
      </c>
      <c r="AL120" s="421">
        <f t="shared" si="52"/>
        <v>7.5087261985228665E-2</v>
      </c>
      <c r="AM120" s="421">
        <f t="shared" si="52"/>
        <v>7.1332898885967222E-2</v>
      </c>
      <c r="AN120" s="421">
        <f t="shared" si="52"/>
        <v>6.7766253941668853E-2</v>
      </c>
      <c r="AO120" s="421">
        <f t="shared" si="52"/>
        <v>6.4377941244585402E-2</v>
      </c>
      <c r="AP120" s="421">
        <f t="shared" si="52"/>
        <v>6.1159044182356126E-2</v>
      </c>
      <c r="AQ120" s="421">
        <f t="shared" si="52"/>
        <v>5.8101091973238317E-2</v>
      </c>
      <c r="AR120" s="421">
        <f t="shared" si="52"/>
        <v>5.5196037374576401E-2</v>
      </c>
      <c r="AS120" s="421">
        <f t="shared" si="52"/>
        <v>5.2436235505847577E-2</v>
      </c>
      <c r="AT120" s="421">
        <f t="shared" si="52"/>
        <v>4.9814423730555196E-2</v>
      </c>
      <c r="AU120" s="421">
        <f t="shared" si="52"/>
        <v>4.7323702544027436E-2</v>
      </c>
      <c r="AV120" s="421">
        <f t="shared" si="52"/>
        <v>4.4957517416826062E-2</v>
      </c>
      <c r="AW120" s="421">
        <f t="shared" si="52"/>
        <v>4.2709641545984757E-2</v>
      </c>
      <c r="AX120" s="421">
        <f t="shared" si="52"/>
        <v>4.0574159468685519E-2</v>
      </c>
      <c r="AY120" s="421">
        <f t="shared" si="52"/>
        <v>3.8545451495251244E-2</v>
      </c>
      <c r="AZ120" s="421">
        <f t="shared" si="52"/>
        <v>3.661817892048868E-2</v>
      </c>
      <c r="BA120" s="421">
        <f t="shared" si="52"/>
        <v>3.4787269974464241E-2</v>
      </c>
      <c r="BB120" s="421">
        <f t="shared" si="52"/>
        <v>3.3047906475741025E-2</v>
      </c>
      <c r="BC120" s="421">
        <f t="shared" si="52"/>
        <v>3.1395511151953971E-2</v>
      </c>
      <c r="BD120" s="421">
        <f t="shared" si="52"/>
        <v>2.9825735594356272E-2</v>
      </c>
      <c r="BE120" s="421">
        <f t="shared" si="52"/>
        <v>2.8334448814638456E-2</v>
      </c>
      <c r="BF120" s="421">
        <f t="shared" si="52"/>
        <v>2.691772637390653E-2</v>
      </c>
      <c r="BG120" s="421">
        <f t="shared" si="52"/>
        <v>2.5571840055211202E-2</v>
      </c>
      <c r="BH120" s="421">
        <f t="shared" si="52"/>
        <v>2.4293248052450641E-2</v>
      </c>
      <c r="BI120" s="421">
        <f t="shared" si="52"/>
        <v>2.3078585649828107E-2</v>
      </c>
    </row>
    <row r="121" spans="1:61" s="418" customFormat="1" ht="18" customHeight="1">
      <c r="A121" s="420" t="s">
        <v>965</v>
      </c>
      <c r="B121" s="421">
        <f>+B119*(1-B122)</f>
        <v>0.1940774343068308</v>
      </c>
      <c r="C121" s="421">
        <f t="shared" ref="C121:BI121" si="53">+C119*(1-C122)</f>
        <v>0.25505864314231191</v>
      </c>
      <c r="D121" s="421">
        <f t="shared" si="53"/>
        <v>0.39128826282558293</v>
      </c>
      <c r="E121" s="421">
        <f t="shared" si="53"/>
        <v>0.57158231309864072</v>
      </c>
      <c r="F121" s="421">
        <f t="shared" si="53"/>
        <v>0.80213655011896989</v>
      </c>
      <c r="G121" s="421">
        <f t="shared" si="53"/>
        <v>1.0753459810881176</v>
      </c>
      <c r="H121" s="421">
        <f t="shared" si="53"/>
        <v>1.3934021957014939</v>
      </c>
      <c r="I121" s="421">
        <f t="shared" si="53"/>
        <v>0.74662250745615022</v>
      </c>
      <c r="J121" s="421">
        <f t="shared" si="53"/>
        <v>0.83411602283470643</v>
      </c>
      <c r="K121" s="421">
        <f t="shared" si="53"/>
        <v>0.922988009119452</v>
      </c>
      <c r="L121" s="421">
        <f t="shared" si="53"/>
        <v>0.98275171109653925</v>
      </c>
      <c r="M121" s="421">
        <f t="shared" si="53"/>
        <v>1.0114947994371855</v>
      </c>
      <c r="N121" s="421">
        <f t="shared" si="53"/>
        <v>1.0336897111288319</v>
      </c>
      <c r="O121" s="421">
        <f t="shared" si="53"/>
        <v>1.051657056104526</v>
      </c>
      <c r="P121" s="421">
        <f t="shared" si="53"/>
        <v>1.0688430003844989</v>
      </c>
      <c r="Q121" s="421">
        <f t="shared" si="53"/>
        <v>1.0848273238147874</v>
      </c>
      <c r="R121" s="421">
        <f t="shared" si="53"/>
        <v>1.1005719074263656</v>
      </c>
      <c r="S121" s="421">
        <f t="shared" si="53"/>
        <v>1.1170506545604715</v>
      </c>
      <c r="T121" s="421">
        <f t="shared" si="53"/>
        <v>1.1308155720770445</v>
      </c>
      <c r="U121" s="421">
        <f t="shared" si="53"/>
        <v>1.1424031307741787</v>
      </c>
      <c r="V121" s="421">
        <f t="shared" si="53"/>
        <v>1.1523590503858219</v>
      </c>
      <c r="W121" s="421">
        <f t="shared" si="53"/>
        <v>1.3160650734463728</v>
      </c>
      <c r="X121" s="421">
        <f t="shared" si="53"/>
        <v>1.4798661787931595</v>
      </c>
      <c r="Y121" s="421">
        <f t="shared" si="53"/>
        <v>1.6429882925648365</v>
      </c>
      <c r="Z121" s="421">
        <f t="shared" si="53"/>
        <v>1.8047696913156797</v>
      </c>
      <c r="AA121" s="421">
        <f t="shared" si="53"/>
        <v>0.50701097355706215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</v>
      </c>
      <c r="F122" s="422">
        <f t="shared" si="54"/>
        <v>0</v>
      </c>
      <c r="G122" s="422">
        <f t="shared" si="54"/>
        <v>0</v>
      </c>
      <c r="H122" s="422">
        <f t="shared" si="54"/>
        <v>0</v>
      </c>
      <c r="I122" s="422">
        <f t="shared" si="54"/>
        <v>0.57654693816264702</v>
      </c>
      <c r="J122" s="422">
        <f t="shared" si="54"/>
        <v>0.6157011299370555</v>
      </c>
      <c r="K122" s="422">
        <f t="shared" si="54"/>
        <v>0.64488181746478768</v>
      </c>
      <c r="L122" s="422">
        <f t="shared" si="54"/>
        <v>0.66581725207430376</v>
      </c>
      <c r="M122" s="422">
        <f t="shared" ref="M122:BI122" si="55">+(M123/(1000*M$36))^(1/($B$38-1))</f>
        <v>0.68195048314465856</v>
      </c>
      <c r="N122" s="422">
        <f t="shared" si="55"/>
        <v>0.69575222523742741</v>
      </c>
      <c r="O122" s="422">
        <f t="shared" si="55"/>
        <v>0.70805419462404262</v>
      </c>
      <c r="P122" s="422">
        <f t="shared" si="55"/>
        <v>0.71842115837787091</v>
      </c>
      <c r="Q122" s="422">
        <f t="shared" si="55"/>
        <v>0.72736974995002834</v>
      </c>
      <c r="R122" s="422">
        <f t="shared" si="55"/>
        <v>0.73493904860632686</v>
      </c>
      <c r="S122" s="422">
        <f t="shared" si="55"/>
        <v>0.74112946933814083</v>
      </c>
      <c r="T122" s="422">
        <f t="shared" si="55"/>
        <v>0.74691076286945579</v>
      </c>
      <c r="U122" s="422">
        <f t="shared" si="55"/>
        <v>0.75225190066216185</v>
      </c>
      <c r="V122" s="422">
        <f t="shared" si="55"/>
        <v>0.75712075066214524</v>
      </c>
      <c r="W122" s="422">
        <f t="shared" si="55"/>
        <v>0.72968265855924963</v>
      </c>
      <c r="X122" s="422">
        <f t="shared" si="55"/>
        <v>0.70304829590915197</v>
      </c>
      <c r="Y122" s="422">
        <f t="shared" si="55"/>
        <v>0.67719774877373351</v>
      </c>
      <c r="Z122" s="422">
        <f t="shared" si="55"/>
        <v>0.65211180088513809</v>
      </c>
      <c r="AA122" s="422">
        <f t="shared" si="55"/>
        <v>0.90394106812931196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0.1940774343068308</v>
      </c>
      <c r="C124" s="421">
        <f t="shared" ref="C124:BI124" si="56">+C119*(1-C122)</f>
        <v>0.25505864314231191</v>
      </c>
      <c r="D124" s="421">
        <f t="shared" si="56"/>
        <v>0.39128826282558293</v>
      </c>
      <c r="E124" s="421">
        <f t="shared" si="56"/>
        <v>0.57158231309864072</v>
      </c>
      <c r="F124" s="421">
        <f t="shared" si="56"/>
        <v>0.80213655011896989</v>
      </c>
      <c r="G124" s="421">
        <f t="shared" si="56"/>
        <v>1.0753459810881176</v>
      </c>
      <c r="H124" s="421">
        <f t="shared" si="56"/>
        <v>1.3934021957014939</v>
      </c>
      <c r="I124" s="421">
        <f t="shared" si="56"/>
        <v>0.74662250745615022</v>
      </c>
      <c r="J124" s="421">
        <f t="shared" si="56"/>
        <v>0.83411602283470643</v>
      </c>
      <c r="K124" s="421">
        <f t="shared" si="56"/>
        <v>0.922988009119452</v>
      </c>
      <c r="L124" s="421">
        <f t="shared" si="56"/>
        <v>0.98275171109653925</v>
      </c>
      <c r="M124" s="421">
        <f t="shared" si="56"/>
        <v>1.0114947994371855</v>
      </c>
      <c r="N124" s="421">
        <f t="shared" si="56"/>
        <v>1.0336897111288319</v>
      </c>
      <c r="O124" s="421">
        <f t="shared" si="56"/>
        <v>1.051657056104526</v>
      </c>
      <c r="P124" s="421">
        <f t="shared" si="56"/>
        <v>1.0688430003844989</v>
      </c>
      <c r="Q124" s="421">
        <f t="shared" si="56"/>
        <v>1.0848273238147874</v>
      </c>
      <c r="R124" s="421">
        <f t="shared" si="56"/>
        <v>1.1005719074263656</v>
      </c>
      <c r="S124" s="421">
        <f t="shared" si="56"/>
        <v>1.1170506545604715</v>
      </c>
      <c r="T124" s="421">
        <f t="shared" si="56"/>
        <v>1.1308155720770445</v>
      </c>
      <c r="U124" s="421">
        <f t="shared" si="56"/>
        <v>1.1424031307741787</v>
      </c>
      <c r="V124" s="421">
        <f t="shared" si="56"/>
        <v>1.1523590503858219</v>
      </c>
      <c r="W124" s="421">
        <f t="shared" si="56"/>
        <v>1.3160650734463728</v>
      </c>
      <c r="X124" s="421">
        <f t="shared" si="56"/>
        <v>1.4798661787931595</v>
      </c>
      <c r="Y124" s="421">
        <f t="shared" si="56"/>
        <v>1.6429882925648365</v>
      </c>
      <c r="Z124" s="421">
        <f t="shared" si="56"/>
        <v>1.8047696913156797</v>
      </c>
      <c r="AA124" s="421">
        <f t="shared" si="56"/>
        <v>0.50701097355706215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0.16544794965912227</v>
      </c>
      <c r="D128" s="23">
        <f t="shared" si="57"/>
        <v>0.15426746278822573</v>
      </c>
      <c r="E128" s="23">
        <f t="shared" si="57"/>
        <v>0.14874008621403625</v>
      </c>
      <c r="F128" s="23">
        <f t="shared" si="57"/>
        <v>0.14517440529939393</v>
      </c>
      <c r="G128" s="23">
        <f t="shared" si="57"/>
        <v>0.1446648333988633</v>
      </c>
      <c r="H128" s="23">
        <f t="shared" si="57"/>
        <v>0.1437202845740421</v>
      </c>
      <c r="I128" s="23">
        <f t="shared" si="57"/>
        <v>0.13973715260018907</v>
      </c>
      <c r="J128" s="23">
        <f t="shared" si="57"/>
        <v>0.13469446733542562</v>
      </c>
      <c r="K128" s="23">
        <f t="shared" si="57"/>
        <v>0.1295296828198029</v>
      </c>
      <c r="L128" s="23">
        <f t="shared" si="57"/>
        <v>0.12425545074595529</v>
      </c>
      <c r="M128" s="23">
        <f t="shared" si="57"/>
        <v>0.11993506817877012</v>
      </c>
      <c r="N128" s="23">
        <f t="shared" si="57"/>
        <v>0.11765327478191728</v>
      </c>
      <c r="O128" s="23">
        <f t="shared" si="57"/>
        <v>0.11616314767964386</v>
      </c>
      <c r="P128" s="23">
        <f t="shared" si="57"/>
        <v>0.11517695011529293</v>
      </c>
      <c r="Q128" s="23">
        <f t="shared" si="57"/>
        <v>0.11454863466190017</v>
      </c>
      <c r="R128" s="23">
        <f t="shared" si="57"/>
        <v>0.11419930369072498</v>
      </c>
      <c r="S128" s="23">
        <f t="shared" si="57"/>
        <v>0.11408339241559008</v>
      </c>
      <c r="T128" s="23">
        <f t="shared" si="57"/>
        <v>0.1141724992416437</v>
      </c>
      <c r="U128" s="23">
        <f t="shared" si="57"/>
        <v>0.11444739451988942</v>
      </c>
      <c r="V128" s="23">
        <f t="shared" si="57"/>
        <v>0.11489389561595435</v>
      </c>
      <c r="W128" s="23">
        <f t="shared" si="57"/>
        <v>0.11550057088145112</v>
      </c>
      <c r="X128" s="23">
        <f t="shared" si="57"/>
        <v>0.11625728096764616</v>
      </c>
      <c r="Y128" s="23">
        <f t="shared" si="57"/>
        <v>0.11715406683813738</v>
      </c>
      <c r="Z128" s="23">
        <f t="shared" si="57"/>
        <v>0.11818015558147754</v>
      </c>
      <c r="AA128" s="23">
        <f t="shared" si="57"/>
        <v>0.11932302204249261</v>
      </c>
      <c r="AB128" s="23">
        <f t="shared" si="57"/>
        <v>0.12055645951690983</v>
      </c>
      <c r="AC128" s="23">
        <f t="shared" si="57"/>
        <v>0.12179895620818465</v>
      </c>
      <c r="AD128" s="23">
        <f t="shared" si="57"/>
        <v>0.12287376772358505</v>
      </c>
      <c r="AE128" s="23">
        <f t="shared" si="57"/>
        <v>0.12379635870893846</v>
      </c>
      <c r="AF128" s="23">
        <f t="shared" si="57"/>
        <v>0.12461004103615703</v>
      </c>
      <c r="AG128" s="23">
        <f t="shared" si="57"/>
        <v>0.12536170651336917</v>
      </c>
      <c r="AH128" s="23">
        <f t="shared" si="57"/>
        <v>0.12609181157650345</v>
      </c>
      <c r="AI128" s="23">
        <f t="shared" si="57"/>
        <v>0.12683137710447187</v>
      </c>
      <c r="AJ128" s="23">
        <f t="shared" si="57"/>
        <v>0.12760233411841002</v>
      </c>
      <c r="AK128" s="23">
        <f t="shared" si="57"/>
        <v>0.12841914391060422</v>
      </c>
      <c r="AL128" s="23">
        <f t="shared" si="57"/>
        <v>0.12929065496726203</v>
      </c>
      <c r="AM128" s="23">
        <f t="shared" si="57"/>
        <v>0.13022175457399338</v>
      </c>
      <c r="AN128" s="23">
        <f t="shared" si="57"/>
        <v>0.13121467957819385</v>
      </c>
      <c r="AO128" s="23">
        <f t="shared" si="57"/>
        <v>0.13226998987336389</v>
      </c>
      <c r="AP128" s="23">
        <f t="shared" si="57"/>
        <v>0.13338725962527029</v>
      </c>
      <c r="AQ128" s="23">
        <f t="shared" si="57"/>
        <v>0.13456555139130297</v>
      </c>
      <c r="AR128" s="23">
        <f t="shared" si="57"/>
        <v>0.13580373155358655</v>
      </c>
      <c r="AS128" s="23">
        <f t="shared" si="57"/>
        <v>0.13710067372255666</v>
      </c>
      <c r="AT128" s="23">
        <f t="shared" si="57"/>
        <v>0.13845538509309588</v>
      </c>
      <c r="AU128" s="23">
        <f t="shared" si="57"/>
        <v>0.13986708097220557</v>
      </c>
      <c r="AV128" s="23">
        <f t="shared" si="57"/>
        <v>0.14133522518147931</v>
      </c>
      <c r="AW128" s="23">
        <f t="shared" si="57"/>
        <v>0.14285954852224614</v>
      </c>
      <c r="AX128" s="23">
        <f t="shared" si="57"/>
        <v>0.14444005356453227</v>
      </c>
      <c r="AY128" s="23">
        <f t="shared" si="57"/>
        <v>0.14607701128127829</v>
      </c>
      <c r="AZ128" s="23">
        <f t="shared" si="57"/>
        <v>0.14777095316422709</v>
      </c>
      <c r="BA128" s="23">
        <f t="shared" si="57"/>
        <v>0.14952266117365248</v>
      </c>
      <c r="BB128" s="23">
        <f t="shared" si="57"/>
        <v>0.15133315700529143</v>
      </c>
      <c r="BC128" s="23">
        <f t="shared" si="57"/>
        <v>0.15320369157295596</v>
      </c>
      <c r="BD128" s="23">
        <f t="shared" si="57"/>
        <v>0.15513573521268648</v>
      </c>
      <c r="BE128" s="23">
        <f t="shared" si="57"/>
        <v>0.15713096885076711</v>
      </c>
      <c r="BF128" s="23">
        <f t="shared" si="57"/>
        <v>0.15919127620017909</v>
      </c>
      <c r="BG128" s="23">
        <f t="shared" si="57"/>
        <v>0.16131873692849871</v>
      </c>
      <c r="BH128" s="23">
        <f t="shared" si="57"/>
        <v>0.16351562065454331</v>
      </c>
      <c r="BI128" s="23">
        <f t="shared" si="57"/>
        <v>0.16578438156721542</v>
      </c>
    </row>
    <row r="129" spans="1:61" ht="18" customHeight="1">
      <c r="A129" s="23" t="s">
        <v>11</v>
      </c>
      <c r="B129" s="23"/>
      <c r="C129" s="23">
        <f>+$B$14+LN(D56/C56)/10+$B$18*LN(D88/C88)/10</f>
        <v>9.960048331266913E-2</v>
      </c>
      <c r="D129" s="23">
        <f t="shared" ref="D129:BH129" si="58">+$B$14+LN(E56/D56)/10+$B$18*LN(E88/D88)/10</f>
        <v>9.0054248087147071E-2</v>
      </c>
      <c r="E129" s="23">
        <f t="shared" si="58"/>
        <v>8.4055901221640111E-2</v>
      </c>
      <c r="F129" s="23">
        <f t="shared" si="58"/>
        <v>7.461499150768211E-2</v>
      </c>
      <c r="G129" s="23">
        <f t="shared" si="58"/>
        <v>6.6619038483549942E-2</v>
      </c>
      <c r="H129" s="23">
        <f t="shared" si="58"/>
        <v>6.2348665131532435E-2</v>
      </c>
      <c r="I129" s="23">
        <f t="shared" si="58"/>
        <v>5.7639309867632257E-2</v>
      </c>
      <c r="J129" s="23">
        <f t="shared" si="58"/>
        <v>5.4624006093892147E-2</v>
      </c>
      <c r="K129" s="23">
        <f t="shared" si="58"/>
        <v>4.6927920325394917E-2</v>
      </c>
      <c r="L129" s="23">
        <f t="shared" si="58"/>
        <v>3.9600915044813431E-2</v>
      </c>
      <c r="M129" s="23">
        <f t="shared" si="58"/>
        <v>3.6473254067573374E-2</v>
      </c>
      <c r="N129" s="23">
        <f t="shared" si="58"/>
        <v>3.4332317766543635E-2</v>
      </c>
      <c r="O129" s="23">
        <f t="shared" si="58"/>
        <v>3.2494819810516107E-2</v>
      </c>
      <c r="P129" s="23">
        <f t="shared" si="58"/>
        <v>3.0877925175087088E-2</v>
      </c>
      <c r="Q129" s="23">
        <f t="shared" si="58"/>
        <v>2.9434102863659002E-2</v>
      </c>
      <c r="R129" s="23">
        <f t="shared" si="58"/>
        <v>2.8133952562615184E-2</v>
      </c>
      <c r="S129" s="23">
        <f t="shared" si="58"/>
        <v>2.6957669609546681E-2</v>
      </c>
      <c r="T129" s="23">
        <f t="shared" si="58"/>
        <v>2.5890955192717034E-2</v>
      </c>
      <c r="U129" s="23">
        <f t="shared" si="58"/>
        <v>2.4923072307423459E-2</v>
      </c>
      <c r="V129" s="23">
        <f t="shared" si="58"/>
        <v>2.4045960790584638E-2</v>
      </c>
      <c r="W129" s="23">
        <f t="shared" si="58"/>
        <v>2.3253866745684658E-2</v>
      </c>
      <c r="X129" s="23">
        <f t="shared" si="58"/>
        <v>2.2543169201810868E-2</v>
      </c>
      <c r="Y129" s="23">
        <f t="shared" si="58"/>
        <v>2.1912164878409517E-2</v>
      </c>
      <c r="Z129" s="23">
        <f t="shared" si="58"/>
        <v>2.1390257084483624E-2</v>
      </c>
      <c r="AA129" s="23">
        <f t="shared" si="58"/>
        <v>2.110484454754815E-2</v>
      </c>
      <c r="AB129" s="23">
        <f t="shared" si="58"/>
        <v>2.1244920332969687E-2</v>
      </c>
      <c r="AC129" s="23">
        <f t="shared" si="58"/>
        <v>2.1210636325751552E-2</v>
      </c>
      <c r="AD129" s="23">
        <f t="shared" si="58"/>
        <v>2.1101830947687916E-2</v>
      </c>
      <c r="AE129" s="23">
        <f t="shared" si="58"/>
        <v>2.0933543799120841E-2</v>
      </c>
      <c r="AF129" s="23">
        <f t="shared" si="58"/>
        <v>2.0724707152275861E-2</v>
      </c>
      <c r="AG129" s="23">
        <f t="shared" si="58"/>
        <v>2.0492870083194246E-2</v>
      </c>
      <c r="AH129" s="23">
        <f t="shared" si="58"/>
        <v>2.0251911453440023E-2</v>
      </c>
      <c r="AI129" s="23">
        <f t="shared" si="58"/>
        <v>2.0011777461241748E-2</v>
      </c>
      <c r="AJ129" s="23">
        <f t="shared" si="58"/>
        <v>1.9779035686879502E-2</v>
      </c>
      <c r="AK129" s="23">
        <f t="shared" si="58"/>
        <v>1.955764507942355E-2</v>
      </c>
      <c r="AL129" s="23">
        <f t="shared" si="58"/>
        <v>1.9349681350670795E-2</v>
      </c>
      <c r="AM129" s="23">
        <f t="shared" si="58"/>
        <v>1.9155928469682566E-2</v>
      </c>
      <c r="AN129" s="23">
        <f t="shared" si="58"/>
        <v>1.8976325120939146E-2</v>
      </c>
      <c r="AO129" s="23">
        <f t="shared" si="58"/>
        <v>1.8810285441346105E-2</v>
      </c>
      <c r="AP129" s="23">
        <f t="shared" si="58"/>
        <v>1.8656921258299104E-2</v>
      </c>
      <c r="AQ129" s="23">
        <f t="shared" si="58"/>
        <v>1.8515191488984461E-2</v>
      </c>
      <c r="AR129" s="23">
        <f t="shared" si="58"/>
        <v>1.8383999658215067E-2</v>
      </c>
      <c r="AS129" s="23">
        <f t="shared" si="58"/>
        <v>1.826225543949463E-2</v>
      </c>
      <c r="AT129" s="23">
        <f t="shared" si="58"/>
        <v>1.8148911771023048E-2</v>
      </c>
      <c r="AU129" s="23">
        <f t="shared" si="58"/>
        <v>1.8042985699594775E-2</v>
      </c>
      <c r="AV129" s="23">
        <f t="shared" si="58"/>
        <v>1.7943568592921046E-2</v>
      </c>
      <c r="AW129" s="23">
        <f t="shared" si="58"/>
        <v>1.7849829565539019E-2</v>
      </c>
      <c r="AX129" s="23">
        <f t="shared" si="58"/>
        <v>1.7761014708708778E-2</v>
      </c>
      <c r="AY129" s="23">
        <f t="shared" si="58"/>
        <v>1.7676443851026367E-2</v>
      </c>
      <c r="AZ129" s="23">
        <f t="shared" si="58"/>
        <v>1.7595505988397604E-2</v>
      </c>
      <c r="BA129" s="23">
        <f t="shared" si="58"/>
        <v>1.7517654124894727E-2</v>
      </c>
      <c r="BB129" s="23">
        <f t="shared" si="58"/>
        <v>1.744239999973855E-2</v>
      </c>
      <c r="BC129" s="23">
        <f t="shared" si="58"/>
        <v>1.7369308998428024E-2</v>
      </c>
      <c r="BD129" s="23">
        <f t="shared" si="58"/>
        <v>1.7297995429139103E-2</v>
      </c>
      <c r="BE129" s="23">
        <f t="shared" si="58"/>
        <v>1.7228118269398636E-2</v>
      </c>
      <c r="BF129" s="23">
        <f t="shared" si="58"/>
        <v>1.7159377439440775E-2</v>
      </c>
      <c r="BG129" s="23">
        <f t="shared" si="58"/>
        <v>1.709151062860273E-2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0.10080203817236857</v>
      </c>
      <c r="D130" s="23">
        <f t="shared" ref="D130:BH130" si="59">+$B$14+LN(D56/C56)/10+$B$18*LN(D88/C88)/10</f>
        <v>9.960048331266913E-2</v>
      </c>
      <c r="E130" s="23">
        <f t="shared" si="59"/>
        <v>9.0054248087147071E-2</v>
      </c>
      <c r="F130" s="23">
        <f t="shared" si="59"/>
        <v>8.4055901221640111E-2</v>
      </c>
      <c r="G130" s="23">
        <f t="shared" si="59"/>
        <v>7.461499150768211E-2</v>
      </c>
      <c r="H130" s="23">
        <f t="shared" si="59"/>
        <v>6.6619038483549942E-2</v>
      </c>
      <c r="I130" s="23">
        <f t="shared" si="59"/>
        <v>6.2348665131532435E-2</v>
      </c>
      <c r="J130" s="23">
        <f t="shared" si="59"/>
        <v>5.7639309867632257E-2</v>
      </c>
      <c r="K130" s="23">
        <f t="shared" si="59"/>
        <v>5.4624006093892147E-2</v>
      </c>
      <c r="L130" s="23">
        <f t="shared" si="59"/>
        <v>4.6927920325394917E-2</v>
      </c>
      <c r="M130" s="23">
        <f t="shared" si="59"/>
        <v>3.9600915044813431E-2</v>
      </c>
      <c r="N130" s="23">
        <f t="shared" si="59"/>
        <v>3.6473254067573374E-2</v>
      </c>
      <c r="O130" s="23">
        <f t="shared" si="59"/>
        <v>3.4332317766543635E-2</v>
      </c>
      <c r="P130" s="23">
        <f t="shared" si="59"/>
        <v>3.2494819810516107E-2</v>
      </c>
      <c r="Q130" s="23">
        <f t="shared" si="59"/>
        <v>3.0877925175087088E-2</v>
      </c>
      <c r="R130" s="23">
        <f t="shared" si="59"/>
        <v>2.9434102863659002E-2</v>
      </c>
      <c r="S130" s="23">
        <f t="shared" si="59"/>
        <v>2.8133952562615184E-2</v>
      </c>
      <c r="T130" s="23">
        <f t="shared" si="59"/>
        <v>2.6957669609546681E-2</v>
      </c>
      <c r="U130" s="23">
        <f t="shared" si="59"/>
        <v>2.5890955192717034E-2</v>
      </c>
      <c r="V130" s="23">
        <f t="shared" si="59"/>
        <v>2.4923072307423459E-2</v>
      </c>
      <c r="W130" s="23">
        <f t="shared" si="59"/>
        <v>2.4045960790584638E-2</v>
      </c>
      <c r="X130" s="23">
        <f t="shared" si="59"/>
        <v>2.3253866745684658E-2</v>
      </c>
      <c r="Y130" s="23">
        <f t="shared" si="59"/>
        <v>2.2543169201810868E-2</v>
      </c>
      <c r="Z130" s="23">
        <f t="shared" si="59"/>
        <v>2.1912164878409517E-2</v>
      </c>
      <c r="AA130" s="23">
        <f t="shared" si="59"/>
        <v>2.1390257084483624E-2</v>
      </c>
      <c r="AB130" s="23">
        <f t="shared" si="59"/>
        <v>2.110484454754815E-2</v>
      </c>
      <c r="AC130" s="23">
        <f t="shared" si="59"/>
        <v>2.1244920332969687E-2</v>
      </c>
      <c r="AD130" s="23">
        <f t="shared" si="59"/>
        <v>2.1210636325751552E-2</v>
      </c>
      <c r="AE130" s="23">
        <f t="shared" si="59"/>
        <v>2.1101830947687916E-2</v>
      </c>
      <c r="AF130" s="23">
        <f t="shared" si="59"/>
        <v>2.0933543799120841E-2</v>
      </c>
      <c r="AG130" s="23">
        <f t="shared" si="59"/>
        <v>2.0724707152275861E-2</v>
      </c>
      <c r="AH130" s="23">
        <f t="shared" si="59"/>
        <v>2.0492870083194246E-2</v>
      </c>
      <c r="AI130" s="23">
        <f t="shared" si="59"/>
        <v>2.0251911453440023E-2</v>
      </c>
      <c r="AJ130" s="23">
        <f t="shared" si="59"/>
        <v>2.0011777461241748E-2</v>
      </c>
      <c r="AK130" s="23">
        <f t="shared" si="59"/>
        <v>1.9779035686879502E-2</v>
      </c>
      <c r="AL130" s="23">
        <f t="shared" si="59"/>
        <v>1.955764507942355E-2</v>
      </c>
      <c r="AM130" s="23">
        <f t="shared" si="59"/>
        <v>1.9349681350670795E-2</v>
      </c>
      <c r="AN130" s="23">
        <f t="shared" si="59"/>
        <v>1.9155928469682566E-2</v>
      </c>
      <c r="AO130" s="23">
        <f t="shared" si="59"/>
        <v>1.8976325120939146E-2</v>
      </c>
      <c r="AP130" s="23">
        <f t="shared" si="59"/>
        <v>1.8810285441346105E-2</v>
      </c>
      <c r="AQ130" s="23">
        <f t="shared" si="59"/>
        <v>1.8656921258299104E-2</v>
      </c>
      <c r="AR130" s="23">
        <f t="shared" si="59"/>
        <v>1.8515191488984461E-2</v>
      </c>
      <c r="AS130" s="23">
        <f t="shared" si="59"/>
        <v>1.8383999658215067E-2</v>
      </c>
      <c r="AT130" s="23">
        <f t="shared" si="59"/>
        <v>1.826225543949463E-2</v>
      </c>
      <c r="AU130" s="23">
        <f t="shared" si="59"/>
        <v>1.8148911771023048E-2</v>
      </c>
      <c r="AV130" s="23">
        <f t="shared" si="59"/>
        <v>1.8042985699594775E-2</v>
      </c>
      <c r="AW130" s="23">
        <f t="shared" si="59"/>
        <v>1.7943568592921046E-2</v>
      </c>
      <c r="AX130" s="23">
        <f t="shared" si="59"/>
        <v>1.7849829565539019E-2</v>
      </c>
      <c r="AY130" s="23">
        <f t="shared" si="59"/>
        <v>1.7761014708708778E-2</v>
      </c>
      <c r="AZ130" s="23">
        <f t="shared" si="59"/>
        <v>1.7676443851026367E-2</v>
      </c>
      <c r="BA130" s="23">
        <f t="shared" si="59"/>
        <v>1.7595505988397604E-2</v>
      </c>
      <c r="BB130" s="23">
        <f t="shared" si="59"/>
        <v>1.7517654124894727E-2</v>
      </c>
      <c r="BC130" s="23">
        <f t="shared" si="59"/>
        <v>1.744239999973855E-2</v>
      </c>
      <c r="BD130" s="23">
        <f t="shared" si="59"/>
        <v>1.7369308998428024E-2</v>
      </c>
      <c r="BE130" s="23">
        <f t="shared" si="59"/>
        <v>1.7297995429139103E-2</v>
      </c>
      <c r="BF130" s="23">
        <f t="shared" si="59"/>
        <v>1.7228118269398636E-2</v>
      </c>
      <c r="BG130" s="23">
        <f t="shared" si="59"/>
        <v>1.7159377439440775E-2</v>
      </c>
      <c r="BH130" s="23">
        <f t="shared" si="59"/>
        <v>1.709151062860273E-2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0.10020126074251885</v>
      </c>
      <c r="D131" s="23">
        <f t="shared" si="60"/>
        <v>9.48273656999081E-2</v>
      </c>
      <c r="E131" s="23">
        <f t="shared" si="60"/>
        <v>8.7055074654393591E-2</v>
      </c>
      <c r="F131" s="23">
        <f t="shared" si="60"/>
        <v>7.9335446364661111E-2</v>
      </c>
      <c r="G131" s="23">
        <f t="shared" si="60"/>
        <v>7.0617014995616026E-2</v>
      </c>
      <c r="H131" s="23">
        <f t="shared" si="60"/>
        <v>6.4483851807541182E-2</v>
      </c>
      <c r="I131" s="23">
        <f t="shared" si="60"/>
        <v>5.9993987499582346E-2</v>
      </c>
      <c r="J131" s="23">
        <f t="shared" si="60"/>
        <v>5.6131657980762202E-2</v>
      </c>
      <c r="K131" s="23">
        <f t="shared" si="60"/>
        <v>5.0775963209643532E-2</v>
      </c>
      <c r="L131" s="23">
        <f t="shared" si="60"/>
        <v>4.3264417685104174E-2</v>
      </c>
      <c r="M131" s="23">
        <f t="shared" si="60"/>
        <v>3.8037084556193403E-2</v>
      </c>
      <c r="N131" s="23">
        <f t="shared" si="60"/>
        <v>3.5402785917058505E-2</v>
      </c>
      <c r="O131" s="23">
        <f t="shared" si="60"/>
        <v>3.3413568788529871E-2</v>
      </c>
      <c r="P131" s="23">
        <f t="shared" si="60"/>
        <v>3.1686372492801596E-2</v>
      </c>
      <c r="Q131" s="23">
        <f t="shared" si="60"/>
        <v>3.0156014019373047E-2</v>
      </c>
      <c r="R131" s="23">
        <f t="shared" si="60"/>
        <v>2.8784027713137095E-2</v>
      </c>
      <c r="S131" s="23">
        <f t="shared" si="60"/>
        <v>2.754581108608093E-2</v>
      </c>
      <c r="T131" s="23">
        <f t="shared" si="60"/>
        <v>2.6424312401131855E-2</v>
      </c>
      <c r="U131" s="23">
        <f t="shared" si="60"/>
        <v>2.5407013750070248E-2</v>
      </c>
      <c r="V131" s="23">
        <f t="shared" si="60"/>
        <v>2.4484516549004048E-2</v>
      </c>
      <c r="W131" s="23">
        <f t="shared" si="60"/>
        <v>2.3649913768134648E-2</v>
      </c>
      <c r="X131" s="23">
        <f t="shared" si="60"/>
        <v>2.2898517973747763E-2</v>
      </c>
      <c r="Y131" s="23">
        <f t="shared" si="60"/>
        <v>2.2227667040110193E-2</v>
      </c>
      <c r="Z131" s="23">
        <f t="shared" si="60"/>
        <v>2.165121098144657E-2</v>
      </c>
      <c r="AA131" s="23">
        <f t="shared" si="60"/>
        <v>2.1247550816015887E-2</v>
      </c>
      <c r="AB131" s="23">
        <f t="shared" si="60"/>
        <v>2.1174882440258919E-2</v>
      </c>
      <c r="AC131" s="23">
        <f t="shared" si="60"/>
        <v>2.1227778329360618E-2</v>
      </c>
      <c r="AD131" s="23">
        <f t="shared" si="60"/>
        <v>2.1156233636719736E-2</v>
      </c>
      <c r="AE131" s="23">
        <f t="shared" si="60"/>
        <v>2.1017687373404377E-2</v>
      </c>
      <c r="AF131" s="23">
        <f t="shared" si="60"/>
        <v>2.0829125475698353E-2</v>
      </c>
      <c r="AG131" s="23">
        <f t="shared" si="60"/>
        <v>2.0608788617735053E-2</v>
      </c>
      <c r="AH131" s="23">
        <f t="shared" si="60"/>
        <v>2.0372390768317136E-2</v>
      </c>
      <c r="AI131" s="23">
        <f t="shared" si="60"/>
        <v>2.0131844457340883E-2</v>
      </c>
      <c r="AJ131" s="23">
        <f t="shared" si="60"/>
        <v>1.9895406574060623E-2</v>
      </c>
      <c r="AK131" s="23">
        <f t="shared" si="60"/>
        <v>1.9668340383151524E-2</v>
      </c>
      <c r="AL131" s="23">
        <f t="shared" si="60"/>
        <v>1.9453663215047171E-2</v>
      </c>
      <c r="AM131" s="23">
        <f t="shared" si="60"/>
        <v>1.9252804910176682E-2</v>
      </c>
      <c r="AN131" s="23">
        <f t="shared" si="60"/>
        <v>1.9066126795310855E-2</v>
      </c>
      <c r="AO131" s="23">
        <f t="shared" si="60"/>
        <v>1.8893305281142626E-2</v>
      </c>
      <c r="AP131" s="23">
        <f t="shared" si="60"/>
        <v>1.8733603349822603E-2</v>
      </c>
      <c r="AQ131" s="23">
        <f t="shared" si="60"/>
        <v>1.8586056373641781E-2</v>
      </c>
      <c r="AR131" s="23">
        <f t="shared" si="60"/>
        <v>1.8449595573599764E-2</v>
      </c>
      <c r="AS131" s="23">
        <f t="shared" si="60"/>
        <v>1.8323127548854849E-2</v>
      </c>
      <c r="AT131" s="23">
        <f t="shared" si="60"/>
        <v>1.820558360525884E-2</v>
      </c>
      <c r="AU131" s="23">
        <f t="shared" si="60"/>
        <v>1.8095948735308912E-2</v>
      </c>
      <c r="AV131" s="23">
        <f t="shared" si="60"/>
        <v>1.7993277146257911E-2</v>
      </c>
      <c r="AW131" s="23">
        <f t="shared" si="60"/>
        <v>1.7896699079230034E-2</v>
      </c>
      <c r="AX131" s="23">
        <f t="shared" si="60"/>
        <v>1.7805422137123897E-2</v>
      </c>
      <c r="AY131" s="23">
        <f t="shared" si="60"/>
        <v>1.7718729279867573E-2</v>
      </c>
      <c r="AZ131" s="23">
        <f t="shared" si="60"/>
        <v>1.7635974919711986E-2</v>
      </c>
      <c r="BA131" s="23">
        <f t="shared" si="60"/>
        <v>1.7556580056646166E-2</v>
      </c>
      <c r="BB131" s="23">
        <f t="shared" si="60"/>
        <v>1.748002706231664E-2</v>
      </c>
      <c r="BC131" s="23">
        <f>+AVERAGE(BC129:BC130)</f>
        <v>1.7405854499083287E-2</v>
      </c>
      <c r="BD131" s="23">
        <f>+AVERAGE(BD129:BD130)</f>
        <v>1.7333652213783565E-2</v>
      </c>
      <c r="BE131" s="23">
        <f>+AVERAGE(BE129:BE130)</f>
        <v>1.7263056849268869E-2</v>
      </c>
      <c r="BF131" s="23">
        <f>+AVERAGE(BF129:BF130)</f>
        <v>1.7193747854419704E-2</v>
      </c>
      <c r="BG131" s="23">
        <f>+AVERAGE(BG129:BG130)</f>
        <v>1.7125444034021754E-2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0.77637028862082469</v>
      </c>
      <c r="C132" s="23">
        <f t="shared" si="61"/>
        <v>0.42390795604285597</v>
      </c>
      <c r="D132" s="23">
        <f t="shared" si="61"/>
        <v>0.23425696641089949</v>
      </c>
      <c r="E132" s="23">
        <f t="shared" si="61"/>
        <v>0.13939824567888917</v>
      </c>
      <c r="F132" s="23">
        <f t="shared" si="61"/>
        <v>8.608189425340583E-2</v>
      </c>
      <c r="G132" s="23">
        <f t="shared" si="61"/>
        <v>5.6916497333966427E-2</v>
      </c>
      <c r="H132" s="23">
        <f t="shared" si="61"/>
        <v>3.9735805167021153E-2</v>
      </c>
      <c r="I132" s="23">
        <f t="shared" si="61"/>
        <v>2.8259981351483266E-2</v>
      </c>
      <c r="J132" s="23">
        <f t="shared" si="61"/>
        <v>2.0582584033788501E-2</v>
      </c>
      <c r="K132" s="23">
        <f t="shared" si="61"/>
        <v>1.5122089724741234E-2</v>
      </c>
      <c r="L132" s="23">
        <f t="shared" si="61"/>
        <v>1.1399311413217414E-2</v>
      </c>
      <c r="M132" s="23">
        <f t="shared" si="61"/>
        <v>8.9132933818393874E-3</v>
      </c>
      <c r="N132" s="23">
        <f t="shared" si="61"/>
        <v>7.1908634872265165E-3</v>
      </c>
      <c r="O132" s="23">
        <f t="shared" si="61"/>
        <v>5.9268215978026733E-3</v>
      </c>
      <c r="P132" s="23">
        <f t="shared" si="61"/>
        <v>4.9755697383866747E-3</v>
      </c>
      <c r="Q132" s="23">
        <f t="shared" si="61"/>
        <v>4.2450798611642802E-3</v>
      </c>
      <c r="R132" s="23">
        <f t="shared" si="61"/>
        <v>3.6745093147153027E-3</v>
      </c>
      <c r="S132" s="23">
        <f t="shared" si="61"/>
        <v>3.2222506606127892E-3</v>
      </c>
      <c r="T132" s="23">
        <f t="shared" si="61"/>
        <v>2.8590899709523723E-3</v>
      </c>
      <c r="U132" s="23">
        <f t="shared" si="61"/>
        <v>2.5640648475534064E-3</v>
      </c>
      <c r="V132" s="23">
        <f t="shared" si="61"/>
        <v>2.3218472730259132E-3</v>
      </c>
      <c r="W132" s="23">
        <f t="shared" si="61"/>
        <v>2.1210335624042144E-3</v>
      </c>
      <c r="X132" s="23">
        <f t="shared" si="61"/>
        <v>1.9529964454741363E-3</v>
      </c>
      <c r="Y132" s="23">
        <f t="shared" si="61"/>
        <v>1.8110977258986017E-3</v>
      </c>
      <c r="Z132" s="23">
        <f t="shared" si="61"/>
        <v>1.6901402118021914E-3</v>
      </c>
      <c r="AA132" s="23">
        <f t="shared" si="61"/>
        <v>1.5855144363854626E-3</v>
      </c>
      <c r="AB132" s="23">
        <f t="shared" si="61"/>
        <v>1.491616564927667E-3</v>
      </c>
      <c r="AC132" s="23">
        <f t="shared" si="61"/>
        <v>1.4013152661437038E-3</v>
      </c>
      <c r="AD132" s="23">
        <f t="shared" si="61"/>
        <v>1.3169321570038368E-3</v>
      </c>
      <c r="AE132" s="23">
        <f t="shared" si="61"/>
        <v>1.2389776932764537E-3</v>
      </c>
      <c r="AF132" s="23">
        <f t="shared" si="61"/>
        <v>1.1676009348784483E-3</v>
      </c>
      <c r="AG132" s="23">
        <f t="shared" si="61"/>
        <v>1.1026364547474399E-3</v>
      </c>
      <c r="AH132" s="23">
        <f t="shared" si="61"/>
        <v>1.0437034405447383E-3</v>
      </c>
      <c r="AI132" s="23">
        <f t="shared" si="61"/>
        <v>9.9030359008872907E-4</v>
      </c>
      <c r="AJ132" s="23">
        <f t="shared" si="61"/>
        <v>9.4189497623262651E-4</v>
      </c>
      <c r="AK132" s="23">
        <f t="shared" si="61"/>
        <v>8.9794015298021949E-4</v>
      </c>
      <c r="AL132" s="23">
        <f t="shared" si="61"/>
        <v>8.5793382587941299E-4</v>
      </c>
      <c r="AM132" s="23">
        <f t="shared" si="61"/>
        <v>8.2141639158641254E-4</v>
      </c>
      <c r="AN132" s="23">
        <f t="shared" si="61"/>
        <v>7.87978552852632E-4</v>
      </c>
      <c r="AO132" s="23">
        <f t="shared" si="61"/>
        <v>7.5726073120107381E-4</v>
      </c>
      <c r="AP132" s="23">
        <f t="shared" si="61"/>
        <v>7.2894972600357226E-4</v>
      </c>
      <c r="AQ132" s="23">
        <f t="shared" si="61"/>
        <v>7.0277413587333166E-4</v>
      </c>
      <c r="AR132" s="23">
        <f t="shared" si="61"/>
        <v>6.7849943000920364E-4</v>
      </c>
      <c r="AS132" s="23">
        <f t="shared" si="61"/>
        <v>6.5592315651084767E-4</v>
      </c>
      <c r="AT132" s="23">
        <f t="shared" si="61"/>
        <v>6.348705299251109E-4</v>
      </c>
      <c r="AU132" s="23">
        <f t="shared" si="61"/>
        <v>6.1519049666124734E-4</v>
      </c>
      <c r="AV132" s="23">
        <f t="shared" si="61"/>
        <v>5.9675229647594599E-4</v>
      </c>
      <c r="AW132" s="23">
        <f t="shared" si="61"/>
        <v>5.7944249605915057E-4</v>
      </c>
      <c r="AX132" s="23">
        <f t="shared" si="61"/>
        <v>5.6316245106772188E-4</v>
      </c>
      <c r="AY132" s="23">
        <f t="shared" si="61"/>
        <v>5.4782614603098002E-4</v>
      </c>
      <c r="AZ132" s="23">
        <f t="shared" si="61"/>
        <v>5.3335836153375644E-4</v>
      </c>
      <c r="BA132" s="23">
        <f t="shared" si="61"/>
        <v>5.1969312152296508E-4</v>
      </c>
      <c r="BB132" s="23">
        <f t="shared" si="61"/>
        <v>5.0677237850795399E-4</v>
      </c>
      <c r="BC132" s="23">
        <f t="shared" si="61"/>
        <v>4.9454489974120979E-4</v>
      </c>
      <c r="BD132" s="23">
        <f t="shared" si="61"/>
        <v>4.8296532260192013E-4</v>
      </c>
      <c r="BE132" s="23">
        <f t="shared" si="61"/>
        <v>4.7199335208868533E-4</v>
      </c>
      <c r="BF132" s="23">
        <f t="shared" si="61"/>
        <v>4.6159307745545958E-4</v>
      </c>
      <c r="BG132" s="23">
        <f t="shared" si="61"/>
        <v>4.5173238858393661E-4</v>
      </c>
      <c r="BH132" s="23">
        <f t="shared" si="61"/>
        <v>4.4238247570894295E-4</v>
      </c>
      <c r="BI132" s="23">
        <f t="shared" si="61"/>
        <v>4.4238247570894295E-4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0.47048116129911827</v>
      </c>
      <c r="D133" s="23">
        <f t="shared" si="62"/>
        <v>0.22402823803562488</v>
      </c>
      <c r="E133" s="23">
        <f t="shared" si="62"/>
        <v>0.11487013566510154</v>
      </c>
      <c r="F133" s="23">
        <f t="shared" si="62"/>
        <v>6.1122515374975955E-2</v>
      </c>
      <c r="G133" s="23">
        <f t="shared" si="62"/>
        <v>3.4823077256167338E-2</v>
      </c>
      <c r="H133" s="23">
        <f t="shared" si="62"/>
        <v>2.0948386391910163E-2</v>
      </c>
      <c r="I133" s="23">
        <f t="shared" si="62"/>
        <v>1.2837486701659885E-2</v>
      </c>
      <c r="J133" s="23">
        <f t="shared" si="62"/>
        <v>8.0565222438864405E-3</v>
      </c>
      <c r="K133" s="23">
        <f t="shared" si="62"/>
        <v>5.1003396860777447E-3</v>
      </c>
      <c r="L133" s="23">
        <f t="shared" si="62"/>
        <v>3.3128783325988109E-3</v>
      </c>
      <c r="M133" s="23">
        <f t="shared" si="62"/>
        <v>2.232053743860134E-3</v>
      </c>
      <c r="N133" s="23">
        <f t="shared" si="62"/>
        <v>1.5516260683753995E-3</v>
      </c>
      <c r="O133" s="23">
        <f t="shared" si="62"/>
        <v>1.1019641239520578E-3</v>
      </c>
      <c r="P133" s="23">
        <f t="shared" si="62"/>
        <v>7.9712787452355331E-4</v>
      </c>
      <c r="Q133" s="23">
        <f t="shared" si="62"/>
        <v>5.8601754772651831E-4</v>
      </c>
      <c r="R133" s="23">
        <f t="shared" si="62"/>
        <v>4.370827692505472E-4</v>
      </c>
      <c r="S133" s="23">
        <f t="shared" si="62"/>
        <v>3.3026551766089993E-4</v>
      </c>
      <c r="T133" s="23">
        <f t="shared" si="62"/>
        <v>2.5250577225848105E-4</v>
      </c>
      <c r="U133" s="23">
        <f t="shared" si="62"/>
        <v>1.9512462012779536E-4</v>
      </c>
      <c r="V133" s="23">
        <f t="shared" si="62"/>
        <v>1.5224964638719838E-4</v>
      </c>
      <c r="W133" s="23">
        <f t="shared" si="62"/>
        <v>1.1984219685452096E-4</v>
      </c>
      <c r="X133" s="23">
        <f t="shared" si="62"/>
        <v>9.5083082189633867E-5</v>
      </c>
      <c r="Y133" s="23">
        <f t="shared" si="62"/>
        <v>7.5977195938007174E-5</v>
      </c>
      <c r="Z133" s="23">
        <f t="shared" si="62"/>
        <v>6.1094721305036067E-5</v>
      </c>
      <c r="AA133" s="23">
        <f t="shared" si="62"/>
        <v>4.938450802661039E-5</v>
      </c>
      <c r="AB133" s="23">
        <f t="shared" si="62"/>
        <v>4.0032923453317888E-5</v>
      </c>
      <c r="AC133" s="23">
        <f t="shared" si="62"/>
        <v>3.2406754510911101E-5</v>
      </c>
      <c r="AD133" s="23">
        <f t="shared" si="62"/>
        <v>2.624234652137251E-5</v>
      </c>
      <c r="AE133" s="23">
        <f t="shared" si="62"/>
        <v>2.1273665600685663E-5</v>
      </c>
      <c r="AF133" s="23">
        <f t="shared" si="62"/>
        <v>1.7274793019756969E-5</v>
      </c>
      <c r="AG133" s="23">
        <f t="shared" si="62"/>
        <v>1.4056925488002772E-5</v>
      </c>
      <c r="AH133" s="23">
        <f t="shared" ref="AH133:BI133" si="63">+AH17*AH132/$B132</f>
        <v>1.1465016619127869E-5</v>
      </c>
      <c r="AI133" s="23">
        <f t="shared" si="63"/>
        <v>9.3735803062590005E-6</v>
      </c>
      <c r="AJ133" s="23">
        <f t="shared" si="63"/>
        <v>7.6820867834028469E-6</v>
      </c>
      <c r="AK133" s="23">
        <f t="shared" si="63"/>
        <v>6.3104989418388966E-6</v>
      </c>
      <c r="AL133" s="23">
        <f t="shared" si="63"/>
        <v>5.1952885629954237E-6</v>
      </c>
      <c r="AM133" s="23">
        <f t="shared" si="63"/>
        <v>4.286065721198907E-6</v>
      </c>
      <c r="AN133" s="23">
        <f t="shared" si="63"/>
        <v>3.5428228379202034E-6</v>
      </c>
      <c r="AO133" s="23">
        <f t="shared" si="63"/>
        <v>2.9337293960340917E-6</v>
      </c>
      <c r="AP133" s="23">
        <f t="shared" si="63"/>
        <v>2.4333902891827775E-6</v>
      </c>
      <c r="AQ133" s="23">
        <f t="shared" si="63"/>
        <v>2.0214804281472243E-6</v>
      </c>
      <c r="AR133" s="23">
        <f t="shared" si="63"/>
        <v>1.6816779729540626E-6</v>
      </c>
      <c r="AS133" s="23">
        <f t="shared" si="63"/>
        <v>1.400831469141648E-6</v>
      </c>
      <c r="AT133" s="23">
        <f t="shared" si="63"/>
        <v>1.1683088636743741E-6</v>
      </c>
      <c r="AU133" s="23">
        <f t="shared" si="63"/>
        <v>9.754874783643973E-7</v>
      </c>
      <c r="AV133" s="23">
        <f t="shared" si="63"/>
        <v>8.1535315787255307E-7</v>
      </c>
      <c r="AW133" s="23">
        <f t="shared" si="63"/>
        <v>6.8218407837151168E-7</v>
      </c>
      <c r="AX133" s="23">
        <f t="shared" si="63"/>
        <v>5.7130036833822068E-7</v>
      </c>
      <c r="AY133" s="23">
        <f t="shared" si="63"/>
        <v>4.7886505646583049E-7</v>
      </c>
      <c r="AZ133" s="23">
        <f t="shared" si="63"/>
        <v>4.0172520088945881E-7</v>
      </c>
      <c r="BA133" s="23">
        <f t="shared" si="63"/>
        <v>3.3728460196753495E-7</v>
      </c>
      <c r="BB133" s="23">
        <f t="shared" si="63"/>
        <v>2.8340144441704398E-7</v>
      </c>
      <c r="BC133" s="23">
        <f t="shared" si="63"/>
        <v>2.3830569900008201E-7</v>
      </c>
      <c r="BD133" s="23">
        <f t="shared" si="63"/>
        <v>2.0053225048887755E-7</v>
      </c>
      <c r="BE133" s="23">
        <f t="shared" si="63"/>
        <v>1.6886659169019188E-7</v>
      </c>
      <c r="BF133" s="23">
        <f t="shared" si="63"/>
        <v>1.4230059654760989E-7</v>
      </c>
      <c r="BG133" s="23">
        <f t="shared" si="63"/>
        <v>1.1999640667250223E-7</v>
      </c>
      <c r="BH133" s="23">
        <f t="shared" si="63"/>
        <v>1.0125687113181774E-7</v>
      </c>
      <c r="BI133" s="23">
        <f t="shared" si="63"/>
        <v>8.7249727841003402E-8</v>
      </c>
    </row>
    <row r="134" spans="1:61" ht="18" customHeight="1">
      <c r="A134" s="23" t="s">
        <v>15</v>
      </c>
      <c r="B134" s="23"/>
      <c r="C134" s="23">
        <f>+(C133/B133)^-0.1-1</f>
        <v>7.8315321829503404E-2</v>
      </c>
      <c r="D134" s="23">
        <f t="shared" ref="D134:BI134" si="64">+(D133/C133)^-0.1-1</f>
        <v>7.7020444902890839E-2</v>
      </c>
      <c r="E134" s="23">
        <f t="shared" si="64"/>
        <v>6.9078419472918151E-2</v>
      </c>
      <c r="F134" s="23">
        <f t="shared" si="64"/>
        <v>6.5125032467319599E-2</v>
      </c>
      <c r="G134" s="23">
        <f t="shared" si="64"/>
        <v>5.7872694055029372E-2</v>
      </c>
      <c r="H134" s="23">
        <f t="shared" si="64"/>
        <v>5.2135458123303113E-2</v>
      </c>
      <c r="I134" s="23">
        <f t="shared" si="64"/>
        <v>5.0188013081781779E-2</v>
      </c>
      <c r="J134" s="23">
        <f t="shared" si="64"/>
        <v>4.7691063741134299E-2</v>
      </c>
      <c r="K134" s="23">
        <f t="shared" si="64"/>
        <v>4.6778637191621453E-2</v>
      </c>
      <c r="L134" s="23">
        <f t="shared" si="64"/>
        <v>4.4093426479967279E-2</v>
      </c>
      <c r="M134" s="23">
        <f t="shared" si="64"/>
        <v>4.0279604539871672E-2</v>
      </c>
      <c r="N134" s="23">
        <f t="shared" si="64"/>
        <v>3.7031045459255729E-2</v>
      </c>
      <c r="O134" s="23">
        <f t="shared" si="64"/>
        <v>3.4813203025568562E-2</v>
      </c>
      <c r="P134" s="23">
        <f t="shared" si="64"/>
        <v>3.2913481781608356E-2</v>
      </c>
      <c r="Q134" s="23">
        <f t="shared" si="64"/>
        <v>3.124471898442116E-2</v>
      </c>
      <c r="R134" s="23">
        <f t="shared" si="64"/>
        <v>2.9756859211645947E-2</v>
      </c>
      <c r="S134" s="23">
        <f t="shared" si="64"/>
        <v>2.8418890489832371E-2</v>
      </c>
      <c r="T134" s="23">
        <f t="shared" si="64"/>
        <v>2.7209890083021993E-2</v>
      </c>
      <c r="U134" s="23">
        <f t="shared" si="64"/>
        <v>2.6114734697026076E-2</v>
      </c>
      <c r="V134" s="23">
        <f t="shared" si="64"/>
        <v>2.5122056282683936E-2</v>
      </c>
      <c r="W134" s="23">
        <f t="shared" si="64"/>
        <v>2.4223304131503642E-2</v>
      </c>
      <c r="X134" s="23">
        <f t="shared" si="64"/>
        <v>2.3412344172331068E-2</v>
      </c>
      <c r="Y134" s="23">
        <f t="shared" si="64"/>
        <v>2.2685265929921483E-2</v>
      </c>
      <c r="Z134" s="23">
        <f t="shared" si="64"/>
        <v>2.20401506623078E-2</v>
      </c>
      <c r="AA134" s="23">
        <f t="shared" si="64"/>
        <v>2.150687911336524E-2</v>
      </c>
      <c r="AB134" s="23">
        <f t="shared" si="64"/>
        <v>2.1215369845679177E-2</v>
      </c>
      <c r="AC134" s="23">
        <f t="shared" si="64"/>
        <v>2.1358427409911229E-2</v>
      </c>
      <c r="AD134" s="23">
        <f t="shared" si="64"/>
        <v>2.1323411750455712E-2</v>
      </c>
      <c r="AE134" s="23">
        <f t="shared" si="64"/>
        <v>2.1212292315820669E-2</v>
      </c>
      <c r="AF134" s="23">
        <f t="shared" si="64"/>
        <v>2.1040449870908473E-2</v>
      </c>
      <c r="AG134" s="23">
        <f t="shared" si="64"/>
        <v>2.0827241470702695E-2</v>
      </c>
      <c r="AH134" s="23">
        <f t="shared" si="64"/>
        <v>2.0590603306810396E-2</v>
      </c>
      <c r="AI134" s="23">
        <f t="shared" si="64"/>
        <v>2.0344712819404975E-2</v>
      </c>
      <c r="AJ134" s="23">
        <f t="shared" si="64"/>
        <v>2.0099722786491636E-2</v>
      </c>
      <c r="AK134" s="23">
        <f t="shared" si="64"/>
        <v>1.9862330593595878E-2</v>
      </c>
      <c r="AL134" s="23">
        <f t="shared" si="64"/>
        <v>1.9636567644524261E-2</v>
      </c>
      <c r="AM134" s="23">
        <f t="shared" si="64"/>
        <v>1.942454226950252E-2</v>
      </c>
      <c r="AN134" s="23">
        <f t="shared" si="64"/>
        <v>1.9227044960941742E-2</v>
      </c>
      <c r="AO134" s="23">
        <f t="shared" si="64"/>
        <v>1.9044004808340897E-2</v>
      </c>
      <c r="AP134" s="23">
        <f t="shared" si="64"/>
        <v>1.8874817114615361E-2</v>
      </c>
      <c r="AQ134" s="23">
        <f t="shared" si="64"/>
        <v>1.8718570192308492E-2</v>
      </c>
      <c r="AR134" s="23">
        <f t="shared" si="64"/>
        <v>1.8574197675542026E-2</v>
      </c>
      <c r="AS134" s="23">
        <f t="shared" si="64"/>
        <v>1.8440577826882354E-2</v>
      </c>
      <c r="AT134" s="23">
        <f t="shared" si="64"/>
        <v>1.8316596121602746E-2</v>
      </c>
      <c r="AU134" s="23">
        <f t="shared" si="64"/>
        <v>1.8201182923734072E-2</v>
      </c>
      <c r="AV134" s="23">
        <f t="shared" si="64"/>
        <v>1.8093334584579734E-2</v>
      </c>
      <c r="AW134" s="23">
        <f t="shared" si="64"/>
        <v>1.799212372206016E-2</v>
      </c>
      <c r="AX134" s="23">
        <f t="shared" si="64"/>
        <v>1.7896702602911319E-2</v>
      </c>
      <c r="AY134" s="23">
        <f t="shared" si="64"/>
        <v>1.7806302267507457E-2</v>
      </c>
      <c r="AZ134" s="23">
        <f t="shared" si="64"/>
        <v>1.7720229155260059E-2</v>
      </c>
      <c r="BA134" s="23">
        <f t="shared" si="64"/>
        <v>1.7637860388578952E-2</v>
      </c>
      <c r="BB134" s="23">
        <f t="shared" si="64"/>
        <v>1.7558638468603949E-2</v>
      </c>
      <c r="BC134" s="23">
        <f t="shared" si="64"/>
        <v>1.7482065864709018E-2</v>
      </c>
      <c r="BD134" s="23">
        <f t="shared" si="64"/>
        <v>1.7407699799477649E-2</v>
      </c>
      <c r="BE134" s="23">
        <f t="shared" si="64"/>
        <v>1.7335147411998486E-2</v>
      </c>
      <c r="BF134" s="23">
        <f t="shared" si="64"/>
        <v>1.7264061405066089E-2</v>
      </c>
      <c r="BG134" s="23">
        <f t="shared" si="64"/>
        <v>1.719413623258359E-2</v>
      </c>
      <c r="BH134" s="23">
        <f t="shared" si="64"/>
        <v>1.7125104853050743E-2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2.5290714615605031E-2</v>
      </c>
      <c r="D135" s="23">
        <f t="shared" ref="D135:K135" si="65">+LN(D56/C56)/10</f>
        <v>2.5290714615605031E-2</v>
      </c>
      <c r="E135" s="23">
        <f t="shared" si="65"/>
        <v>2.3145873442835585E-2</v>
      </c>
      <c r="F135" s="23">
        <f t="shared" si="65"/>
        <v>2.085232006723977E-2</v>
      </c>
      <c r="G135" s="23">
        <f t="shared" si="65"/>
        <v>1.8243604785320246E-2</v>
      </c>
      <c r="H135" s="23">
        <f t="shared" si="65"/>
        <v>1.568578247633547E-2</v>
      </c>
      <c r="I135" s="23">
        <f t="shared" si="65"/>
        <v>1.3268069407305863E-2</v>
      </c>
      <c r="J135" s="23">
        <f t="shared" si="65"/>
        <v>1.0939166427166599E-2</v>
      </c>
      <c r="K135" s="23">
        <f t="shared" si="65"/>
        <v>8.7951348487953981E-3</v>
      </c>
    </row>
    <row r="136" spans="1:61" ht="18" customHeight="1">
      <c r="A136" s="23" t="s">
        <v>207</v>
      </c>
      <c r="B136" s="23"/>
      <c r="C136" s="23">
        <f>+C134+C135</f>
        <v>0.10360603644510843</v>
      </c>
      <c r="D136" s="23">
        <f t="shared" ref="D136:K136" si="66">+D134+D135</f>
        <v>0.10231115951849587</v>
      </c>
      <c r="E136" s="23">
        <f t="shared" si="66"/>
        <v>9.2224292915753736E-2</v>
      </c>
      <c r="F136" s="23">
        <f t="shared" si="66"/>
        <v>8.5977352534559376E-2</v>
      </c>
      <c r="G136" s="23">
        <f t="shared" si="66"/>
        <v>7.6116298840349622E-2</v>
      </c>
      <c r="H136" s="23">
        <f t="shared" si="66"/>
        <v>6.782124059963858E-2</v>
      </c>
      <c r="I136" s="23">
        <f t="shared" si="66"/>
        <v>6.3456082489087642E-2</v>
      </c>
      <c r="J136" s="23">
        <f t="shared" si="66"/>
        <v>5.8630230168300899E-2</v>
      </c>
      <c r="K136" s="23">
        <f t="shared" si="66"/>
        <v>5.5573772040416851E-2</v>
      </c>
    </row>
    <row r="137" spans="1:61" ht="18" customHeight="1">
      <c r="A137" s="23" t="s">
        <v>208</v>
      </c>
      <c r="B137" s="23"/>
      <c r="C137" s="23">
        <f>+C136-C129</f>
        <v>4.0055531324393046E-3</v>
      </c>
      <c r="D137" s="23">
        <f t="shared" ref="D137:K137" si="67">+D136-D129</f>
        <v>1.2256911431348799E-2</v>
      </c>
      <c r="E137" s="23">
        <f t="shared" si="67"/>
        <v>8.1683916941136248E-3</v>
      </c>
      <c r="F137" s="23">
        <f t="shared" si="67"/>
        <v>1.1362361026877266E-2</v>
      </c>
      <c r="G137" s="23">
        <f t="shared" si="67"/>
        <v>9.4972603567996805E-3</v>
      </c>
      <c r="H137" s="23">
        <f t="shared" si="67"/>
        <v>5.4725754681061445E-3</v>
      </c>
      <c r="I137" s="23">
        <f t="shared" si="67"/>
        <v>5.816772621455385E-3</v>
      </c>
      <c r="J137" s="23">
        <f t="shared" si="67"/>
        <v>4.0062240744087527E-3</v>
      </c>
      <c r="K137" s="23">
        <f t="shared" si="67"/>
        <v>8.6458517150219336E-3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0.11943764441373596</v>
      </c>
      <c r="C139" s="23">
        <f t="shared" si="68"/>
        <v>9.9306505564143374E-2</v>
      </c>
      <c r="D139" s="23">
        <f t="shared" si="68"/>
        <v>8.7838324193952502E-2</v>
      </c>
      <c r="E139" s="23">
        <f t="shared" si="68"/>
        <v>8.1883821140359206E-2</v>
      </c>
      <c r="F139" s="23">
        <f t="shared" si="68"/>
        <v>7.7786158014012077E-2</v>
      </c>
      <c r="G139" s="23">
        <f t="shared" si="68"/>
        <v>7.6608187377735101E-2</v>
      </c>
      <c r="H139" s="23">
        <f t="shared" si="68"/>
        <v>7.4915623779595944E-2</v>
      </c>
      <c r="I139" s="23">
        <f t="shared" si="68"/>
        <v>7.0203220109450251E-2</v>
      </c>
      <c r="J139" s="23">
        <f t="shared" si="68"/>
        <v>6.4441974532349053E-2</v>
      </c>
      <c r="K139" s="23">
        <f t="shared" si="68"/>
        <v>5.849880236715399E-2</v>
      </c>
      <c r="L139" s="23">
        <f t="shared" si="68"/>
        <v>5.2442138152362955E-2</v>
      </c>
      <c r="M139" s="23">
        <f t="shared" si="68"/>
        <v>4.7319018603158444E-2</v>
      </c>
      <c r="N139" s="23">
        <f t="shared" si="68"/>
        <v>4.4138254825666454E-2</v>
      </c>
      <c r="O139" s="23">
        <f t="shared" si="68"/>
        <v>4.1676813765523416E-2</v>
      </c>
      <c r="P139" s="23">
        <f t="shared" si="68"/>
        <v>3.9652886832998349E-2</v>
      </c>
      <c r="Q139" s="23">
        <f t="shared" si="68"/>
        <v>3.7923501117516661E-2</v>
      </c>
      <c r="R139" s="23">
        <f t="shared" si="68"/>
        <v>3.6410650884609222E-2</v>
      </c>
      <c r="S139" s="23">
        <f t="shared" si="68"/>
        <v>3.5068483545945481E-2</v>
      </c>
      <c r="T139" s="23">
        <f t="shared" si="68"/>
        <v>3.3867780411366774E-2</v>
      </c>
      <c r="U139" s="23">
        <f t="shared" si="68"/>
        <v>3.2788462902200721E-2</v>
      </c>
      <c r="V139" s="23">
        <f t="shared" si="68"/>
        <v>3.1815933809056979E-2</v>
      </c>
      <c r="W139" s="23">
        <f t="shared" si="68"/>
        <v>3.0939293462066836E-2</v>
      </c>
      <c r="X139" s="23">
        <f t="shared" si="68"/>
        <v>3.0150479943676325E-2</v>
      </c>
      <c r="Y139" s="23">
        <f t="shared" si="68"/>
        <v>2.9443835569281498E-2</v>
      </c>
      <c r="Z139" s="23">
        <f t="shared" si="68"/>
        <v>2.8815793368977521E-2</v>
      </c>
      <c r="AA139" s="23">
        <f t="shared" si="68"/>
        <v>2.8282924541323043E-2</v>
      </c>
      <c r="AB139" s="23">
        <f t="shared" si="68"/>
        <v>2.7928977952929659E-2</v>
      </c>
      <c r="AC139" s="23">
        <f t="shared" si="68"/>
        <v>2.7897919395741169E-2</v>
      </c>
      <c r="AD139" s="23">
        <f t="shared" si="68"/>
        <v>2.7866278020449761E-2</v>
      </c>
      <c r="AE139" s="23">
        <f t="shared" si="68"/>
        <v>2.7788271564343825E-2</v>
      </c>
      <c r="AF139" s="23">
        <f t="shared" si="68"/>
        <v>2.7658024802622402E-2</v>
      </c>
      <c r="AG139" s="23">
        <f t="shared" si="68"/>
        <v>2.7485417510451651E-2</v>
      </c>
      <c r="AH139" s="23">
        <f t="shared" si="68"/>
        <v>2.7284682452367745E-2</v>
      </c>
      <c r="AI139" s="23">
        <f t="shared" si="68"/>
        <v>2.7069172012428006E-2</v>
      </c>
      <c r="AJ139" s="23">
        <f t="shared" si="68"/>
        <v>2.6849468929394452E-2</v>
      </c>
      <c r="AK139" s="23">
        <f t="shared" si="68"/>
        <v>2.6633121729999057E-2</v>
      </c>
      <c r="AL139" s="23">
        <f t="shared" si="68"/>
        <v>2.6425048895367342E-2</v>
      </c>
      <c r="AM139" s="23">
        <f t="shared" si="68"/>
        <v>2.6228131003715238E-2</v>
      </c>
      <c r="AN139" s="23">
        <f t="shared" si="68"/>
        <v>2.6043777556488415E-2</v>
      </c>
      <c r="AO139" s="23">
        <f t="shared" si="68"/>
        <v>2.5872392760106055E-2</v>
      </c>
      <c r="AP139" s="23">
        <f t="shared" si="68"/>
        <v>2.571372850371309E-2</v>
      </c>
      <c r="AQ139" s="23">
        <f t="shared" si="68"/>
        <v>2.5567138319252905E-2</v>
      </c>
      <c r="AR139" s="23">
        <f t="shared" si="68"/>
        <v>2.5431753220632458E-2</v>
      </c>
      <c r="AS139" s="23">
        <f t="shared" si="68"/>
        <v>2.5306599533546595E-2</v>
      </c>
      <c r="AT139" s="23">
        <f t="shared" si="68"/>
        <v>2.5190675316019845E-2</v>
      </c>
      <c r="AU139" s="23">
        <f t="shared" si="68"/>
        <v>2.5082998049835492E-2</v>
      </c>
      <c r="AV139" s="23">
        <f t="shared" si="68"/>
        <v>2.4982632851623235E-2</v>
      </c>
      <c r="AW139" s="23">
        <f t="shared" si="68"/>
        <v>2.4888707748267097E-2</v>
      </c>
      <c r="AX139" s="23">
        <f t="shared" si="68"/>
        <v>2.480042055014417E-2</v>
      </c>
      <c r="AY139" s="23">
        <f t="shared" si="68"/>
        <v>2.4717040412516683E-2</v>
      </c>
      <c r="AZ139" s="23">
        <f t="shared" si="68"/>
        <v>2.4637906164033732E-2</v>
      </c>
      <c r="BA139" s="23">
        <f t="shared" si="68"/>
        <v>2.4562422784115343E-2</v>
      </c>
      <c r="BB139" s="23">
        <f t="shared" si="68"/>
        <v>2.4490056936138635E-2</v>
      </c>
      <c r="BC139" s="23">
        <f t="shared" si="68"/>
        <v>2.4420332142974385E-2</v>
      </c>
      <c r="BD139" s="23">
        <f t="shared" si="68"/>
        <v>2.4352823977108334E-2</v>
      </c>
      <c r="BE139" s="23">
        <f t="shared" si="68"/>
        <v>2.4287155495480758E-2</v>
      </c>
      <c r="BF139" s="23">
        <f t="shared" si="68"/>
        <v>2.4222993056005906E-2</v>
      </c>
      <c r="BG139" s="23">
        <f t="shared" si="68"/>
        <v>2.4160042592582948E-2</v>
      </c>
      <c r="BH139" s="23">
        <f t="shared" si="68"/>
        <v>2.4098046387500835E-2</v>
      </c>
      <c r="BI139" s="23">
        <f t="shared" si="68"/>
        <v>2.4036780357172868E-2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0.38483859213905469</v>
      </c>
      <c r="D140" s="23">
        <f t="shared" si="69"/>
        <v>0.15553286592878646</v>
      </c>
      <c r="E140" s="23">
        <f t="shared" si="69"/>
        <v>6.7500454462426696E-2</v>
      </c>
      <c r="F140" s="23">
        <f t="shared" si="69"/>
        <v>3.1458810518585928E-2</v>
      </c>
      <c r="G140" s="23">
        <f t="shared" si="69"/>
        <v>1.5900137699728839E-2</v>
      </c>
      <c r="H140" s="23">
        <f t="shared" si="69"/>
        <v>8.5115785134415919E-3</v>
      </c>
      <c r="I140" s="23">
        <f t="shared" si="69"/>
        <v>4.7530905817150812E-3</v>
      </c>
      <c r="J140" s="23">
        <f t="shared" si="69"/>
        <v>2.7529319818639137E-3</v>
      </c>
      <c r="K140" s="23">
        <f t="shared" si="69"/>
        <v>1.6776222789911992E-3</v>
      </c>
      <c r="L140" s="23">
        <f t="shared" si="69"/>
        <v>1.0983739700607177E-3</v>
      </c>
      <c r="M140" s="23">
        <f t="shared" si="69"/>
        <v>7.5617365012753835E-4</v>
      </c>
      <c r="N140" s="23">
        <f t="shared" si="69"/>
        <v>5.3398400442144687E-4</v>
      </c>
      <c r="O140" s="23">
        <f t="shared" si="69"/>
        <v>3.84402897201191E-4</v>
      </c>
      <c r="P140" s="23">
        <f t="shared" si="69"/>
        <v>2.8139068211320627E-4</v>
      </c>
      <c r="Q140" s="23">
        <f t="shared" si="69"/>
        <v>2.0906420894173887E-4</v>
      </c>
      <c r="R140" s="23">
        <f t="shared" si="69"/>
        <v>1.5741189932800726E-4</v>
      </c>
      <c r="S140" s="23">
        <f t="shared" si="69"/>
        <v>1.1995700878714098E-4</v>
      </c>
      <c r="T140" s="23">
        <f t="shared" si="69"/>
        <v>9.241794848619351E-5</v>
      </c>
      <c r="U140" s="23">
        <f t="shared" si="69"/>
        <v>7.1910695141348192E-5</v>
      </c>
      <c r="V140" s="23">
        <f t="shared" si="69"/>
        <v>5.6459820853946897E-5</v>
      </c>
      <c r="W140" s="23">
        <f t="shared" si="69"/>
        <v>4.4691502330257688E-5</v>
      </c>
      <c r="X140" s="23">
        <f t="shared" si="69"/>
        <v>3.5636862398040501E-5</v>
      </c>
      <c r="Y140" s="23">
        <f t="shared" si="69"/>
        <v>2.8603761529522351E-5</v>
      </c>
      <c r="Z140" s="23">
        <f t="shared" si="69"/>
        <v>2.3088547243767557E-5</v>
      </c>
      <c r="AA140" s="23">
        <f t="shared" si="69"/>
        <v>1.8710540246134387E-5</v>
      </c>
      <c r="AB140" s="23">
        <f t="shared" si="69"/>
        <v>1.5173476173311915E-5</v>
      </c>
      <c r="AC140" s="23">
        <f t="shared" si="69"/>
        <v>1.2298691053403137E-5</v>
      </c>
      <c r="AD140" s="23">
        <f t="shared" si="69"/>
        <v>9.9755526166728439E-6</v>
      </c>
      <c r="AE140" s="23">
        <f t="shared" si="69"/>
        <v>8.1022251619315865E-6</v>
      </c>
      <c r="AF140" s="23">
        <f t="shared" si="69"/>
        <v>6.5928589314709251E-6</v>
      </c>
      <c r="AG140" s="23">
        <f t="shared" si="69"/>
        <v>5.3762659658847621E-6</v>
      </c>
      <c r="AH140" s="23">
        <f t="shared" si="69"/>
        <v>4.3943410065079761E-6</v>
      </c>
      <c r="AI140" s="23">
        <f t="shared" ref="AI140:BG140" si="70">+AH140/(1+AI131)^10</f>
        <v>3.6002338299266651E-6</v>
      </c>
      <c r="AJ140" s="23">
        <f t="shared" si="70"/>
        <v>2.9564759495396971E-6</v>
      </c>
      <c r="AK140" s="23">
        <f t="shared" si="70"/>
        <v>2.4332402908760681E-6</v>
      </c>
      <c r="AL140" s="23">
        <f t="shared" si="70"/>
        <v>2.0068277211398723E-6</v>
      </c>
      <c r="AM140" s="23">
        <f t="shared" si="70"/>
        <v>1.658406299457986E-6</v>
      </c>
      <c r="AN140" s="23">
        <f t="shared" si="70"/>
        <v>1.3729896948257005E-6</v>
      </c>
      <c r="AO140" s="23">
        <f t="shared" si="70"/>
        <v>1.1386236253133012E-6</v>
      </c>
      <c r="AP140" s="23">
        <f t="shared" si="70"/>
        <v>9.4574460593845027E-7</v>
      </c>
      <c r="AQ140" s="23">
        <f t="shared" si="70"/>
        <v>7.866772765360274E-7</v>
      </c>
      <c r="AR140" s="23">
        <f t="shared" si="70"/>
        <v>6.5524121210729863E-7</v>
      </c>
      <c r="AS140" s="23">
        <f t="shared" si="70"/>
        <v>5.4644333329435468E-7</v>
      </c>
      <c r="AT140" s="23">
        <f t="shared" si="70"/>
        <v>4.5623688045130156E-7</v>
      </c>
      <c r="AU140" s="23">
        <f t="shared" si="70"/>
        <v>3.8133203955154442E-7</v>
      </c>
      <c r="AV140" s="23">
        <f t="shared" si="70"/>
        <v>3.1904665602975238E-7</v>
      </c>
      <c r="AW140" s="23">
        <f t="shared" si="70"/>
        <v>2.6718811563548995E-7</v>
      </c>
      <c r="AX140" s="23">
        <f t="shared" si="70"/>
        <v>2.2395952388094658E-7</v>
      </c>
      <c r="AY140" s="23">
        <f t="shared" si="70"/>
        <v>1.8788489463308172E-7</v>
      </c>
      <c r="AZ140" s="23">
        <f t="shared" si="70"/>
        <v>1.5774926715850147E-7</v>
      </c>
      <c r="BA140" s="23">
        <f t="shared" si="70"/>
        <v>1.32550594600581E-7</v>
      </c>
      <c r="BB140" s="23">
        <f t="shared" si="70"/>
        <v>1.1146095290355349E-7</v>
      </c>
      <c r="BC140" s="23">
        <f t="shared" si="70"/>
        <v>9.3795159833855399E-8</v>
      </c>
      <c r="BD140" s="23">
        <f t="shared" si="70"/>
        <v>7.8985308889393205E-8</v>
      </c>
      <c r="BE140" s="23">
        <f t="shared" si="70"/>
        <v>6.6560042776980677E-8</v>
      </c>
      <c r="BF140" s="23">
        <f t="shared" si="70"/>
        <v>5.6127638606835217E-8</v>
      </c>
      <c r="BG140" s="23">
        <f t="shared" si="70"/>
        <v>4.7362169208498896E-8</v>
      </c>
      <c r="BH140" s="23">
        <f>+BG140</f>
        <v>4.7362169208498896E-8</v>
      </c>
      <c r="BI140" s="23">
        <f>+BH140</f>
        <v>4.7362169208498896E-8</v>
      </c>
    </row>
    <row r="141" spans="1:61" ht="18" customHeight="1">
      <c r="A141" s="23" t="s">
        <v>208</v>
      </c>
      <c r="B141" s="23">
        <f t="shared" ref="B141:K141" si="71">+B139-C131</f>
        <v>1.9236383671217105E-2</v>
      </c>
      <c r="C141" s="23">
        <f t="shared" si="71"/>
        <v>4.4791398642352737E-3</v>
      </c>
      <c r="D141" s="23">
        <f t="shared" si="71"/>
        <v>7.8324953955891119E-4</v>
      </c>
      <c r="E141" s="23">
        <f t="shared" si="71"/>
        <v>2.5483747756980951E-3</v>
      </c>
      <c r="F141" s="23">
        <f t="shared" si="71"/>
        <v>7.1691430183960514E-3</v>
      </c>
      <c r="G141" s="23">
        <f t="shared" si="71"/>
        <v>1.212433557019392E-2</v>
      </c>
      <c r="H141" s="23">
        <f t="shared" si="71"/>
        <v>1.4921636280013598E-2</v>
      </c>
      <c r="I141" s="23">
        <f t="shared" si="71"/>
        <v>1.4071562128688049E-2</v>
      </c>
      <c r="J141" s="23">
        <f t="shared" si="71"/>
        <v>1.3666011322705521E-2</v>
      </c>
      <c r="K141" s="23">
        <f t="shared" si="71"/>
        <v>1.5234384682049816E-2</v>
      </c>
    </row>
    <row r="142" spans="1:61" ht="18" customHeight="1">
      <c r="A142" s="23" t="s">
        <v>13</v>
      </c>
      <c r="B142" s="23"/>
      <c r="C142" s="23">
        <f>+EXP(C128-0.1)</f>
        <v>1.0676371649888599</v>
      </c>
      <c r="D142" s="23">
        <f>+EXP(D128-0.1)</f>
        <v>1.0557669427658221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41.560725609740715</v>
      </c>
    </row>
    <row r="145" spans="1:74" ht="18" customHeight="1">
      <c r="A145" s="23" t="s">
        <v>150</v>
      </c>
      <c r="B145" s="23">
        <f>+SUMPRODUCT(B140:AE140*B84:AE84)*10</f>
        <v>42.243894559931789</v>
      </c>
    </row>
    <row r="146" spans="1:74" ht="18" customHeight="1">
      <c r="A146" s="23" t="s">
        <v>151</v>
      </c>
      <c r="B146" s="23">
        <f>+SUMPRODUCT(B140:BI140*B84:BI84)*10</f>
        <v>42.403707177239582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0.47048116129911827</v>
      </c>
      <c r="D148" s="23">
        <f t="shared" si="72"/>
        <v>0.22402823803562472</v>
      </c>
      <c r="E148" s="23">
        <f t="shared" si="72"/>
        <v>0.11487013566510156</v>
      </c>
      <c r="F148" s="23">
        <f t="shared" si="72"/>
        <v>6.1122515374975955E-2</v>
      </c>
      <c r="G148" s="23">
        <f t="shared" si="72"/>
        <v>3.4823077256167366E-2</v>
      </c>
      <c r="H148" s="23">
        <f t="shared" si="72"/>
        <v>2.0948386391910181E-2</v>
      </c>
      <c r="I148" s="23">
        <f t="shared" si="72"/>
        <v>1.2837486701659894E-2</v>
      </c>
      <c r="J148" s="23">
        <f t="shared" si="72"/>
        <v>8.0565222438864492E-3</v>
      </c>
      <c r="K148" s="23">
        <f t="shared" si="72"/>
        <v>5.1003396860777473E-3</v>
      </c>
      <c r="L148" s="23">
        <f t="shared" si="72"/>
        <v>3.3128783325988165E-3</v>
      </c>
      <c r="M148" s="23">
        <f t="shared" si="72"/>
        <v>2.2320537438601366E-3</v>
      </c>
      <c r="N148" s="23">
        <f t="shared" si="72"/>
        <v>1.5516260683753999E-3</v>
      </c>
      <c r="O148" s="23">
        <f t="shared" si="72"/>
        <v>1.1019641239520593E-3</v>
      </c>
      <c r="P148" s="23">
        <f t="shared" si="72"/>
        <v>7.9712787452355461E-4</v>
      </c>
      <c r="Q148" s="23">
        <f t="shared" si="72"/>
        <v>5.8601754772651875E-4</v>
      </c>
      <c r="R148" s="23">
        <f t="shared" si="72"/>
        <v>4.3708276925054763E-4</v>
      </c>
      <c r="S148" s="23">
        <f t="shared" si="72"/>
        <v>3.3026551766090025E-4</v>
      </c>
      <c r="T148" s="23">
        <f t="shared" si="72"/>
        <v>2.525057722584811E-4</v>
      </c>
      <c r="U148" s="23">
        <f t="shared" si="72"/>
        <v>1.9512462012779541E-4</v>
      </c>
      <c r="V148" s="23">
        <f t="shared" si="72"/>
        <v>1.5224964638719862E-4</v>
      </c>
      <c r="W148" s="23">
        <f t="shared" si="72"/>
        <v>1.1984219685452103E-4</v>
      </c>
      <c r="X148" s="23">
        <f t="shared" si="72"/>
        <v>9.5083082189633867E-5</v>
      </c>
      <c r="Y148" s="23">
        <f t="shared" si="72"/>
        <v>7.5977195938007201E-5</v>
      </c>
      <c r="Z148" s="23">
        <f t="shared" si="72"/>
        <v>6.109472130503604E-5</v>
      </c>
      <c r="AA148" s="23">
        <f t="shared" si="72"/>
        <v>4.9384508026610438E-5</v>
      </c>
      <c r="AB148" s="23">
        <f t="shared" si="72"/>
        <v>4.0032923453318004E-5</v>
      </c>
      <c r="AC148" s="23">
        <f t="shared" si="72"/>
        <v>3.2406754510911223E-5</v>
      </c>
      <c r="AD148" s="23">
        <f t="shared" si="72"/>
        <v>2.6242346521372608E-5</v>
      </c>
      <c r="AE148" s="23">
        <f t="shared" si="72"/>
        <v>2.1273665600685734E-5</v>
      </c>
      <c r="AF148" s="23">
        <f t="shared" si="72"/>
        <v>1.727479301975702E-5</v>
      </c>
      <c r="AG148" s="23">
        <f t="shared" si="72"/>
        <v>1.40569254880028E-5</v>
      </c>
      <c r="AH148" s="23">
        <f t="shared" si="72"/>
        <v>1.1465016619127908E-5</v>
      </c>
      <c r="AI148" s="23">
        <f t="shared" ref="AI148:BI148" si="73">+AH148/(1+AH79)^10</f>
        <v>9.373580306259031E-6</v>
      </c>
      <c r="AJ148" s="23">
        <f t="shared" si="73"/>
        <v>7.6820867834028791E-6</v>
      </c>
      <c r="AK148" s="23">
        <f t="shared" si="73"/>
        <v>6.3104989418389169E-6</v>
      </c>
      <c r="AL148" s="23">
        <f t="shared" si="73"/>
        <v>5.1952885629954457E-6</v>
      </c>
      <c r="AM148" s="23">
        <f t="shared" si="73"/>
        <v>4.2860657211989231E-6</v>
      </c>
      <c r="AN148" s="23">
        <f t="shared" si="73"/>
        <v>3.5428228379202186E-6</v>
      </c>
      <c r="AO148" s="23">
        <f t="shared" si="73"/>
        <v>2.9337293960341082E-6</v>
      </c>
      <c r="AP148" s="23">
        <f t="shared" si="73"/>
        <v>2.4333902891827928E-6</v>
      </c>
      <c r="AQ148" s="23">
        <f t="shared" si="73"/>
        <v>2.0214804281472378E-6</v>
      </c>
      <c r="AR148" s="23">
        <f t="shared" si="73"/>
        <v>1.6816779729540751E-6</v>
      </c>
      <c r="AS148" s="23">
        <f t="shared" si="73"/>
        <v>1.4008314691416585E-6</v>
      </c>
      <c r="AT148" s="23">
        <f t="shared" si="73"/>
        <v>1.1683088636743824E-6</v>
      </c>
      <c r="AU148" s="23">
        <f t="shared" si="73"/>
        <v>9.7548747836440407E-7</v>
      </c>
      <c r="AV148" s="23">
        <f t="shared" si="73"/>
        <v>8.1535315787255773E-7</v>
      </c>
      <c r="AW148" s="23">
        <f t="shared" si="73"/>
        <v>6.8218407837151602E-7</v>
      </c>
      <c r="AX148" s="23">
        <f t="shared" si="73"/>
        <v>5.7130036833822481E-7</v>
      </c>
      <c r="AY148" s="23">
        <f t="shared" si="73"/>
        <v>4.7886505646583399E-7</v>
      </c>
      <c r="AZ148" s="23">
        <f t="shared" si="73"/>
        <v>4.0172520088946166E-7</v>
      </c>
      <c r="BA148" s="23">
        <f t="shared" si="73"/>
        <v>3.3728460196753733E-7</v>
      </c>
      <c r="BB148" s="23">
        <f t="shared" si="73"/>
        <v>2.8340144441704552E-7</v>
      </c>
      <c r="BC148" s="23">
        <f t="shared" si="73"/>
        <v>2.3830569900008315E-7</v>
      </c>
      <c r="BD148" s="23">
        <f t="shared" si="73"/>
        <v>2.0053225048887864E-7</v>
      </c>
      <c r="BE148" s="23">
        <f t="shared" si="73"/>
        <v>1.6886659169019288E-7</v>
      </c>
      <c r="BF148" s="23">
        <f t="shared" si="73"/>
        <v>1.4230059654761092E-7</v>
      </c>
      <c r="BG148" s="23">
        <f t="shared" si="73"/>
        <v>1.1999640667250319E-7</v>
      </c>
      <c r="BH148" s="23">
        <f t="shared" si="73"/>
        <v>1.0125687113181851E-7</v>
      </c>
      <c r="BI148" s="23">
        <f t="shared" si="73"/>
        <v>8.7249727841004051E-8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72.878745402665189</v>
      </c>
    </row>
    <row r="152" spans="1:74" ht="18" customHeight="1">
      <c r="A152" s="23" t="s">
        <v>150</v>
      </c>
      <c r="B152" s="23">
        <f>+SUMPRODUCT(B148:AE148*B84:AE84)*10</f>
        <v>74.697525790381391</v>
      </c>
    </row>
    <row r="153" spans="1:74" ht="18" customHeight="1">
      <c r="A153" s="23" t="s">
        <v>151</v>
      </c>
      <c r="B153" s="23">
        <f>+SUMPRODUCT(B148:BI148*B84:BI84)*10</f>
        <v>75.111841360634799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5.534433772613423E-3</v>
      </c>
      <c r="C155" s="29">
        <f t="shared" ref="C155:BI155" si="74">+C63*C61</f>
        <v>1.5666574053282051E-2</v>
      </c>
      <c r="D155" s="29">
        <f t="shared" si="74"/>
        <v>4.0521195398342848E-2</v>
      </c>
      <c r="E155" s="29">
        <f t="shared" si="74"/>
        <v>9.8088409307967195E-2</v>
      </c>
      <c r="F155" s="29">
        <f t="shared" si="74"/>
        <v>0.21831912496872821</v>
      </c>
      <c r="G155" s="29">
        <f t="shared" si="74"/>
        <v>0.44399204113627089</v>
      </c>
      <c r="H155" s="29">
        <f t="shared" si="74"/>
        <v>0.83720722033724171</v>
      </c>
      <c r="I155" s="29">
        <f t="shared" si="74"/>
        <v>1.4861578622225995</v>
      </c>
      <c r="J155" s="29">
        <f t="shared" si="74"/>
        <v>2.486404004731237</v>
      </c>
      <c r="K155" s="29">
        <f t="shared" si="74"/>
        <v>3.9793719346829888</v>
      </c>
      <c r="L155" s="29">
        <f t="shared" si="74"/>
        <v>5.8812224002558118</v>
      </c>
      <c r="M155" s="29">
        <f t="shared" si="74"/>
        <v>8.1038206928647298</v>
      </c>
      <c r="N155" s="29">
        <f t="shared" si="74"/>
        <v>10.779223997207199</v>
      </c>
      <c r="O155" s="29">
        <f t="shared" si="74"/>
        <v>13.998076002214251</v>
      </c>
      <c r="P155" s="29">
        <f t="shared" si="74"/>
        <v>17.812263319822875</v>
      </c>
      <c r="Q155" s="29">
        <f t="shared" si="74"/>
        <v>22.266664305627184</v>
      </c>
      <c r="R155" s="29">
        <f t="shared" si="74"/>
        <v>27.399951705973614</v>
      </c>
      <c r="S155" s="29">
        <f t="shared" si="74"/>
        <v>33.244302883010754</v>
      </c>
      <c r="T155" s="29">
        <f t="shared" si="74"/>
        <v>39.82512463966107</v>
      </c>
      <c r="U155" s="29">
        <f t="shared" si="74"/>
        <v>47.160628151895317</v>
      </c>
      <c r="V155" s="29">
        <f t="shared" si="74"/>
        <v>55.261076208171744</v>
      </c>
      <c r="W155" s="29">
        <f t="shared" si="74"/>
        <v>64.127532999162796</v>
      </c>
      <c r="X155" s="29">
        <f t="shared" si="74"/>
        <v>73.750000394605451</v>
      </c>
      <c r="Y155" s="29">
        <f t="shared" si="74"/>
        <v>84.10496795111149</v>
      </c>
      <c r="Z155" s="29">
        <f t="shared" si="74"/>
        <v>95.152689664203777</v>
      </c>
      <c r="AA155" s="29">
        <f t="shared" si="74"/>
        <v>106.75343239007117</v>
      </c>
      <c r="AB155" s="29">
        <f t="shared" si="74"/>
        <v>118.22815729067052</v>
      </c>
      <c r="AC155" s="29">
        <f t="shared" si="74"/>
        <v>129.14684716296406</v>
      </c>
      <c r="AD155" s="29">
        <f t="shared" si="74"/>
        <v>139.90116278892162</v>
      </c>
      <c r="AE155" s="29">
        <f t="shared" si="74"/>
        <v>150.75146228744055</v>
      </c>
      <c r="AF155" s="29">
        <f t="shared" si="74"/>
        <v>161.87364559198349</v>
      </c>
      <c r="AG155" s="29">
        <f t="shared" si="74"/>
        <v>173.38732637389106</v>
      </c>
      <c r="AH155" s="29">
        <f t="shared" si="74"/>
        <v>185.37351090095606</v>
      </c>
      <c r="AI155" s="29">
        <f t="shared" si="74"/>
        <v>197.88757241593925</v>
      </c>
      <c r="AJ155" s="29">
        <f t="shared" si="74"/>
        <v>210.96833912865611</v>
      </c>
      <c r="AK155" s="29">
        <f t="shared" si="74"/>
        <v>224.64428249666193</v>
      </c>
      <c r="AL155" s="29">
        <f t="shared" si="74"/>
        <v>238.93766228455789</v>
      </c>
      <c r="AM155" s="29">
        <f t="shared" si="74"/>
        <v>253.8672739505374</v>
      </c>
      <c r="AN155" s="29">
        <f t="shared" si="74"/>
        <v>269.45025440692348</v>
      </c>
      <c r="AO155" s="29">
        <f t="shared" si="74"/>
        <v>285.70325788185465</v>
      </c>
      <c r="AP155" s="29">
        <f t="shared" si="74"/>
        <v>302.64321141506201</v>
      </c>
      <c r="AQ155" s="29">
        <f t="shared" si="74"/>
        <v>320.28778979870776</v>
      </c>
      <c r="AR155" s="29">
        <f t="shared" si="74"/>
        <v>338.65570312843869</v>
      </c>
      <c r="AS155" s="29">
        <f t="shared" si="74"/>
        <v>357.76685920847115</v>
      </c>
      <c r="AT155" s="29">
        <f t="shared" si="74"/>
        <v>377.64244260245283</v>
      </c>
      <c r="AU155" s="29">
        <f t="shared" si="74"/>
        <v>398.30493855501993</v>
      </c>
      <c r="AV155" s="29">
        <f t="shared" si="74"/>
        <v>419.7781209489961</v>
      </c>
      <c r="AW155" s="29">
        <f t="shared" si="74"/>
        <v>442.08701735705165</v>
      </c>
      <c r="AX155" s="29">
        <f t="shared" si="74"/>
        <v>465.25786008919164</v>
      </c>
      <c r="AY155" s="29">
        <f t="shared" si="74"/>
        <v>489.31802927970512</v>
      </c>
      <c r="AZ155" s="29">
        <f t="shared" si="74"/>
        <v>514.29599207912122</v>
      </c>
      <c r="BA155" s="29">
        <f t="shared" si="74"/>
        <v>540.22124064422735</v>
      </c>
      <c r="BB155" s="29">
        <f t="shared" si="74"/>
        <v>567.12423067135842</v>
      </c>
      <c r="BC155" s="29">
        <f t="shared" si="74"/>
        <v>595.0363215738123</v>
      </c>
      <c r="BD155" s="29">
        <f t="shared" si="74"/>
        <v>623.98971898099649</v>
      </c>
      <c r="BE155" s="29">
        <f t="shared" si="74"/>
        <v>654.01741997803981</v>
      </c>
      <c r="BF155" s="29">
        <f t="shared" si="74"/>
        <v>685.15316137086654</v>
      </c>
      <c r="BG155" s="29">
        <f t="shared" si="74"/>
        <v>717.43137122598034</v>
      </c>
      <c r="BH155" s="29">
        <f t="shared" si="74"/>
        <v>750.88712397807819</v>
      </c>
      <c r="BI155" s="29">
        <f t="shared" si="74"/>
        <v>785.55609951027589</v>
      </c>
    </row>
    <row r="159" spans="1:74" ht="18" customHeight="1">
      <c r="A159" s="21" t="s">
        <v>1313</v>
      </c>
      <c r="B159" s="29">
        <f>B57</f>
        <v>763.50611154103387</v>
      </c>
      <c r="C159" s="23">
        <f>B159*EXP(B58)</f>
        <v>946.29363600988199</v>
      </c>
      <c r="D159" s="23">
        <f t="shared" ref="D159:BI159" si="75">C159*EXP(C58)</f>
        <v>1137.6991088911184</v>
      </c>
      <c r="E159" s="23">
        <f t="shared" si="75"/>
        <v>1325.5728111834637</v>
      </c>
      <c r="F159" s="23">
        <f t="shared" si="75"/>
        <v>1503.1748556643358</v>
      </c>
      <c r="G159" s="23">
        <f t="shared" si="75"/>
        <v>1611.4417457695624</v>
      </c>
      <c r="H159" s="23">
        <f t="shared" si="75"/>
        <v>1668.2449350273391</v>
      </c>
      <c r="I159" s="23">
        <f t="shared" si="75"/>
        <v>1727.0504320435723</v>
      </c>
      <c r="J159" s="23">
        <f t="shared" si="75"/>
        <v>1787.9288180023811</v>
      </c>
      <c r="K159" s="23">
        <f t="shared" si="75"/>
        <v>1850.9531620688315</v>
      </c>
      <c r="L159" s="23">
        <f t="shared" si="75"/>
        <v>1863.1005860693215</v>
      </c>
      <c r="M159" s="23">
        <f t="shared" si="75"/>
        <v>1823.3617677448246</v>
      </c>
      <c r="N159" s="23">
        <f t="shared" si="75"/>
        <v>1784.4705545864874</v>
      </c>
      <c r="O159" s="23">
        <f t="shared" si="75"/>
        <v>1746.4088676843676</v>
      </c>
      <c r="P159" s="23">
        <f t="shared" si="75"/>
        <v>1709.1590137408311</v>
      </c>
      <c r="Q159" s="23">
        <f t="shared" si="75"/>
        <v>1672.7036768456733</v>
      </c>
      <c r="R159" s="23">
        <f t="shared" si="75"/>
        <v>1637.0259104266706</v>
      </c>
      <c r="S159" s="23">
        <f t="shared" si="75"/>
        <v>1602.1091293718237</v>
      </c>
      <c r="T159" s="23">
        <f t="shared" si="75"/>
        <v>1567.9371023196268</v>
      </c>
      <c r="U159" s="23">
        <f t="shared" si="75"/>
        <v>1534.4939441137824</v>
      </c>
      <c r="V159" s="23">
        <f t="shared" si="75"/>
        <v>1514.306385397211</v>
      </c>
      <c r="W159" s="23">
        <f t="shared" si="75"/>
        <v>1506.8650549886884</v>
      </c>
      <c r="X159" s="23">
        <f t="shared" si="75"/>
        <v>1514.5301178843088</v>
      </c>
      <c r="Y159" s="23">
        <f t="shared" si="75"/>
        <v>1522.2341711254808</v>
      </c>
      <c r="Z159" s="23">
        <f t="shared" si="75"/>
        <v>1529.9774130467868</v>
      </c>
      <c r="AA159" s="23">
        <f t="shared" si="75"/>
        <v>1537.7600429916893</v>
      </c>
      <c r="AB159" s="23">
        <f t="shared" si="75"/>
        <v>1545.5822613176638</v>
      </c>
      <c r="AC159" s="23">
        <f t="shared" si="75"/>
        <v>1553.4442694013565</v>
      </c>
      <c r="AD159" s="23">
        <f t="shared" si="75"/>
        <v>1561.3462696437682</v>
      </c>
      <c r="AE159" s="23">
        <f t="shared" si="75"/>
        <v>1569.2884654754657</v>
      </c>
      <c r="AF159" s="23">
        <f t="shared" si="75"/>
        <v>1573.2747005921588</v>
      </c>
      <c r="AG159" s="23">
        <f t="shared" si="75"/>
        <v>1573.2747005921588</v>
      </c>
      <c r="AH159" s="23">
        <f t="shared" si="75"/>
        <v>1573.2747005921588</v>
      </c>
      <c r="AI159" s="23">
        <f t="shared" si="75"/>
        <v>1573.2747005921588</v>
      </c>
      <c r="AJ159" s="23">
        <f t="shared" si="75"/>
        <v>1573.2747005921588</v>
      </c>
      <c r="AK159" s="23">
        <f t="shared" si="75"/>
        <v>1573.2747005921588</v>
      </c>
      <c r="AL159" s="23">
        <f t="shared" si="75"/>
        <v>1573.2747005921588</v>
      </c>
      <c r="AM159" s="23">
        <f t="shared" si="75"/>
        <v>1573.2747005921588</v>
      </c>
      <c r="AN159" s="23">
        <f t="shared" si="75"/>
        <v>1573.2747005921588</v>
      </c>
      <c r="AO159" s="23">
        <f t="shared" si="75"/>
        <v>1573.2747005921588</v>
      </c>
      <c r="AP159" s="23">
        <f t="shared" si="75"/>
        <v>1573.2747005921588</v>
      </c>
      <c r="AQ159" s="23">
        <f t="shared" si="75"/>
        <v>1573.2747005921588</v>
      </c>
      <c r="AR159" s="23">
        <f t="shared" si="75"/>
        <v>1573.2747005921588</v>
      </c>
      <c r="AS159" s="23">
        <f t="shared" si="75"/>
        <v>1573.2747005921588</v>
      </c>
      <c r="AT159" s="23">
        <f t="shared" si="75"/>
        <v>1573.2747005921588</v>
      </c>
      <c r="AU159" s="23">
        <f t="shared" si="75"/>
        <v>1573.2747005921588</v>
      </c>
      <c r="AV159" s="23">
        <f t="shared" si="75"/>
        <v>1573.2747005921588</v>
      </c>
      <c r="AW159" s="23">
        <f t="shared" si="75"/>
        <v>1573.2747005921588</v>
      </c>
      <c r="AX159" s="23">
        <f t="shared" si="75"/>
        <v>1573.2747005921588</v>
      </c>
      <c r="AY159" s="23">
        <f t="shared" si="75"/>
        <v>1573.2747005921588</v>
      </c>
      <c r="AZ159" s="23">
        <f t="shared" si="75"/>
        <v>1573.2747005921588</v>
      </c>
      <c r="BA159" s="23">
        <f t="shared" si="75"/>
        <v>1573.2747005921588</v>
      </c>
      <c r="BB159" s="23">
        <f t="shared" si="75"/>
        <v>1573.2747005921588</v>
      </c>
      <c r="BC159" s="23">
        <f t="shared" si="75"/>
        <v>1573.2747005921588</v>
      </c>
      <c r="BD159" s="23">
        <f t="shared" si="75"/>
        <v>1573.2747005921588</v>
      </c>
      <c r="BE159" s="23">
        <f t="shared" si="75"/>
        <v>1573.2747005921588</v>
      </c>
      <c r="BF159" s="23">
        <f t="shared" si="75"/>
        <v>1573.2747005921588</v>
      </c>
      <c r="BG159" s="23">
        <f t="shared" si="75"/>
        <v>1573.2747005921588</v>
      </c>
      <c r="BH159" s="23">
        <f t="shared" si="75"/>
        <v>1573.2747005921588</v>
      </c>
      <c r="BI159" s="23">
        <f t="shared" si="75"/>
        <v>1573.2747005921588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9"/>
  <sheetViews>
    <sheetView zoomScale="85" zoomScaleNormal="85" workbookViewId="0">
      <pane xSplit="1" ySplit="4" topLeftCell="BA38" activePane="bottomRight" state="frozen"/>
      <selection pane="topRight" activeCell="B1" sqref="B1"/>
      <selection pane="bottomLeft" activeCell="A5" sqref="A5"/>
      <selection pane="bottomRight" activeCell="B43" sqref="B43:BI43"/>
    </sheetView>
  </sheetViews>
  <sheetFormatPr defaultColWidth="11.6640625" defaultRowHeight="18" customHeight="1"/>
  <cols>
    <col min="1" max="1" width="68.44140625" style="21" customWidth="1"/>
    <col min="2" max="2" width="11.6640625" style="29" customWidth="1"/>
    <col min="3" max="16384" width="11.664062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3.3089968683825327E-4</v>
      </c>
      <c r="E50" s="44">
        <f>100*$B$49*(Global!D135*$B$48+Global!D135^2*$C$48)*(D61/$B61)^(1/$C$49)</f>
        <v>5.8793213183352012E-4</v>
      </c>
      <c r="F50" s="44">
        <f>100*$B$49*(Global!E135*$B$48+Global!E135^2*$C$48)*(E61/$B61)^(1/$C$49)</f>
        <v>9.8681345744591818E-4</v>
      </c>
      <c r="G50" s="44">
        <f>100*$B$49*(Global!F135*$B$48+Global!F135^2*$C$48)*(F61/$B61)^(1/$C$49)</f>
        <v>1.578215105255814E-3</v>
      </c>
      <c r="H50" s="44">
        <f>100*$B$49*(Global!G135*$B$48+Global!G135^2*$C$48)*(G61/$B61)^(1/$C$49)</f>
        <v>2.4168658162925672E-3</v>
      </c>
      <c r="I50" s="44">
        <f>100*$B$49*(Global!H135*$B$48+Global!H135^2*$C$48)*(H61/$B61)^(1/$C$49)</f>
        <v>3.5599821294433195E-3</v>
      </c>
      <c r="J50" s="44">
        <f>100*$B$49*(Global!I135*$B$48+Global!I135^2*$C$48)*(I61/$B61)^(1/$C$49)</f>
        <v>5.0593314817497827E-3</v>
      </c>
      <c r="K50" s="44">
        <f>100*$B$49*(Global!J135*$B$48+Global!J135^2*$C$48)*(J61/$B61)^(1/$C$49)</f>
        <v>7.6840614873518905E-3</v>
      </c>
      <c r="L50" s="44">
        <f>100*$B$49*(Global!K135*$B$48+Global!K135^2*$C$48)*(K61/$B61)^(1/$C$49)</f>
        <v>1.1340009449747678E-2</v>
      </c>
      <c r="M50" s="44">
        <f>100*$B$49*(Global!L135*$B$48+Global!L135^2*$C$48)*(L61/$B61)^(1/$C$49)</f>
        <v>1.6316000518763429E-2</v>
      </c>
      <c r="N50" s="44">
        <f>100*$B$49*(Global!M135*$B$48+Global!M135^2*$C$48)*(M61/$B61)^(1/$C$49)</f>
        <v>2.2641690324688796E-2</v>
      </c>
      <c r="O50" s="44">
        <f>100*$B$49*(Global!N135*$B$48+Global!N135^2*$C$48)*(N61/$B61)^(1/$C$49)</f>
        <v>3.080161064343153E-2</v>
      </c>
      <c r="P50" s="44">
        <f>100*$B$49*(Global!O135*$B$48+Global!O135^2*$C$48)*(O61/$B61)^(1/$C$49)</f>
        <v>4.100446033670363E-2</v>
      </c>
      <c r="Q50" s="44">
        <f>100*$B$49*(Global!P135*$B$48+Global!P135^2*$C$48)*(P61/$B61)^(1/$C$49)</f>
        <v>5.3530560432271106E-2</v>
      </c>
      <c r="R50" s="44">
        <f>100*$B$49*(Global!Q135*$B$48+Global!Q135^2*$C$48)*(Q61/$B61)^(1/$C$49)</f>
        <v>6.8665876844997947E-2</v>
      </c>
      <c r="S50" s="44">
        <f>100*$B$49*(Global!R135*$B$48+Global!R135^2*$C$48)*(R61/$B61)^(1/$C$49)</f>
        <v>8.6700753461518246E-2</v>
      </c>
      <c r="T50" s="44">
        <f>100*$B$49*(Global!S135*$B$48+Global!S135^2*$C$48)*(S61/$B61)^(1/$C$49)</f>
        <v>0.10792865078375061</v>
      </c>
      <c r="U50" s="44">
        <f>100*$B$49*(Global!T135*$B$48+Global!T135^2*$C$48)*(T61/$B61)^(1/$C$49)</f>
        <v>0.13264461140906067</v>
      </c>
      <c r="V50" s="44">
        <f>100*$B$49*(Global!U135*$B$48+Global!U135^2*$C$48)*(U61/$B61)^(1/$C$49)</f>
        <v>0.16114312697010391</v>
      </c>
      <c r="W50" s="44">
        <f>100*$B$49*(Global!V135*$B$48+Global!V135^2*$C$48)*(V61/$B61)^(1/$C$49)</f>
        <v>0.19371502419013709</v>
      </c>
      <c r="X50" s="44">
        <f>100*$B$49*(Global!W135*$B$48+Global!W135^2*$C$48)*(W61/$B61)^(1/$C$49)</f>
        <v>0.23064291932417341</v>
      </c>
      <c r="Y50" s="44">
        <f>100*$B$49*(Global!X135*$B$48+Global!X135^2*$C$48)*(X61/$B61)^(1/$C$49)</f>
        <v>0.27219473390043719</v>
      </c>
      <c r="Z50" s="44">
        <f>100*$B$49*(Global!Y135*$B$48+Global!Y135^2*$C$48)*(Y61/$B61)^(1/$C$49)</f>
        <v>0.31861477837095986</v>
      </c>
      <c r="AA50" s="44">
        <f>100*$B$49*(Global!Z135*$B$48+Global!Z135^2*$C$48)*(Z61/$B61)^(1/$C$49)</f>
        <v>0.37011209400275152</v>
      </c>
      <c r="AB50" s="44">
        <f>100*$B$49*(Global!AA135*$B$48+Global!AA135^2*$C$48)*(AA61/$B61)^(1/$C$49)</f>
        <v>0.42678825731450987</v>
      </c>
      <c r="AC50" s="44">
        <f>100*$B$49*(Global!AB135*$B$48+Global!AB135^2*$C$48)*(AB61/$B61)^(1/$C$49)</f>
        <v>0.48824780439858967</v>
      </c>
      <c r="AD50" s="44">
        <f>100*$B$49*(Global!AC135*$B$48+Global!AC135^2*$C$48)*(AC61/$B61)^(1/$C$49)</f>
        <v>0.5537336349953369</v>
      </c>
      <c r="AE50" s="44">
        <f>100*$B$49*(Global!AD135*$B$48+Global!AD135^2*$C$48)*(AD61/$B61)^(1/$C$49)</f>
        <v>0.62272958492727559</v>
      </c>
      <c r="AF50" s="44">
        <f>100*$B$49*(Global!AE135*$B$48+Global!AE135^2*$C$48)*(AE61/$B61)^(1/$C$49)</f>
        <v>0.69478922536584897</v>
      </c>
      <c r="AG50" s="44">
        <f>100*$B$49*(Global!AF135*$B$48+Global!AF135^2*$C$48)*(AF61/$B61)^(1/$C$49)</f>
        <v>0.76957840249393406</v>
      </c>
      <c r="AH50" s="44">
        <f>100*$B$49*(Global!AG135*$B$48+Global!AG135^2*$C$48)*(AG61/$B61)^(1/$C$49)</f>
        <v>0.84685542288006155</v>
      </c>
      <c r="AI50" s="44">
        <f>100*$B$49*(Global!AH135*$B$48+Global!AH135^2*$C$48)*(AH61/$B61)^(1/$C$49)</f>
        <v>0.92645336553377888</v>
      </c>
      <c r="AJ50" s="44">
        <f>100*$B$49*(Global!AI135*$B$48+Global!AI135^2*$C$48)*(AI61/$B61)^(1/$C$49)</f>
        <v>1.0082644530167597</v>
      </c>
      <c r="AK50" s="44">
        <f>100*$B$49*(Global!AJ135*$B$48+Global!AJ135^2*$C$48)*(AJ61/$B61)^(1/$C$49)</f>
        <v>1.0922265481032254</v>
      </c>
      <c r="AL50" s="44">
        <f>100*$B$49*(Global!AK135*$B$48+Global!AK135^2*$C$48)*(AK61/$B61)^(1/$C$49)</f>
        <v>1.1783117916412393</v>
      </c>
      <c r="AM50" s="44">
        <f>100*$B$49*(Global!AL135*$B$48+Global!AL135^2*$C$48)*(AL61/$B61)^(1/$C$49)</f>
        <v>1.2665172920844812</v>
      </c>
      <c r="AN50" s="44">
        <f>100*$B$49*(Global!AM135*$B$48+Global!AM135^2*$C$48)*(AM61/$B61)^(1/$C$49)</f>
        <v>1.3568576867920212</v>
      </c>
      <c r="AO50" s="44">
        <f>100*$B$49*(Global!AN135*$B$48+Global!AN135^2*$C$48)*(AN61/$B61)^(1/$C$49)</f>
        <v>1.4493593406014906</v>
      </c>
      <c r="AP50" s="44">
        <f>100*$B$49*(Global!AO135*$B$48+Global!AO135^2*$C$48)*(AO61/$B61)^(1/$C$49)</f>
        <v>1.5440559272662056</v>
      </c>
      <c r="AQ50" s="44">
        <f>100*$B$49*(Global!AP135*$B$48+Global!AP135^2*$C$48)*(AP61/$B61)^(1/$C$49)</f>
        <v>1.6409851451809652</v>
      </c>
      <c r="AR50" s="44">
        <f>100*$B$49*(Global!AQ135*$B$48+Global!AQ135^2*$C$48)*(AQ61/$B61)^(1/$C$49)</f>
        <v>1.7401863405485416</v>
      </c>
      <c r="AS50" s="44">
        <f>100*$B$49*(Global!AR135*$B$48+Global!AR135^2*$C$48)*(AR61/$B61)^(1/$C$49)</f>
        <v>1.8416988407006796</v>
      </c>
      <c r="AT50" s="44">
        <f>100*$B$49*(Global!AS135*$B$48+Global!AS135^2*$C$48)*(AS61/$B61)^(1/$C$49)</f>
        <v>1.9455608320485855</v>
      </c>
      <c r="AU50" s="44">
        <f>100*$B$49*(Global!AT135*$B$48+Global!AT135^2*$C$48)*(AT61/$B61)^(1/$C$49)</f>
        <v>2.0518086476207662</v>
      </c>
      <c r="AV50" s="44">
        <f>100*$B$49*(Global!AU135*$B$48+Global!AU135^2*$C$48)*(AU61/$B61)^(1/$C$49)</f>
        <v>2.1604763564941893</v>
      </c>
      <c r="AW50" s="44">
        <f>100*$B$49*(Global!AV135*$B$48+Global!AV135^2*$C$48)*(AV61/$B61)^(1/$C$49)</f>
        <v>2.2715955708753612</v>
      </c>
      <c r="AX50" s="44">
        <f>100*$B$49*(Global!AW135*$B$48+Global!AW135^2*$C$48)*(AW61/$B61)^(1/$C$49)</f>
        <v>2.3851954060504834</v>
      </c>
      <c r="AY50" s="44">
        <f>100*$B$49*(Global!AX135*$B$48+Global!AX135^2*$C$48)*(AX61/$B61)^(1/$C$49)</f>
        <v>2.5013025441798131</v>
      </c>
      <c r="AZ50" s="44">
        <f>100*$B$49*(Global!AY135*$B$48+Global!AY135^2*$C$48)*(AY61/$B61)^(1/$C$49)</f>
        <v>2.619941365415976</v>
      </c>
      <c r="BA50" s="44">
        <f>100*$B$49*(Global!AZ135*$B$48+Global!AZ135^2*$C$48)*(AZ61/$B61)^(1/$C$49)</f>
        <v>2.7411341195875867</v>
      </c>
      <c r="BB50" s="44">
        <f>100*$B$49*(Global!BA135*$B$48+Global!BA135^2*$C$48)*(BA61/$B61)^(1/$C$49)</f>
        <v>2.8649011192007037</v>
      </c>
      <c r="BC50" s="44">
        <f>100*$B$49*(Global!BB135*$B$48+Global!BB135^2*$C$48)*(BB61/$B61)^(1/$C$49)</f>
        <v>2.9912609402147661</v>
      </c>
      <c r="BD50" s="44">
        <f>100*$B$49*(Global!BC135*$B$48+Global!BC135^2*$C$48)*(BC61/$B61)^(1/$C$49)</f>
        <v>3.1202306213266637</v>
      </c>
      <c r="BE50" s="44">
        <f>100*$B$49*(Global!BD135*$B$48+Global!BD135^2*$C$48)*(BD61/$B61)^(1/$C$49)</f>
        <v>3.2518258556626485</v>
      </c>
      <c r="BF50" s="44">
        <f>100*$B$49*(Global!BE135*$B$48+Global!BE135^2*$C$48)*(BE61/$B61)^(1/$C$49)</f>
        <v>3.3860611710889614</v>
      </c>
      <c r="BG50" s="44">
        <f>100*$B$49*(Global!BF135*$B$48+Global!BF135^2*$C$48)*(BF61/$B61)^(1/$C$49)</f>
        <v>3.522950097012981</v>
      </c>
      <c r="BH50" s="44">
        <f>100*$B$49*(Global!BG135*$B$48+Global!BG135^2*$C$48)*(BG61/$B61)^(1/$C$49)</f>
        <v>3.6625053167177191</v>
      </c>
      <c r="BI50" s="44">
        <f>100*$B$49*(Global!BH135*$B$48+Global!BH135^2*$C$48)*(BH61/$B61)^(1/$C$49)</f>
        <v>3.8047388050784621</v>
      </c>
      <c r="BJ50" s="44">
        <f>100*$B$49*(Global!BI135*$B$48+Global!BI135^2*$C$48)*(BI61/$B61)^(1/$C$49)</f>
        <v>3.9496619520471685</v>
      </c>
      <c r="BK50" s="44">
        <f>100*$B$49*(Global!BJ80*$B$48+Global!BJ80^2*$C$48)*(BJ61/$B61)^(1/$C$49)</f>
        <v>4.0613422378430108</v>
      </c>
      <c r="BL50" s="44">
        <f>100*$B$49*(Global!BK80*$B$48+Global!BK80^2*$C$48)*(BK61/$B61)^(1/$C$49)</f>
        <v>4.1720102985424914</v>
      </c>
      <c r="BM50" s="44">
        <f>100*$B$49*(Global!BL80*$B$48+Global!BL80^2*$C$48)*(BL61/$B61)^(1/$C$49)</f>
        <v>4.2820845254371589</v>
      </c>
      <c r="BN50" s="44">
        <f>100*$B$49*(Global!BM80*$B$48+Global!BM80^2*$C$48)*(BM61/$B61)^(1/$C$49)</f>
        <v>4.3918452986995211</v>
      </c>
      <c r="BO50" s="44">
        <f>100*$B$49*(Global!BN80*$B$48+Global!BN80^2*$C$48)*(BN61/$B61)^(1/$C$49)</f>
        <v>4.501478125055554</v>
      </c>
      <c r="BP50" s="44">
        <f>100*$B$49*(Global!BO80*$B$48+Global!BO80^2*$C$48)*(BO61/$B61)^(1/$C$49)</f>
        <v>4.6111034277175769</v>
      </c>
      <c r="BQ50" s="44">
        <f>100*$B$49*(Global!BP80*$B$48+Global!BP80^2*$C$48)*(BP61/$B61)^(1/$C$49)</f>
        <v>4.7207970791647762</v>
      </c>
      <c r="BR50" s="44">
        <f>100*$B$49*(Global!BQ80*$B$48+Global!BQ80^2*$C$48)*(BQ61/$B61)^(1/$C$49)</f>
        <v>4.8306045336618633</v>
      </c>
      <c r="BS50" s="44">
        <f>100*$B$49*(Global!BR80*$B$48+Global!BR80^2*$C$48)*(BR61/$B61)^(1/$C$49)</f>
        <v>4.9405505442248066</v>
      </c>
      <c r="BT50" s="44">
        <f>100*$B$49*(Global!BS80*$B$48+Global!BS80^2*$C$48)*(BS61/$B61)^(1/$C$49)</f>
        <v>5.0506458378932448</v>
      </c>
      <c r="BU50" s="44">
        <f>100*$B$49*(Global!BT80*$B$48+Global!BT80^2*$C$48)*(BT61/$B61)^(1/$C$49)</f>
        <v>5.1608916979751838</v>
      </c>
      <c r="BV50" s="44">
        <f>100*$B$49*(Global!BU80*$B$48+Global!BU80^2*$C$48)*(BU61/$B61)^(1/$C$49)</f>
        <v>5.2712831071879362</v>
      </c>
      <c r="BW50" s="44">
        <f>100*$B$49*(Global!BV80*$B$48+Global!BV80^2*$C$48)*(BV61/$B61)^(1/$C$49)</f>
        <v>5.3818109018870848</v>
      </c>
      <c r="BX50" s="44">
        <f>100*$B$49*(Global!BW80*$B$48+Global!BW80^2*$C$48)*(BW61/$B61)^(1/$C$49)</f>
        <v>5.4924632470326724</v>
      </c>
      <c r="BY50" s="44">
        <f>100*$B$49*(Global!BX80*$B$48+Global!BX80^2*$C$48)*(BX61/$B61)^(1/$C$49)</f>
        <v>5.6032266447293271</v>
      </c>
      <c r="BZ50" s="44">
        <f>100*$B$49*(Global!BY80*$B$48+Global!BY80^2*$C$48)*(BY61/$B61)^(1/$C$49)</f>
        <v>5.7140866225590239</v>
      </c>
      <c r="CA50" s="44">
        <f>100*$B$49*(Global!BZ80*$B$48+Global!BZ80^2*$C$48)*(BZ61/$B61)^(1/$C$49)</f>
        <v>5.8250282021208202</v>
      </c>
      <c r="CB50" s="44">
        <f>100*$B$49*(Global!CA80*$B$48+Global!CA80^2*$C$48)*(CA61/$B61)^(1/$C$49)</f>
        <v>5.9360362167180245</v>
      </c>
      <c r="CC50" s="44">
        <f>100*$B$49*(Global!CB80*$B$48+Global!CB80^2*$C$48)*(CB61/$B61)^(1/$C$49)</f>
        <v>6.0470955255165455</v>
      </c>
      <c r="CD50" s="44">
        <f>100*$B$49*(Global!CC80*$B$48+Global!CC80^2*$C$48)*(CC61/$B61)^(1/$C$49)</f>
        <v>6.1581911566570753</v>
      </c>
      <c r="CE50" s="44">
        <f>100*$B$49*(Global!CD80*$B$48+Global!CD80^2*$C$48)*(CD61/$B61)^(1/$C$49)</f>
        <v>6.2693084016175202</v>
      </c>
      <c r="CF50" s="44">
        <f>100*$B$49*(Global!CE80*$B$48+Global!CE80^2*$C$48)*(CE61/$B61)^(1/$C$49)</f>
        <v>6.3804328761319065</v>
      </c>
      <c r="CG50" s="44">
        <f>100*$B$49*(Global!CF80*$B$48+Global!CF80^2*$C$48)*(CF61/$B61)^(1/$C$49)</f>
        <v>6.4915505581758577</v>
      </c>
      <c r="CH50" s="44">
        <f>100*$B$49*(Global!CG80*$B$48+Global!CG80^2*$C$48)*(CG61/$B61)^(1/$C$49)</f>
        <v>6.6026478102380741</v>
      </c>
      <c r="CI50" s="44">
        <f>100*$B$49*(Global!CH80*$B$48+Global!CH80^2*$C$48)*(CH61/$B61)^(1/$C$49)</f>
        <v>6.7137113908391735</v>
      </c>
      <c r="CJ50" s="44">
        <f>100*$B$49*(Global!CI80*$B$48+Global!CI80^2*$C$48)*(CI61/$B61)^(1/$C$49)</f>
        <v>6.8247284587099823</v>
      </c>
      <c r="CK50" s="44">
        <f>100*$B$49*(Global!CJ80*$B$48+Global!CJ80^2*$C$48)*(CJ61/$B61)^(1/$C$49)</f>
        <v>6.9356865719774703</v>
      </c>
      <c r="CL50" s="44">
        <f>100*$B$49*(Global!CK80*$B$48+Global!CK80^2*$C$48)*(CK61/$B61)^(1/$C$49)</f>
        <v>7.0465736839762245</v>
      </c>
      <c r="CM50" s="44">
        <f>100*$B$49*(Global!CL80*$B$48+Global!CL80^2*$C$48)*(CL61/$B61)^(1/$C$49)</f>
        <v>7.1573781368014435</v>
      </c>
      <c r="CN50" s="44">
        <f>100*$B$49*(Global!CM80*$B$48+Global!CM80^2*$C$48)*(CM61/$B61)^(1/$C$49)</f>
        <v>7.2680886533741669</v>
      </c>
      <c r="CO50" s="44">
        <f>100*$B$49*(Global!CN80*$B$48+Global!CN80^2*$C$48)*(CN61/$B61)^(1/$C$49)</f>
        <v>7.3786943285519362</v>
      </c>
      <c r="CP50" s="44">
        <f>100*$B$49*(Global!CO80*$B$48+Global!CO80^2*$C$48)*(CO61/$B61)^(1/$C$49)</f>
        <v>7.4891846196543117</v>
      </c>
      <c r="CQ50" s="44">
        <f>100*$B$49*(Global!CP80*$B$48+Global!CP80^2*$C$48)*(CP61/$B61)^(1/$C$49)</f>
        <v>7.5995493366594671</v>
      </c>
      <c r="CR50" s="44">
        <f>100*$B$49*(Global!CQ80*$B$48+Global!CQ80^2*$C$48)*(CQ61/$B61)^(1/$C$49)</f>
        <v>7.7097786322499831</v>
      </c>
      <c r="CS50" s="44">
        <f>100*$B$49*(Global!CR80*$B$48+Global!CR80^2*$C$48)*(CR61/$B61)^(1/$C$49)</f>
        <v>7.8198629918316254</v>
      </c>
      <c r="CT50" s="44">
        <f>100*$B$49*(Global!CS80*$B$48+Global!CS80^2*$C$48)*(CS61/$B61)^(1/$C$49)</f>
        <v>7.9297932236111084</v>
      </c>
      <c r="CU50" s="44">
        <f>100*$B$49*(Global!CT80*$B$48+Global!CT80^2*$C$48)*(CT61/$B61)^(1/$C$49)</f>
        <v>8.0395604487925514</v>
      </c>
      <c r="CV50" s="44">
        <f>100*$B$49*(Global!CU80*$B$48+Global!CU80^2*$C$48)*(CU61/$B61)^(1/$C$49)</f>
        <v>8.1491560919337989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0.98119122715070262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578.63608339829989</v>
      </c>
      <c r="C56" s="29">
        <v>634.44857100000002</v>
      </c>
      <c r="D56" s="29">
        <v>695.64446600000042</v>
      </c>
      <c r="E56" s="29">
        <v>742.80525899999998</v>
      </c>
      <c r="F56" s="29">
        <v>774.36044799999991</v>
      </c>
      <c r="G56" s="29">
        <v>790.50181100000009</v>
      </c>
      <c r="H56" s="29">
        <v>791.96611600000006</v>
      </c>
      <c r="I56" s="29">
        <v>780.59287400000005</v>
      </c>
      <c r="J56" s="29">
        <v>760.13480899999979</v>
      </c>
      <c r="K56" s="29">
        <v>734.72125499999981</v>
      </c>
      <c r="L56" s="29">
        <v>721.26597800000025</v>
      </c>
      <c r="M56" s="29">
        <v>721.26597800000025</v>
      </c>
      <c r="N56" s="29">
        <v>721.26597800000025</v>
      </c>
      <c r="O56" s="29">
        <v>721.26597800000025</v>
      </c>
      <c r="P56" s="29">
        <v>721.26597800000025</v>
      </c>
      <c r="Q56" s="29">
        <v>721.26597800000025</v>
      </c>
      <c r="R56" s="29">
        <v>721.26597800000025</v>
      </c>
      <c r="S56" s="29">
        <v>721.26597800000025</v>
      </c>
      <c r="T56" s="29">
        <v>721.26597800000025</v>
      </c>
      <c r="U56" s="29">
        <v>721.26597800000025</v>
      </c>
      <c r="V56" s="29">
        <v>721.26597800000025</v>
      </c>
      <c r="W56" s="29">
        <v>721.26597800000025</v>
      </c>
      <c r="X56" s="29">
        <v>721.26597800000025</v>
      </c>
      <c r="Y56" s="29">
        <v>721.26597800000025</v>
      </c>
      <c r="Z56" s="29">
        <v>721.26597800000025</v>
      </c>
      <c r="AA56" s="29">
        <v>721.26597800000025</v>
      </c>
      <c r="AB56" s="29">
        <v>721.26597800000025</v>
      </c>
      <c r="AC56" s="29">
        <v>721.26597800000025</v>
      </c>
      <c r="AD56" s="29">
        <v>721.26597800000025</v>
      </c>
      <c r="AE56" s="29">
        <v>721.26597800000025</v>
      </c>
      <c r="AF56" s="29">
        <v>721.26597800000025</v>
      </c>
      <c r="AG56" s="29">
        <v>721.26597800000025</v>
      </c>
      <c r="AH56" s="29">
        <v>721.26597800000025</v>
      </c>
      <c r="AI56" s="29">
        <v>721.26597800000025</v>
      </c>
      <c r="AJ56" s="29">
        <v>721.26597800000025</v>
      </c>
      <c r="AK56" s="29">
        <v>721.26597800000025</v>
      </c>
      <c r="AL56" s="29">
        <v>721.26597800000025</v>
      </c>
      <c r="AM56" s="29">
        <v>721.26597800000025</v>
      </c>
      <c r="AN56" s="29">
        <v>721.26597800000025</v>
      </c>
      <c r="AO56" s="29">
        <v>721.26597800000025</v>
      </c>
      <c r="AP56" s="29">
        <v>721.26597800000025</v>
      </c>
      <c r="AQ56" s="29">
        <v>721.26597800000025</v>
      </c>
      <c r="AR56" s="29">
        <v>721.26597800000025</v>
      </c>
      <c r="AS56" s="29">
        <v>721.26597800000025</v>
      </c>
      <c r="AT56" s="29">
        <v>721.26597800000025</v>
      </c>
      <c r="AU56" s="29">
        <v>721.26597800000025</v>
      </c>
      <c r="AV56" s="29">
        <v>721.26597800000025</v>
      </c>
      <c r="AW56" s="29">
        <v>721.26597800000025</v>
      </c>
      <c r="AX56" s="29">
        <v>721.26597800000025</v>
      </c>
      <c r="AY56" s="29">
        <v>721.26597800000025</v>
      </c>
      <c r="AZ56" s="29">
        <v>721.26597800000025</v>
      </c>
      <c r="BA56" s="29">
        <v>721.26597800000025</v>
      </c>
      <c r="BB56" s="29">
        <v>721.26597800000025</v>
      </c>
      <c r="BC56" s="29">
        <v>721.26597800000025</v>
      </c>
      <c r="BD56" s="29">
        <v>721.26597800000025</v>
      </c>
      <c r="BE56" s="29">
        <v>721.26597800000025</v>
      </c>
      <c r="BF56" s="29">
        <v>721.26597800000025</v>
      </c>
      <c r="BG56" s="29">
        <v>721.26597800000025</v>
      </c>
      <c r="BH56" s="29">
        <v>721.26597800000025</v>
      </c>
      <c r="BI56" s="29">
        <v>721.26597800000025</v>
      </c>
    </row>
    <row r="57" spans="1:105" s="6" customFormat="1" ht="13.8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3.8">
      <c r="A59" s="5" t="s">
        <v>129</v>
      </c>
      <c r="B59" s="3">
        <f>+BI56</f>
        <v>721.26597800000025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4.6912691162243423</v>
      </c>
      <c r="C61" s="45">
        <f t="shared" si="10"/>
        <v>7.3058874525092437</v>
      </c>
      <c r="D61" s="45">
        <f t="shared" si="10"/>
        <v>10.73298422424854</v>
      </c>
      <c r="E61" s="45">
        <f t="shared" si="10"/>
        <v>14.788693200997507</v>
      </c>
      <c r="F61" s="45">
        <f t="shared" si="10"/>
        <v>19.351945725746763</v>
      </c>
      <c r="G61" s="45">
        <f t="shared" si="10"/>
        <v>24.283728651206175</v>
      </c>
      <c r="H61" s="45">
        <f t="shared" si="10"/>
        <v>29.506825946052782</v>
      </c>
      <c r="I61" s="45">
        <f t="shared" si="10"/>
        <v>34.838270362341639</v>
      </c>
      <c r="J61" s="45">
        <f t="shared" si="10"/>
        <v>40.102965139669884</v>
      </c>
      <c r="K61" s="45">
        <f t="shared" si="10"/>
        <v>45.224141603701582</v>
      </c>
      <c r="L61" s="45">
        <f t="shared" si="10"/>
        <v>50.888453846937729</v>
      </c>
      <c r="M61" s="45">
        <f t="shared" si="10"/>
        <v>57.441292578685491</v>
      </c>
      <c r="N61" s="45">
        <f t="shared" si="10"/>
        <v>64.897239126243562</v>
      </c>
      <c r="O61" s="45">
        <f t="shared" si="10"/>
        <v>72.508894625225651</v>
      </c>
      <c r="P61" s="45">
        <f t="shared" si="10"/>
        <v>80.294627637401135</v>
      </c>
      <c r="Q61" s="45">
        <f t="shared" si="10"/>
        <v>88.254274167906956</v>
      </c>
      <c r="R61" s="45">
        <f t="shared" si="10"/>
        <v>96.378354661789743</v>
      </c>
      <c r="S61" s="45">
        <f t="shared" si="10"/>
        <v>104.65354972976161</v>
      </c>
      <c r="T61" s="45">
        <f t="shared" si="10"/>
        <v>113.06590134101214</v>
      </c>
      <c r="U61" s="45">
        <f t="shared" si="10"/>
        <v>121.60263592849144</v>
      </c>
      <c r="V61" s="45">
        <f t="shared" si="10"/>
        <v>130.25316227108775</v>
      </c>
      <c r="W61" s="45">
        <f t="shared" si="10"/>
        <v>139.00958989591211</v>
      </c>
      <c r="X61" s="45">
        <f t="shared" si="10"/>
        <v>147.86698653242757</v>
      </c>
      <c r="Y61" s="45">
        <f t="shared" si="10"/>
        <v>156.82351131497907</v>
      </c>
      <c r="Z61" s="45">
        <f t="shared" si="10"/>
        <v>165.88050047305157</v>
      </c>
      <c r="AA61" s="45">
        <f t="shared" si="10"/>
        <v>175.0425285928074</v>
      </c>
      <c r="AB61" s="45">
        <f t="shared" si="10"/>
        <v>184.32098636366737</v>
      </c>
      <c r="AC61" s="45">
        <f t="shared" si="10"/>
        <v>193.73235725594975</v>
      </c>
      <c r="AD61" s="45">
        <f t="shared" si="10"/>
        <v>203.38481976416057</v>
      </c>
      <c r="AE61" s="45">
        <f t="shared" si="10"/>
        <v>213.27275626028441</v>
      </c>
      <c r="AF61" s="45">
        <f t="shared" si="10"/>
        <v>223.38791360950225</v>
      </c>
      <c r="AG61" s="45">
        <f t="shared" si="10"/>
        <v>233.72282458359416</v>
      </c>
      <c r="AH61" s="45">
        <f t="shared" si="10"/>
        <v>244.27278918373662</v>
      </c>
      <c r="AI61" s="45">
        <f t="shared" si="10"/>
        <v>255.03666685899447</v>
      </c>
      <c r="AJ61" s="45">
        <f t="shared" si="10"/>
        <v>266.0169072692895</v>
      </c>
      <c r="AK61" s="45">
        <f t="shared" si="10"/>
        <v>277.21918480217727</v>
      </c>
      <c r="AL61" s="45">
        <f t="shared" si="10"/>
        <v>288.65188078465133</v>
      </c>
      <c r="AM61" s="45">
        <f t="shared" si="10"/>
        <v>300.3255531055712</v>
      </c>
      <c r="AN61" s="45">
        <f t="shared" si="10"/>
        <v>312.25246152890281</v>
      </c>
      <c r="AO61" s="45">
        <f t="shared" si="10"/>
        <v>324.44617401957476</v>
      </c>
      <c r="AP61" s="45">
        <f t="shared" si="10"/>
        <v>336.92125633064802</v>
      </c>
      <c r="AQ61" s="45">
        <f t="shared" si="10"/>
        <v>349.69303635030349</v>
      </c>
      <c r="AR61" s="45">
        <f t="shared" si="10"/>
        <v>362.77743091819411</v>
      </c>
      <c r="AS61" s="45">
        <f t="shared" si="10"/>
        <v>376.1908225999594</v>
      </c>
      <c r="AT61" s="45">
        <f t="shared" si="10"/>
        <v>389.94997527784477</v>
      </c>
      <c r="AU61" s="45">
        <f t="shared" si="10"/>
        <v>404.07197930598716</v>
      </c>
      <c r="AV61" s="45">
        <f t="shared" si="10"/>
        <v>418.5742188649412</v>
      </c>
      <c r="AW61" s="45">
        <f t="shared" si="10"/>
        <v>433.47435580807547</v>
      </c>
      <c r="AX61" s="45">
        <f t="shared" si="10"/>
        <v>448.79032565685708</v>
      </c>
      <c r="AY61" s="45">
        <f t="shared" si="10"/>
        <v>464.54034248151623</v>
      </c>
      <c r="AZ61" s="45">
        <f t="shared" si="10"/>
        <v>480.74291023685305</v>
      </c>
      <c r="BA61" s="45">
        <f t="shared" si="10"/>
        <v>497.4168387560207</v>
      </c>
      <c r="BB61" s="45">
        <f t="shared" si="10"/>
        <v>514.58126308123394</v>
      </c>
      <c r="BC61" s="45">
        <f t="shared" si="10"/>
        <v>532.25566516609297</v>
      </c>
      <c r="BD61" s="45">
        <f t="shared" si="10"/>
        <v>550.45989724898777</v>
      </c>
      <c r="BE61" s="45">
        <f t="shared" si="10"/>
        <v>569.2142063935745</v>
      </c>
      <c r="BF61" s="45">
        <f t="shared" si="10"/>
        <v>588.5392598379857</v>
      </c>
      <c r="BG61" s="45">
        <f t="shared" si="10"/>
        <v>608.45617090221367</v>
      </c>
      <c r="BH61" s="45">
        <f t="shared" si="10"/>
        <v>628.98652528273192</v>
      </c>
      <c r="BI61" s="45">
        <f t="shared" si="10"/>
        <v>650.15240762211272</v>
      </c>
      <c r="BJ61" s="45">
        <f>+BI61</f>
        <v>650.15240762211272</v>
      </c>
      <c r="BK61" s="45">
        <f t="shared" ref="BK61:CV61" si="11">+BJ61</f>
        <v>650.15240762211272</v>
      </c>
      <c r="BL61" s="45">
        <f t="shared" si="11"/>
        <v>650.15240762211272</v>
      </c>
      <c r="BM61" s="45">
        <f t="shared" si="11"/>
        <v>650.15240762211272</v>
      </c>
      <c r="BN61" s="45">
        <f t="shared" si="11"/>
        <v>650.15240762211272</v>
      </c>
      <c r="BO61" s="45">
        <f t="shared" si="11"/>
        <v>650.15240762211272</v>
      </c>
      <c r="BP61" s="45">
        <f t="shared" si="11"/>
        <v>650.15240762211272</v>
      </c>
      <c r="BQ61" s="45">
        <f t="shared" si="11"/>
        <v>650.15240762211272</v>
      </c>
      <c r="BR61" s="45">
        <f t="shared" si="11"/>
        <v>650.15240762211272</v>
      </c>
      <c r="BS61" s="45">
        <f t="shared" si="11"/>
        <v>650.15240762211272</v>
      </c>
      <c r="BT61" s="45">
        <f t="shared" si="11"/>
        <v>650.15240762211272</v>
      </c>
      <c r="BU61" s="45">
        <f t="shared" si="11"/>
        <v>650.15240762211272</v>
      </c>
      <c r="BV61" s="45">
        <f t="shared" si="11"/>
        <v>650.15240762211272</v>
      </c>
      <c r="BW61" s="45">
        <f t="shared" si="11"/>
        <v>650.15240762211272</v>
      </c>
      <c r="BX61" s="45">
        <f t="shared" si="11"/>
        <v>650.15240762211272</v>
      </c>
      <c r="BY61" s="45">
        <f t="shared" si="11"/>
        <v>650.15240762211272</v>
      </c>
      <c r="BZ61" s="45">
        <f t="shared" si="11"/>
        <v>650.15240762211272</v>
      </c>
      <c r="CA61" s="45">
        <f t="shared" si="11"/>
        <v>650.15240762211272</v>
      </c>
      <c r="CB61" s="45">
        <f t="shared" si="11"/>
        <v>650.15240762211272</v>
      </c>
      <c r="CC61" s="45">
        <f t="shared" si="11"/>
        <v>650.15240762211272</v>
      </c>
      <c r="CD61" s="45">
        <f t="shared" si="11"/>
        <v>650.15240762211272</v>
      </c>
      <c r="CE61" s="45">
        <f t="shared" si="11"/>
        <v>650.15240762211272</v>
      </c>
      <c r="CF61" s="45">
        <f t="shared" si="11"/>
        <v>650.15240762211272</v>
      </c>
      <c r="CG61" s="45">
        <f t="shared" si="11"/>
        <v>650.15240762211272</v>
      </c>
      <c r="CH61" s="45">
        <f t="shared" si="11"/>
        <v>650.15240762211272</v>
      </c>
      <c r="CI61" s="45">
        <f t="shared" si="11"/>
        <v>650.15240762211272</v>
      </c>
      <c r="CJ61" s="45">
        <f t="shared" si="11"/>
        <v>650.15240762211272</v>
      </c>
      <c r="CK61" s="45">
        <f t="shared" si="11"/>
        <v>650.15240762211272</v>
      </c>
      <c r="CL61" s="45">
        <f t="shared" si="11"/>
        <v>650.15240762211272</v>
      </c>
      <c r="CM61" s="45">
        <f t="shared" si="11"/>
        <v>650.15240762211272</v>
      </c>
      <c r="CN61" s="45">
        <f t="shared" si="11"/>
        <v>650.15240762211272</v>
      </c>
      <c r="CO61" s="45">
        <f t="shared" si="11"/>
        <v>650.15240762211272</v>
      </c>
      <c r="CP61" s="45">
        <f t="shared" si="11"/>
        <v>650.15240762211272</v>
      </c>
      <c r="CQ61" s="45">
        <f t="shared" si="11"/>
        <v>650.15240762211272</v>
      </c>
      <c r="CR61" s="45">
        <f t="shared" si="11"/>
        <v>650.15240762211272</v>
      </c>
      <c r="CS61" s="45">
        <f t="shared" si="11"/>
        <v>650.15240762211272</v>
      </c>
      <c r="CT61" s="45">
        <f t="shared" si="11"/>
        <v>650.15240762211272</v>
      </c>
      <c r="CU61" s="45">
        <f t="shared" si="11"/>
        <v>650.15240762211272</v>
      </c>
      <c r="CV61" s="45">
        <f t="shared" si="11"/>
        <v>650.15240762211272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2.7914790334559662E-3</v>
      </c>
      <c r="E62" s="64">
        <f>($B24*E81+$B25*E81^$B$26+$B$29*(E81/$B$27)^$B$28)*Parameters!$B$116*0.01</f>
        <v>4.0564435904184935E-3</v>
      </c>
      <c r="F62" s="64">
        <f>($B24*F81+$B25*F81^$B$26+$B$29*(F81/$B$27)^$B$28)*Parameters!$B$116*0.01</f>
        <v>5.6753036544573369E-3</v>
      </c>
      <c r="G62" s="64">
        <f>($B24*G81+$B25*G81^$B$26+$B$29*(G81/$B$27)^$B$28)*Parameters!$B$116*0.01</f>
        <v>7.6217110444372184E-3</v>
      </c>
      <c r="H62" s="64">
        <f>($B24*H81+$B25*H81^$B$26+$B$29*(H81/$B$27)^$B$28)*Parameters!$B$116*0.01</f>
        <v>9.8585099403710671E-3</v>
      </c>
      <c r="I62" s="64">
        <f>($B24*I81+$B25*I81^$B$26+$B$29*(I81/$B$27)^$B$28)*Parameters!$B$116*0.01</f>
        <v>1.2346334363750624E-2</v>
      </c>
      <c r="J62" s="64">
        <f>($B24*J81+$B25*J81^$B$26+$B$29*(J81/$B$27)^$B$28)*Parameters!$B$116*0.01</f>
        <v>1.5048624404089677E-2</v>
      </c>
      <c r="K62" s="64">
        <f>($B24*K81+$B25*K81^$B$26+$B$29*(K81/$B$27)^$B$28)*Parameters!$B$116*0.01</f>
        <v>1.793288864664426E-2</v>
      </c>
      <c r="L62" s="64">
        <f>($B24*L81+$B25*L81^$B$26+$B$29*(L81/$B$27)^$B$28)*Parameters!$B$116*0.01</f>
        <v>2.0971887588833112E-2</v>
      </c>
      <c r="M62" s="64">
        <f>($B24*M81+$B25*M81^$B$26+$B$29*(M81/$B$27)^$B$28)*Parameters!$B$116*0.01</f>
        <v>2.4059392083081291E-2</v>
      </c>
      <c r="N62" s="64">
        <f>($B24*N81+$B25*N81^$B$26+$B$29*(N81/$B$27)^$B$28)*Parameters!$B$116*0.01</f>
        <v>2.7193137221941454E-2</v>
      </c>
      <c r="O62" s="64">
        <f>($B24*O81+$B25*O81^$B$26+$B$29*(O81/$B$27)^$B$28)*Parameters!$B$116*0.01</f>
        <v>3.0371053686190461E-2</v>
      </c>
      <c r="P62" s="64">
        <f>($B24*P81+$B25*P81^$B$26+$B$29*(P81/$B$27)^$B$28)*Parameters!$B$116*0.01</f>
        <v>3.3587772956187381E-2</v>
      </c>
      <c r="Q62" s="64">
        <f>($B24*Q81+$B25*Q81^$B$26+$B$29*(Q81/$B$27)^$B$28)*Parameters!$B$116*0.01</f>
        <v>3.6836305469268762E-2</v>
      </c>
      <c r="R62" s="64">
        <f>($B24*R81+$B25*R81^$B$26+$B$29*(R81/$B$27)^$B$28)*Parameters!$B$116*0.01</f>
        <v>4.0108673760115975E-2</v>
      </c>
      <c r="S62" s="64">
        <f>($B24*S81+$B25*S81^$B$26+$B$29*(S81/$B$27)^$B$28)*Parameters!$B$116*0.01</f>
        <v>4.3395947709208828E-2</v>
      </c>
      <c r="T62" s="64">
        <f>($B24*T81+$B25*T81^$B$26+$B$29*(T81/$B$27)^$B$28)*Parameters!$B$116*0.01</f>
        <v>4.6687841801144159E-2</v>
      </c>
      <c r="U62" s="64">
        <f>($B24*U81+$B25*U81^$B$26+$B$29*(U81/$B$27)^$B$28)*Parameters!$B$116*0.01</f>
        <v>4.9971912010381578E-2</v>
      </c>
      <c r="V62" s="64">
        <f>($B24*V81+$B25*V81^$B$26+$B$29*(V81/$B$27)^$B$28)*Parameters!$B$116*0.01</f>
        <v>5.3232344301833587E-2</v>
      </c>
      <c r="W62" s="64">
        <f>($B24*W81+$B25*W81^$B$26+$B$29*(W81/$B$27)^$B$28)*Parameters!$B$116*0.01</f>
        <v>5.6448325270247075E-2</v>
      </c>
      <c r="X62" s="64">
        <f>($B24*X81+$B25*X81^$B$26+$B$29*(X81/$B$27)^$B$28)*Parameters!$B$116*0.01</f>
        <v>5.9592046981051236E-2</v>
      </c>
      <c r="Y62" s="64">
        <f>($B24*Y81+$B25*Y81^$B$26+$B$29*(Y81/$B$27)^$B$28)*Parameters!$B$116*0.01</f>
        <v>6.2626552390003309E-2</v>
      </c>
      <c r="Z62" s="64">
        <f>($B24*Z81+$B25*Z81^$B$26+$B$29*(Z81/$B$27)^$B$28)*Parameters!$B$116*0.01</f>
        <v>6.5503901100323864E-2</v>
      </c>
      <c r="AA62" s="64">
        <f>($B24*AA81+$B25*AA81^$B$26+$B$29*(AA81/$B$27)^$B$28)*Parameters!$B$116*0.01</f>
        <v>6.8061229986196944E-2</v>
      </c>
      <c r="AB62" s="64">
        <f>($B24*AB81+$B25*AB81^$B$26+$B$29*(AB81/$B$27)^$B$28)*Parameters!$B$116*0.01</f>
        <v>6.9521363246157458E-2</v>
      </c>
      <c r="AC62" s="64">
        <f>($B24*AC81+$B25*AC81^$B$26+$B$29*(AC81/$B$27)^$B$28)*Parameters!$B$116*0.01</f>
        <v>6.9549023734488125E-2</v>
      </c>
      <c r="AD62" s="64">
        <f>($B24*AD81+$B25*AD81^$B$26+$B$29*(AD81/$B$27)^$B$28)*Parameters!$B$116*0.01</f>
        <v>6.8723794541090635E-2</v>
      </c>
      <c r="AE62" s="64">
        <f>($B24*AE81+$B25*AE81^$B$26+$B$29*(AE81/$B$27)^$B$28)*Parameters!$B$116*0.01</f>
        <v>6.7440674865123132E-2</v>
      </c>
      <c r="AF62" s="64">
        <f>($B24*AF81+$B25*AF81^$B$26+$B$29*(AF81/$B$27)^$B$28)*Parameters!$B$116*0.01</f>
        <v>6.5956947585987066E-2</v>
      </c>
      <c r="AG62" s="64">
        <f>($B24*AG81+$B25*AG81^$B$26+$B$29*(AG81/$B$27)^$B$28)*Parameters!$B$116*0.01</f>
        <v>6.4433012635974465E-2</v>
      </c>
      <c r="AH62" s="64">
        <f>($B24*AH81+$B25*AH81^$B$26+$B$29*(AH81/$B$27)^$B$28)*Parameters!$B$116*0.01</f>
        <v>6.2963664962147378E-2</v>
      </c>
      <c r="AI62" s="64">
        <f>($B24*AI81+$B25*AI81^$B$26+$B$29*(AI81/$B$27)^$B$28)*Parameters!$B$116*0.01</f>
        <v>6.1600561695882544E-2</v>
      </c>
      <c r="AJ62" s="64">
        <f>($B24*AJ81+$B25*AJ81^$B$26+$B$29*(AJ81/$B$27)^$B$28)*Parameters!$B$116*0.01</f>
        <v>6.0367759978411401E-2</v>
      </c>
      <c r="AK62" s="64">
        <f>($B24*AK81+$B25*AK81^$B$26+$B$29*(AK81/$B$27)^$B$28)*Parameters!$B$116*0.01</f>
        <v>5.9272193579792506E-2</v>
      </c>
      <c r="AL62" s="64">
        <f>($B24*AL81+$B25*AL81^$B$26+$B$29*(AL81/$B$27)^$B$28)*Parameters!$B$116*0.01</f>
        <v>5.8310601520590179E-2</v>
      </c>
      <c r="AM62" s="64">
        <f>($B24*AM81+$B25*AM81^$B$26+$B$29*(AM81/$B$27)^$B$28)*Parameters!$B$116*0.01</f>
        <v>5.7474031554726315E-2</v>
      </c>
      <c r="AN62" s="64">
        <f>($B24*AN81+$B25*AN81^$B$26+$B$29*(AN81/$B$27)^$B$28)*Parameters!$B$116*0.01</f>
        <v>5.6750713849163761E-2</v>
      </c>
      <c r="AO62" s="64">
        <f>($B24*AO81+$B25*AO81^$B$26+$B$29*(AO81/$B$27)^$B$28)*Parameters!$B$116*0.01</f>
        <v>5.6127853032628593E-2</v>
      </c>
      <c r="AP62" s="64">
        <f>($B24*AP81+$B25*AP81^$B$26+$B$29*(AP81/$B$27)^$B$28)*Parameters!$B$116*0.01</f>
        <v>5.5592710066106693E-2</v>
      </c>
      <c r="AQ62" s="64">
        <f>($B24*AQ81+$B25*AQ81^$B$26+$B$29*(AQ81/$B$27)^$B$28)*Parameters!$B$116*0.01</f>
        <v>5.5133222865421064E-2</v>
      </c>
      <c r="AR62" s="64">
        <f>($B24*AR81+$B25*AR81^$B$26+$B$29*(AR81/$B$27)^$B$28)*Parameters!$B$116*0.01</f>
        <v>5.473833121481636E-2</v>
      </c>
      <c r="AS62" s="64">
        <f>($B24*AS81+$B25*AS81^$B$26+$B$29*(AS81/$B$27)^$B$28)*Parameters!$B$116*0.01</f>
        <v>5.4398115388320262E-2</v>
      </c>
      <c r="AT62" s="64">
        <f>($B24*AT81+$B25*AT81^$B$26+$B$29*(AT81/$B$27)^$B$28)*Parameters!$B$116*0.01</f>
        <v>5.4103820382399838E-2</v>
      </c>
      <c r="AU62" s="64">
        <f>($B24*AU81+$B25*AU81^$B$26+$B$29*(AU81/$B$27)^$B$28)*Parameters!$B$116*0.01</f>
        <v>5.3847812691615149E-2</v>
      </c>
      <c r="AV62" s="64">
        <f>($B24*AV81+$B25*AV81^$B$26+$B$29*(AV81/$B$27)^$B$28)*Parameters!$B$116*0.01</f>
        <v>5.3623499979461003E-2</v>
      </c>
      <c r="AW62" s="64">
        <f>($B24*AW81+$B25*AW81^$B$26+$B$29*(AW81/$B$27)^$B$28)*Parameters!$B$116*0.01</f>
        <v>5.3425233012764001E-2</v>
      </c>
      <c r="AX62" s="64">
        <f>($B24*AX81+$B25*AX81^$B$26+$B$29*(AX81/$B$27)^$B$28)*Parameters!$B$116*0.01</f>
        <v>5.324820197030139E-2</v>
      </c>
      <c r="AY62" s="64">
        <f>($B24*AY81+$B25*AY81^$B$26+$B$29*(AY81/$B$27)^$B$28)*Parameters!$B$116*0.01</f>
        <v>5.308833445989003E-2</v>
      </c>
      <c r="AZ62" s="64">
        <f>($B24*AZ81+$B25*AZ81^$B$26+$B$29*(AZ81/$B$27)^$B$28)*Parameters!$B$116*0.01</f>
        <v>5.2942199455066723E-2</v>
      </c>
      <c r="BA62" s="64">
        <f>($B24*BA81+$B25*BA81^$B$26+$B$29*(BA81/$B$27)^$B$28)*Parameters!$B$116*0.01</f>
        <v>5.2806919341384609E-2</v>
      </c>
      <c r="BB62" s="64">
        <f>($B24*BB81+$B25*BB81^$B$26+$B$29*(BB81/$B$27)^$B$28)*Parameters!$B$116*0.01</f>
        <v>5.2680090975466221E-2</v>
      </c>
      <c r="BC62" s="64">
        <f>($B24*BC81+$B25*BC81^$B$26+$B$29*(BC81/$B$27)^$B$28)*Parameters!$B$116*0.01</f>
        <v>5.2559715861181217E-2</v>
      </c>
      <c r="BD62" s="64">
        <f>($B24*BD81+$B25*BD81^$B$26+$B$29*(BD81/$B$27)^$B$28)*Parameters!$B$116*0.01</f>
        <v>5.2444139071551127E-2</v>
      </c>
      <c r="BE62" s="64">
        <f>($B24*BE81+$B25*BE81^$B$26+$B$29*(BE81/$B$27)^$B$28)*Parameters!$B$116*0.01</f>
        <v>5.2331996281232009E-2</v>
      </c>
      <c r="BF62" s="64">
        <f>($B24*BF81+$B25*BF81^$B$26+$B$29*(BF81/$B$27)^$B$28)*Parameters!$B$116*0.01</f>
        <v>5.2222168148016966E-2</v>
      </c>
      <c r="BG62" s="64">
        <f>($B24*BG81+$B25*BG81^$B$26+$B$29*(BG81/$B$27)^$B$28)*Parameters!$B$116*0.01</f>
        <v>5.2113741242542921E-2</v>
      </c>
      <c r="BH62" s="64">
        <f>($B24*BH81+$B25*BH81^$B$26+$B$29*(BH81/$B$27)^$B$28)*Parameters!$B$116*0.01</f>
        <v>5.2005974739666179E-2</v>
      </c>
      <c r="BI62" s="64">
        <f>($B24*BI81+$B25*BI81^$B$26+$B$29*(BI81/$B$27)^$B$28)*Parameters!$B$116*0.01</f>
        <v>5.1898272130423709E-2</v>
      </c>
      <c r="BJ62" s="64">
        <f>($B24*BJ81+$B25*BJ81^$B$26+$B$29*(BJ81/$B$27)^$B$28)*Parameters!$B$116*0.01</f>
        <v>5.0752939629308678E-2</v>
      </c>
      <c r="BK62" s="64">
        <f>($B24*BK81+$B25*BK81^$B$26+$B$29*(BK81/$B$27)^$B$28)*Parameters!$B$116*0.01</f>
        <v>4.9937830951439201E-2</v>
      </c>
      <c r="BL62" s="64">
        <f>($B24*BL81+$B25*BL81^$B$26+$B$29*(BL81/$B$27)^$B$28)*Parameters!$B$116*0.01</f>
        <v>4.9342856925572873E-2</v>
      </c>
      <c r="BM62" s="64">
        <f>($B24*BM81+$B25*BM81^$B$26+$B$29*(BM81/$B$27)^$B$28)*Parameters!$B$116*0.01</f>
        <v>4.8895189022055793E-2</v>
      </c>
      <c r="BN62" s="64">
        <f>($B24*BN81+$B25*BN81^$B$26+$B$29*(BN81/$B$27)^$B$28)*Parameters!$B$116*0.01</f>
        <v>4.8546317147937924E-2</v>
      </c>
      <c r="BO62" s="64">
        <f>($B24*BO81+$B25*BO81^$B$26+$B$29*(BO81/$B$27)^$B$28)*Parameters!$B$116*0.01</f>
        <v>4.8263774004445835E-2</v>
      </c>
      <c r="BP62" s="64">
        <f>($B24*BP81+$B25*BP81^$B$26+$B$29*(BP81/$B$27)^$B$28)*Parameters!$B$116*0.01</f>
        <v>4.8025757500172683E-2</v>
      </c>
      <c r="BQ62" s="64">
        <f>($B24*BQ81+$B25*BQ81^$B$26+$B$29*(BQ81/$B$27)^$B$28)*Parameters!$B$116*0.01</f>
        <v>4.7817594622711422E-2</v>
      </c>
      <c r="BR62" s="64">
        <f>($B24*BR81+$B25*BR81^$B$26+$B$29*(BR81/$B$27)^$B$28)*Parameters!$B$116*0.01</f>
        <v>4.7629396206956665E-2</v>
      </c>
      <c r="BS62" s="64">
        <f>($B24*BS81+$B25*BS81^$B$26+$B$29*(BS81/$B$27)^$B$28)*Parameters!$B$116*0.01</f>
        <v>4.7454492035320026E-2</v>
      </c>
      <c r="BT62" s="64">
        <f>($B24*BT81+$B25*BT81^$B$26+$B$29*(BT81/$B$27)^$B$28)*Parameters!$B$116*0.01</f>
        <v>4.7288382130213392E-2</v>
      </c>
      <c r="BU62" s="64">
        <f>($B24*BU81+$B25*BU81^$B$26+$B$29*(BU81/$B$27)^$B$28)*Parameters!$B$116*0.01</f>
        <v>4.712803182907413E-2</v>
      </c>
      <c r="BV62" s="64">
        <f>($B24*BV81+$B25*BV81^$B$26+$B$29*(BV81/$B$27)^$B$28)*Parameters!$B$116*0.01</f>
        <v>4.6971396913310239E-2</v>
      </c>
      <c r="BW62" s="64">
        <f>($B24*BW81+$B25*BW81^$B$26+$B$29*(BW81/$B$27)^$B$28)*Parameters!$B$116*0.01</f>
        <v>4.6817103203182171E-2</v>
      </c>
      <c r="BX62" s="64">
        <f>($B24*BX81+$B25*BX81^$B$26+$B$29*(BX81/$B$27)^$B$28)*Parameters!$B$116*0.01</f>
        <v>4.6664230112193616E-2</v>
      </c>
      <c r="BY62" s="64">
        <f>($B24*BY81+$B25*BY81^$B$26+$B$29*(BY81/$B$27)^$B$28)*Parameters!$B$116*0.01</f>
        <v>4.6512164287536725E-2</v>
      </c>
      <c r="BZ62" s="64">
        <f>($B24*BZ81+$B25*BZ81^$B$26+$B$29*(BZ81/$B$27)^$B$28)*Parameters!$B$116*0.01</f>
        <v>4.6360500559135973E-2</v>
      </c>
      <c r="CA62" s="64">
        <f>($B24*CA81+$B25*CA81^$B$26+$B$29*(CA81/$B$27)^$B$28)*Parameters!$B$116*0.01</f>
        <v>4.620897485294511E-2</v>
      </c>
      <c r="CB62" s="64">
        <f>($B24*CB81+$B25*CB81^$B$26+$B$29*(CB81/$B$27)^$B$28)*Parameters!$B$116*0.01</f>
        <v>4.6057418717988262E-2</v>
      </c>
      <c r="CC62" s="64">
        <f>($B24*CC81+$B25*CC81^$B$26+$B$29*(CC81/$B$27)^$B$28)*Parameters!$B$116*0.01</f>
        <v>4.5905728478472616E-2</v>
      </c>
      <c r="CD62" s="64">
        <f>($B24*CD81+$B25*CD81^$B$26+$B$29*(CD81/$B$27)^$B$28)*Parameters!$B$116*0.01</f>
        <v>4.5753844288695583E-2</v>
      </c>
      <c r="CE62" s="64">
        <f>($B24*CE81+$B25*CE81^$B$26+$B$29*(CE81/$B$27)^$B$28)*Parameters!$B$116*0.01</f>
        <v>4.5601735897919986E-2</v>
      </c>
      <c r="CF62" s="64">
        <f>($B24*CF81+$B25*CF81^$B$26+$B$29*(CF81/$B$27)^$B$28)*Parameters!$B$116*0.01</f>
        <v>4.5449392965293253E-2</v>
      </c>
      <c r="CG62" s="64">
        <f>($B24*CG81+$B25*CG81^$B$26+$B$29*(CG81/$B$27)^$B$28)*Parameters!$B$116*0.01</f>
        <v>4.5296818462852245E-2</v>
      </c>
      <c r="CH62" s="64">
        <f>($B24*CH81+$B25*CH81^$B$26+$B$29*(CH81/$B$27)^$B$28)*Parameters!$B$116*0.01</f>
        <v>4.514402417651759E-2</v>
      </c>
      <c r="CI62" s="64">
        <f>($B24*CI81+$B25*CI81^$B$26+$B$29*(CI81/$B$27)^$B$28)*Parameters!$B$116*0.01</f>
        <v>4.4991027634123076E-2</v>
      </c>
      <c r="CJ62" s="64">
        <f>($B24*CJ81+$B25*CJ81^$B$26+$B$29*(CJ81/$B$27)^$B$28)*Parameters!$B$116*0.01</f>
        <v>4.4837850005466223E-2</v>
      </c>
      <c r="CK62" s="64">
        <f>($B24*CK81+$B25*CK81^$B$26+$B$29*(CK81/$B$27)^$B$28)*Parameters!$B$116*0.01</f>
        <v>4.468451466554324E-2</v>
      </c>
      <c r="CL62" s="64">
        <f>($B24*CL81+$B25*CL81^$B$26+$B$29*(CL81/$B$27)^$B$28)*Parameters!$B$116*0.01</f>
        <v>4.4531046211132123E-2</v>
      </c>
      <c r="CM62" s="64">
        <f>($B24*CM81+$B25*CM81^$B$26+$B$29*(CM81/$B$27)^$B$28)*Parameters!$B$116*0.01</f>
        <v>4.4377469787977492E-2</v>
      </c>
      <c r="CN62" s="64">
        <f>($B24*CN81+$B25*CN81^$B$26+$B$29*(CN81/$B$27)^$B$28)*Parameters!$B$116*0.01</f>
        <v>4.4223810631325682E-2</v>
      </c>
      <c r="CO62" s="64">
        <f>($B24*CO81+$B25*CO81^$B$26+$B$29*(CO81/$B$27)^$B$28)*Parameters!$B$116*0.01</f>
        <v>4.4070093753435825E-2</v>
      </c>
      <c r="CP62" s="64">
        <f>($B24*CP81+$B25*CP81^$B$26+$B$29*(CP81/$B$27)^$B$28)*Parameters!$B$116*0.01</f>
        <v>4.3916343732670053E-2</v>
      </c>
      <c r="CQ62" s="64">
        <f>($B24*CQ81+$B25*CQ81^$B$26+$B$29*(CQ81/$B$27)^$B$28)*Parameters!$B$116*0.01</f>
        <v>4.3762584573034793E-2</v>
      </c>
      <c r="CR62" s="64">
        <f>($B24*CR81+$B25*CR81^$B$26+$B$29*(CR81/$B$27)^$B$28)*Parameters!$B$116*0.01</f>
        <v>4.3608839612764738E-2</v>
      </c>
      <c r="CS62" s="64">
        <f>($B24*CS81+$B25*CS81^$B$26+$B$29*(CS81/$B$27)^$B$28)*Parameters!$B$116*0.01</f>
        <v>4.3455131467174682E-2</v>
      </c>
      <c r="CT62" s="64">
        <f>($B24*CT81+$B25*CT81^$B$26+$B$29*(CT81/$B$27)^$B$28)*Parameters!$B$116*0.01</f>
        <v>4.3301481995540396E-2</v>
      </c>
      <c r="CU62" s="64">
        <f>($B24*CU81+$B25*CU81^$B$26+$B$29*(CU81/$B$27)^$B$28)*Parameters!$B$116*0.01</f>
        <v>4.3147912284880158E-2</v>
      </c>
      <c r="CV62" s="64">
        <f>($B24*CV81+$B25*CV81^$B$26+$B$29*(CV81/$B$27)^$B$28)*Parameters!$B$116*0.01</f>
        <v>4.2994442645647925E-2</v>
      </c>
    </row>
    <row r="63" spans="1:105" s="64" customFormat="1" ht="18" customHeight="1">
      <c r="A63" s="581" t="s">
        <v>1129</v>
      </c>
      <c r="B63" s="64">
        <f t="shared" ref="B63:BM63" si="12">+B62+B50/100</f>
        <v>1.4323266191105083E-3</v>
      </c>
      <c r="C63" s="64">
        <f t="shared" si="12"/>
        <v>1.8910591673131478E-3</v>
      </c>
      <c r="D63" s="64">
        <f t="shared" si="12"/>
        <v>2.7947880303243488E-3</v>
      </c>
      <c r="E63" s="64">
        <f t="shared" si="12"/>
        <v>4.0623229117368286E-3</v>
      </c>
      <c r="F63" s="64">
        <f t="shared" si="12"/>
        <v>5.6851717890317958E-3</v>
      </c>
      <c r="G63" s="64">
        <f t="shared" si="12"/>
        <v>7.6374931954897767E-3</v>
      </c>
      <c r="H63" s="64">
        <f t="shared" si="12"/>
        <v>9.8826785985339921E-3</v>
      </c>
      <c r="I63" s="64">
        <f t="shared" si="12"/>
        <v>1.2381934185045056E-2</v>
      </c>
      <c r="J63" s="64">
        <f t="shared" si="12"/>
        <v>1.5099217718907175E-2</v>
      </c>
      <c r="K63" s="64">
        <f t="shared" si="12"/>
        <v>1.8009729261517778E-2</v>
      </c>
      <c r="L63" s="64">
        <f t="shared" si="12"/>
        <v>2.1085287683330588E-2</v>
      </c>
      <c r="M63" s="64">
        <f t="shared" si="12"/>
        <v>2.4222552088268925E-2</v>
      </c>
      <c r="N63" s="64">
        <f t="shared" si="12"/>
        <v>2.7419554125188341E-2</v>
      </c>
      <c r="O63" s="64">
        <f t="shared" si="12"/>
        <v>3.0679069792624775E-2</v>
      </c>
      <c r="P63" s="64">
        <f t="shared" si="12"/>
        <v>3.3997817559554416E-2</v>
      </c>
      <c r="Q63" s="64">
        <f t="shared" si="12"/>
        <v>3.7371611073591472E-2</v>
      </c>
      <c r="R63" s="64">
        <f t="shared" si="12"/>
        <v>4.0795332528565952E-2</v>
      </c>
      <c r="S63" s="64">
        <f t="shared" si="12"/>
        <v>4.4262955243824009E-2</v>
      </c>
      <c r="T63" s="64">
        <f t="shared" si="12"/>
        <v>4.7767128308981666E-2</v>
      </c>
      <c r="U63" s="64">
        <f t="shared" si="12"/>
        <v>5.1298358124472185E-2</v>
      </c>
      <c r="V63" s="64">
        <f t="shared" si="12"/>
        <v>5.4843775571534623E-2</v>
      </c>
      <c r="W63" s="64">
        <f t="shared" si="12"/>
        <v>5.8385475512148448E-2</v>
      </c>
      <c r="X63" s="64">
        <f t="shared" si="12"/>
        <v>6.189847617429297E-2</v>
      </c>
      <c r="Y63" s="64">
        <f t="shared" si="12"/>
        <v>6.5348499729007678E-2</v>
      </c>
      <c r="Z63" s="64">
        <f t="shared" si="12"/>
        <v>6.8690048884033461E-2</v>
      </c>
      <c r="AA63" s="64">
        <f t="shared" si="12"/>
        <v>7.1762350926224461E-2</v>
      </c>
      <c r="AB63" s="64">
        <f t="shared" si="12"/>
        <v>7.378924581930256E-2</v>
      </c>
      <c r="AC63" s="64">
        <f t="shared" si="12"/>
        <v>7.4431501778474018E-2</v>
      </c>
      <c r="AD63" s="64">
        <f t="shared" si="12"/>
        <v>7.4261130891043997E-2</v>
      </c>
      <c r="AE63" s="64">
        <f t="shared" si="12"/>
        <v>7.3667970714395889E-2</v>
      </c>
      <c r="AF63" s="64">
        <f t="shared" si="12"/>
        <v>7.290483983964556E-2</v>
      </c>
      <c r="AG63" s="64">
        <f t="shared" si="12"/>
        <v>7.2128796660913805E-2</v>
      </c>
      <c r="AH63" s="64">
        <f t="shared" si="12"/>
        <v>7.1432219190947999E-2</v>
      </c>
      <c r="AI63" s="64">
        <f t="shared" si="12"/>
        <v>7.0865095351220334E-2</v>
      </c>
      <c r="AJ63" s="64">
        <f t="shared" si="12"/>
        <v>7.0450404508578993E-2</v>
      </c>
      <c r="AK63" s="64">
        <f t="shared" si="12"/>
        <v>7.0194459060824763E-2</v>
      </c>
      <c r="AL63" s="64">
        <f t="shared" si="12"/>
        <v>7.0093719437002572E-2</v>
      </c>
      <c r="AM63" s="64">
        <f t="shared" si="12"/>
        <v>7.0139204475571121E-2</v>
      </c>
      <c r="AN63" s="64">
        <f t="shared" si="12"/>
        <v>7.0319290717083968E-2</v>
      </c>
      <c r="AO63" s="64">
        <f t="shared" si="12"/>
        <v>7.0621446438643501E-2</v>
      </c>
      <c r="AP63" s="64">
        <f t="shared" si="12"/>
        <v>7.1033269338768745E-2</v>
      </c>
      <c r="AQ63" s="64">
        <f t="shared" si="12"/>
        <v>7.1543074317230712E-2</v>
      </c>
      <c r="AR63" s="64">
        <f t="shared" si="12"/>
        <v>7.2140194620301773E-2</v>
      </c>
      <c r="AS63" s="64">
        <f t="shared" si="12"/>
        <v>7.281510379532706E-2</v>
      </c>
      <c r="AT63" s="64">
        <f t="shared" si="12"/>
        <v>7.355942870288569E-2</v>
      </c>
      <c r="AU63" s="64">
        <f t="shared" si="12"/>
        <v>7.436589916782281E-2</v>
      </c>
      <c r="AV63" s="64">
        <f t="shared" si="12"/>
        <v>7.5228263544402901E-2</v>
      </c>
      <c r="AW63" s="64">
        <f t="shared" si="12"/>
        <v>7.6141188721517608E-2</v>
      </c>
      <c r="AX63" s="64">
        <f t="shared" si="12"/>
        <v>7.7100156030806222E-2</v>
      </c>
      <c r="AY63" s="64">
        <f t="shared" si="12"/>
        <v>7.8101359901688164E-2</v>
      </c>
      <c r="AZ63" s="64">
        <f t="shared" si="12"/>
        <v>7.9141613109226489E-2</v>
      </c>
      <c r="BA63" s="64">
        <f t="shared" si="12"/>
        <v>8.0218260537260472E-2</v>
      </c>
      <c r="BB63" s="64">
        <f t="shared" si="12"/>
        <v>8.1329102167473258E-2</v>
      </c>
      <c r="BC63" s="64">
        <f t="shared" si="12"/>
        <v>8.2472325263328872E-2</v>
      </c>
      <c r="BD63" s="64">
        <f t="shared" si="12"/>
        <v>8.3646445284817766E-2</v>
      </c>
      <c r="BE63" s="64">
        <f t="shared" si="12"/>
        <v>8.4850254837858491E-2</v>
      </c>
      <c r="BF63" s="64">
        <f t="shared" si="12"/>
        <v>8.6082779858906583E-2</v>
      </c>
      <c r="BG63" s="64">
        <f t="shared" si="12"/>
        <v>8.7343242212672728E-2</v>
      </c>
      <c r="BH63" s="64">
        <f t="shared" si="12"/>
        <v>8.8631027906843379E-2</v>
      </c>
      <c r="BI63" s="64">
        <f t="shared" si="12"/>
        <v>8.9945660181208337E-2</v>
      </c>
      <c r="BJ63" s="64">
        <f t="shared" si="12"/>
        <v>9.0249559149780362E-2</v>
      </c>
      <c r="BK63" s="64">
        <f t="shared" si="12"/>
        <v>9.0551253329869311E-2</v>
      </c>
      <c r="BL63" s="64">
        <f t="shared" si="12"/>
        <v>9.106295991099779E-2</v>
      </c>
      <c r="BM63" s="64">
        <f t="shared" si="12"/>
        <v>9.1716034276427383E-2</v>
      </c>
      <c r="BN63" s="64">
        <f t="shared" ref="BN63:CV63" si="13">+BN62+BN50/100</f>
        <v>9.2464770134933136E-2</v>
      </c>
      <c r="BO63" s="64">
        <f t="shared" si="13"/>
        <v>9.3278555255001366E-2</v>
      </c>
      <c r="BP63" s="64">
        <f t="shared" si="13"/>
        <v>9.4136791777348461E-2</v>
      </c>
      <c r="BQ63" s="64">
        <f t="shared" si="13"/>
        <v>9.5025565414359192E-2</v>
      </c>
      <c r="BR63" s="64">
        <f t="shared" si="13"/>
        <v>9.5935441543575306E-2</v>
      </c>
      <c r="BS63" s="64">
        <f t="shared" si="13"/>
        <v>9.6859997477568099E-2</v>
      </c>
      <c r="BT63" s="64">
        <f t="shared" si="13"/>
        <v>9.7794840509145831E-2</v>
      </c>
      <c r="BU63" s="64">
        <f t="shared" si="13"/>
        <v>9.8736948808825969E-2</v>
      </c>
      <c r="BV63" s="64">
        <f t="shared" si="13"/>
        <v>9.9684227985189611E-2</v>
      </c>
      <c r="BW63" s="64">
        <f t="shared" si="13"/>
        <v>0.10063521222205302</v>
      </c>
      <c r="BX63" s="64">
        <f t="shared" si="13"/>
        <v>0.10158886258252034</v>
      </c>
      <c r="BY63" s="64">
        <f t="shared" si="13"/>
        <v>0.10254443073482999</v>
      </c>
      <c r="BZ63" s="64">
        <f t="shared" si="13"/>
        <v>0.10350136678472621</v>
      </c>
      <c r="CA63" s="64">
        <f t="shared" si="13"/>
        <v>0.10445925687415331</v>
      </c>
      <c r="CB63" s="64">
        <f t="shared" si="13"/>
        <v>0.10541778088516851</v>
      </c>
      <c r="CC63" s="64">
        <f t="shared" si="13"/>
        <v>0.10637668373363807</v>
      </c>
      <c r="CD63" s="64">
        <f t="shared" si="13"/>
        <v>0.10733575585526633</v>
      </c>
      <c r="CE63" s="64">
        <f t="shared" si="13"/>
        <v>0.10829481991409518</v>
      </c>
      <c r="CF63" s="64">
        <f t="shared" si="13"/>
        <v>0.10925372172661232</v>
      </c>
      <c r="CG63" s="64">
        <f t="shared" si="13"/>
        <v>0.11021232404461082</v>
      </c>
      <c r="CH63" s="64">
        <f t="shared" si="13"/>
        <v>0.11117050227889833</v>
      </c>
      <c r="CI63" s="64">
        <f t="shared" si="13"/>
        <v>0.11212814154251481</v>
      </c>
      <c r="CJ63" s="64">
        <f t="shared" si="13"/>
        <v>0.11308513459256604</v>
      </c>
      <c r="CK63" s="64">
        <f t="shared" si="13"/>
        <v>0.11404138038531794</v>
      </c>
      <c r="CL63" s="64">
        <f t="shared" si="13"/>
        <v>0.11499678305089436</v>
      </c>
      <c r="CM63" s="64">
        <f t="shared" si="13"/>
        <v>0.11595125115599193</v>
      </c>
      <c r="CN63" s="64">
        <f t="shared" si="13"/>
        <v>0.11690469716506735</v>
      </c>
      <c r="CO63" s="64">
        <f t="shared" si="13"/>
        <v>0.1178570370389552</v>
      </c>
      <c r="CP63" s="64">
        <f t="shared" si="13"/>
        <v>0.11880818992921316</v>
      </c>
      <c r="CQ63" s="64">
        <f t="shared" si="13"/>
        <v>0.11975807793962946</v>
      </c>
      <c r="CR63" s="64">
        <f t="shared" si="13"/>
        <v>0.12070662593526457</v>
      </c>
      <c r="CS63" s="64">
        <f t="shared" si="13"/>
        <v>0.12165376138549093</v>
      </c>
      <c r="CT63" s="64">
        <f t="shared" si="13"/>
        <v>0.12259941423165149</v>
      </c>
      <c r="CU63" s="64">
        <f t="shared" si="13"/>
        <v>0.12354351677280567</v>
      </c>
      <c r="CV63" s="64">
        <f t="shared" si="13"/>
        <v>0.1244860035649859</v>
      </c>
    </row>
    <row r="64" spans="1:105" s="147" customFormat="1" ht="18" customHeight="1">
      <c r="A64" s="577" t="s">
        <v>1133</v>
      </c>
      <c r="B64" s="147">
        <f>+B61-B65</f>
        <v>6.7098189802443642E-3</v>
      </c>
      <c r="C64" s="147">
        <f>+C63*C61/(1+C63^Parameters!$B$125)</f>
        <v>1.3815865442425706E-2</v>
      </c>
      <c r="D64" s="147">
        <f>+D63*D61/(1+D63^Parameters!$B$125)</f>
        <v>2.9996415839589886E-2</v>
      </c>
      <c r="E64" s="147">
        <f>+E63*E61/(1+E63^Parameters!$B$125)</f>
        <v>6.0076447225058831E-2</v>
      </c>
      <c r="F64" s="147">
        <f>+F63*F61/(1+F63^Parameters!$B$125)</f>
        <v>0.11001913590288993</v>
      </c>
      <c r="G64" s="147">
        <f>+G63*G61/(1+G63^Parameters!$B$125)</f>
        <v>0.1854668123347073</v>
      </c>
      <c r="H64" s="147">
        <f>+H63*H61/(1+H63^Parameters!$B$125)</f>
        <v>0.29160647728772332</v>
      </c>
      <c r="I64" s="147">
        <f>+I63*I61/(1+I63^Parameters!$B$125)</f>
        <v>0.43136517074731995</v>
      </c>
      <c r="J64" s="147">
        <f>+J63*J61/(1+J63^Parameters!$B$125)</f>
        <v>0.60552340181762021</v>
      </c>
      <c r="K64" s="147">
        <f>+K63*K61/(1+K63^Parameters!$B$125)</f>
        <v>0.81447454636720795</v>
      </c>
      <c r="L64" s="147">
        <f>+L63*L61/(1+L63^Parameters!$B$125)</f>
        <v>1.0729976891225732</v>
      </c>
      <c r="M64" s="147">
        <f>+M63*M61/(1+M63^Parameters!$B$125)</f>
        <v>1.3913747015047044</v>
      </c>
      <c r="N64" s="147">
        <f>+N63*N61/(1+N63^Parameters!$B$125)</f>
        <v>1.7794533607973255</v>
      </c>
      <c r="O64" s="147">
        <f>+O63*O61/(1+O63^Parameters!$B$125)</f>
        <v>2.2245054387933716</v>
      </c>
      <c r="P64" s="147">
        <f>+P63*P61/(1+P63^Parameters!$B$125)</f>
        <v>2.7298421014287144</v>
      </c>
      <c r="Q64" s="147">
        <f>+Q63*Q61/(1+Q63^Parameters!$B$125)</f>
        <v>3.2982044097851118</v>
      </c>
      <c r="R64" s="147">
        <f>+R63*R61/(1+R63^Parameters!$B$125)</f>
        <v>3.9317870269837272</v>
      </c>
      <c r="S64" s="147">
        <f>+S63*S61/(1+S63^Parameters!$B$125)</f>
        <v>4.6322753877956142</v>
      </c>
      <c r="T64" s="147">
        <f>+T63*T61/(1+T63^Parameters!$B$125)</f>
        <v>5.4008334167264538</v>
      </c>
      <c r="U64" s="147">
        <f>+U63*U61/(1+U63^Parameters!$B$125)</f>
        <v>6.2380155667387749</v>
      </c>
      <c r="V64" s="147">
        <f>+V63*V61/(1+V63^Parameters!$B$125)</f>
        <v>7.1435751990764578</v>
      </c>
      <c r="W64" s="147">
        <f>+W63*W61/(1+W63^Parameters!$B$125)</f>
        <v>8.1161410068178395</v>
      </c>
      <c r="X64" s="147">
        <f>+X63*X61/(1+X63^Parameters!$B$125)</f>
        <v>9.1527411428344116</v>
      </c>
      <c r="Y64" s="147">
        <f>+Y63*Y61/(1+Y63^Parameters!$B$125)</f>
        <v>10.248181186654389</v>
      </c>
      <c r="Z64" s="147">
        <f>+Z63*Z61/(1+Z63^Parameters!$B$125)</f>
        <v>11.394339686375201</v>
      </c>
      <c r="AA64" s="147">
        <f>+AA63*AA61/(1+AA63^Parameters!$B$125)</f>
        <v>12.561463363845224</v>
      </c>
      <c r="AB64" s="147">
        <f>+AB63*AB61/(1+AB63^Parameters!$B$125)</f>
        <v>13.600906572379879</v>
      </c>
      <c r="AC64" s="147">
        <f>+AC63*AC61/(1+AC63^Parameters!$B$125)</f>
        <v>14.419790293568933</v>
      </c>
      <c r="AD64" s="147">
        <f>+AD63*AD61/(1+AD63^Parameters!$B$125)</f>
        <v>15.103586721680683</v>
      </c>
      <c r="AE64" s="147">
        <f>+AE63*AE61/(1+AE63^Parameters!$B$125)</f>
        <v>15.711371162287163</v>
      </c>
      <c r="AF64" s="147">
        <f>+AF63*AF61/(1+AF63^Parameters!$B$125)</f>
        <v>16.286060063744255</v>
      </c>
      <c r="AG64" s="147">
        <f>+AG63*AG61/(1+AG63^Parameters!$B$125)</f>
        <v>16.858146089340234</v>
      </c>
      <c r="AH64" s="147">
        <f>+AH63*AH61/(1+AH63^Parameters!$B$125)</f>
        <v>17.448947419296548</v>
      </c>
      <c r="AI64" s="147">
        <f>+AI63*AI61/(1+AI63^Parameters!$B$125)</f>
        <v>18.073197714962333</v>
      </c>
      <c r="AJ64" s="147">
        <f>+AJ63*AJ61/(1+AJ63^Parameters!$B$125)</f>
        <v>18.740998723186149</v>
      </c>
      <c r="AK64" s="147">
        <f>+AK63*AK61/(1+AK63^Parameters!$B$125)</f>
        <v>19.459250718415134</v>
      </c>
      <c r="AL64" s="147">
        <f>+AL63*AL61/(1+AL63^Parameters!$B$125)</f>
        <v>20.23268394662454</v>
      </c>
      <c r="AM64" s="147">
        <f>+AM63*AM61/(1+AM63^Parameters!$B$125)</f>
        <v>21.064595378449955</v>
      </c>
      <c r="AN64" s="147">
        <f>+AN63*AN61/(1+AN63^Parameters!$B$125)</f>
        <v>21.957371619311083</v>
      </c>
      <c r="AO64" s="147">
        <f>+AO63*AO61/(1+AO63^Parameters!$B$125)</f>
        <v>22.912858100675503</v>
      </c>
      <c r="AP64" s="147">
        <f>+AP63*AP61/(1+AP63^Parameters!$B$125)</f>
        <v>23.932618346812994</v>
      </c>
      <c r="AQ64" s="147">
        <f>+AQ63*AQ61/(1+AQ63^Parameters!$B$125)</f>
        <v>25.018114887739937</v>
      </c>
      <c r="AR64" s="147">
        <f>+AR63*AR61/(1+AR63^Parameters!$B$125)</f>
        <v>26.1708344701917</v>
      </c>
      <c r="AS64" s="147">
        <f>+AS63*AS61/(1+AS63^Parameters!$B$125)</f>
        <v>27.392373794350739</v>
      </c>
      <c r="AT64" s="147">
        <f>+AT63*AT61/(1+AT63^Parameters!$B$125)</f>
        <v>28.684497404009608</v>
      </c>
      <c r="AU64" s="147">
        <f>+AU63*AU61/(1+AU63^Parameters!$B$125)</f>
        <v>30.049176069456184</v>
      </c>
      <c r="AV64" s="147">
        <f>+AV63*AV61/(1+AV63^Parameters!$B$125)</f>
        <v>31.488611649481584</v>
      </c>
      <c r="AW64" s="147">
        <f>+AW63*AW61/(1+AW63^Parameters!$B$125)</f>
        <v>33.005252731304779</v>
      </c>
      <c r="AX64" s="147">
        <f>+AX63*AX61/(1+AX63^Parameters!$B$125)</f>
        <v>34.601804133003185</v>
      </c>
      <c r="AY64" s="147">
        <f>+AY63*AY61/(1+AY63^Parameters!$B$125)</f>
        <v>36.28123247669599</v>
      </c>
      <c r="AZ64" s="147">
        <f>+AZ63*AZ61/(1+AZ63^Parameters!$B$125)</f>
        <v>38.046769406601875</v>
      </c>
      <c r="BA64" s="147">
        <f>+BA63*BA61/(1+BA63^Parameters!$B$125)</f>
        <v>39.901913566510672</v>
      </c>
      <c r="BB64" s="147">
        <f>+BB63*BB61/(1+BB63^Parameters!$B$125)</f>
        <v>41.850432118071254</v>
      </c>
      <c r="BC64" s="147">
        <f>+BC63*BC61/(1+BC63^Parameters!$B$125)</f>
        <v>43.896362340188467</v>
      </c>
      <c r="BD64" s="147">
        <f>+BD63*BD61/(1+BD63^Parameters!$B$125)</f>
        <v>46.04401367595181</v>
      </c>
      <c r="BE64" s="147">
        <f>+BE63*BE61/(1+BE63^Parameters!$B$125)</f>
        <v>48.297970468889929</v>
      </c>
      <c r="BF64" s="147">
        <f>+BF63*BF61/(1+BF63^Parameters!$B$125)</f>
        <v>50.663095541825122</v>
      </c>
      <c r="BG64" s="147">
        <f>+BG63*BG61/(1+BG63^Parameters!$B$125)</f>
        <v>53.144534709534192</v>
      </c>
      <c r="BH64" s="147">
        <f>+BH63*BH61/(1+BH63^Parameters!$B$125)</f>
        <v>55.747722273694684</v>
      </c>
      <c r="BI64" s="147">
        <f>+BI63*BI61/(1+BI63^Parameters!$B$125)</f>
        <v>58.478387519946267</v>
      </c>
      <c r="BJ64" s="147">
        <f>+BJ63*BJ61/(1+BJ63^Parameters!$B$125)</f>
        <v>58.675968165960626</v>
      </c>
      <c r="BK64" s="147">
        <f>+BK63*BK61/(1+BK63^Parameters!$B$125)</f>
        <v>58.872115363432393</v>
      </c>
      <c r="BL64" s="147">
        <f>+BL63*BL61/(1+BL63^Parameters!$B$125)</f>
        <v>59.204802629009606</v>
      </c>
      <c r="BM64" s="147">
        <f>+BM63*BM61/(1+BM63^Parameters!$B$125)</f>
        <v>59.62940049986009</v>
      </c>
      <c r="BN64" s="147">
        <f>+BN63*BN61/(1+BN63^Parameters!$B$125)</f>
        <v>60.116192920705664</v>
      </c>
      <c r="BO64" s="147">
        <f>+BO63*BO61/(1+BO63^Parameters!$B$125)</f>
        <v>60.645277275527171</v>
      </c>
      <c r="BP64" s="147">
        <f>+BP63*BP61/(1+BP63^Parameters!$B$125)</f>
        <v>61.20326181651982</v>
      </c>
      <c r="BQ64" s="147">
        <f>+BQ63*BQ61/(1+BQ63^Parameters!$B$125)</f>
        <v>61.781100136089158</v>
      </c>
      <c r="BR64" s="147">
        <f>+BR63*BR61/(1+BR63^Parameters!$B$125)</f>
        <v>62.372658291726992</v>
      </c>
      <c r="BS64" s="147">
        <f>+BS63*BS61/(1+BS63^Parameters!$B$125)</f>
        <v>62.973760557735417</v>
      </c>
      <c r="BT64" s="147">
        <f>+BT63*BT61/(1+BT63^Parameters!$B$125)</f>
        <v>63.581551004954335</v>
      </c>
      <c r="BU64" s="147">
        <f>+BU63*BU61/(1+BU63^Parameters!$B$125)</f>
        <v>64.194064983666323</v>
      </c>
      <c r="BV64" s="147">
        <f>+BV63*BV61/(1+BV63^Parameters!$B$125)</f>
        <v>64.809940820243384</v>
      </c>
      <c r="BW64" s="147">
        <f>+BW63*BW61/(1+BW63^Parameters!$B$125)</f>
        <v>65.428225510759518</v>
      </c>
      <c r="BX64" s="147">
        <f>+BX63*BX61/(1+BX63^Parameters!$B$125)</f>
        <v>66.048243587885025</v>
      </c>
      <c r="BY64" s="147">
        <f>+BY63*BY61/(1+BY63^Parameters!$B$125)</f>
        <v>66.669508521917365</v>
      </c>
      <c r="BZ64" s="147">
        <f>+BZ63*BZ61/(1+BZ63^Parameters!$B$125)</f>
        <v>67.291662797775714</v>
      </c>
      <c r="CA64" s="147">
        <f>+CA63*CA61/(1+CA63^Parameters!$B$125)</f>
        <v>67.914437344641641</v>
      </c>
      <c r="CB64" s="147">
        <f>+CB63*CB61/(1+CB63^Parameters!$B$125)</f>
        <v>68.537624037056332</v>
      </c>
      <c r="CC64" s="147">
        <f>+CC63*CC61/(1+CC63^Parameters!$B$125)</f>
        <v>69.161057031447882</v>
      </c>
      <c r="CD64" s="147">
        <f>+CD63*CD61/(1+CD63^Parameters!$B$125)</f>
        <v>69.7846000790761</v>
      </c>
      <c r="CE64" s="147">
        <f>+CE63*CE61/(1+CE63^Parameters!$B$125)</f>
        <v>70.408137884531428</v>
      </c>
      <c r="CF64" s="147">
        <f>+CF63*CF61/(1+CF63^Parameters!$B$125)</f>
        <v>71.031570205022021</v>
      </c>
      <c r="CG64" s="147">
        <f>+CG63*CG61/(1+CG63^Parameters!$B$125)</f>
        <v>71.6548078082849</v>
      </c>
      <c r="CH64" s="147">
        <f>+CH63*CH61/(1+CH63^Parameters!$B$125)</f>
        <v>72.277769692345203</v>
      </c>
      <c r="CI64" s="147">
        <f>+CI63*CI61/(1+CI63^Parameters!$B$125)</f>
        <v>72.900381163156894</v>
      </c>
      <c r="CJ64" s="147">
        <f>+CJ63*CJ61/(1+CJ63^Parameters!$B$125)</f>
        <v>73.522572496481075</v>
      </c>
      <c r="CK64" s="147">
        <f>+CK63*CK61/(1+CK63^Parameters!$B$125)</f>
        <v>74.144277998476795</v>
      </c>
      <c r="CL64" s="147">
        <f>+CL63*CL61/(1+CL63^Parameters!$B$125)</f>
        <v>74.765435339098389</v>
      </c>
      <c r="CM64" s="147">
        <f>+CM63*CM61/(1+CM63^Parameters!$B$125)</f>
        <v>75.3859850727479</v>
      </c>
      <c r="CN64" s="147">
        <f>+CN63*CN61/(1+CN63^Parameters!$B$125)</f>
        <v>76.005870287964314</v>
      </c>
      <c r="CO64" s="147">
        <f>+CO63*CO61/(1+CO63^Parameters!$B$125)</f>
        <v>76.625036346464199</v>
      </c>
      <c r="CP64" s="147">
        <f>+CP63*CP61/(1+CP63^Parameters!$B$125)</f>
        <v>77.24343068441938</v>
      </c>
      <c r="CQ64" s="147">
        <f>+CQ63*CQ61/(1+CQ63^Parameters!$B$125)</f>
        <v>77.861002657400377</v>
      </c>
      <c r="CR64" s="147">
        <f>+CR63*CR61/(1+CR63^Parameters!$B$125)</f>
        <v>78.477703416224344</v>
      </c>
      <c r="CS64" s="147">
        <f>+CS63*CS61/(1+CS63^Parameters!$B$125)</f>
        <v>79.093485804906933</v>
      </c>
      <c r="CT64" s="147">
        <f>+CT63*CT61/(1+CT63^Parameters!$B$125)</f>
        <v>79.708304274620176</v>
      </c>
      <c r="CU64" s="147">
        <f>+CU63*CU61/(1+CU63^Parameters!$B$125)</f>
        <v>80.32211480940984</v>
      </c>
      <c r="CV64" s="147">
        <f>+CV63*CV61/(1+CV63^Parameters!$B$125)</f>
        <v>80.934874860696738</v>
      </c>
    </row>
    <row r="65" spans="1:237" s="45" customFormat="1" ht="18" customHeight="1">
      <c r="A65" s="573" t="s">
        <v>21</v>
      </c>
      <c r="B65" s="45">
        <f>+B61/(1+B63)</f>
        <v>4.6845592972440979</v>
      </c>
      <c r="C65" s="45">
        <f t="shared" ref="C65:BN65" si="14">+C61-C64</f>
        <v>7.2920715870668182</v>
      </c>
      <c r="D65" s="45">
        <f t="shared" si="14"/>
        <v>10.702987808408951</v>
      </c>
      <c r="E65" s="45">
        <f t="shared" si="14"/>
        <v>14.728616753772448</v>
      </c>
      <c r="F65" s="45">
        <f t="shared" si="14"/>
        <v>19.241926589843874</v>
      </c>
      <c r="G65" s="45">
        <f t="shared" si="14"/>
        <v>24.098261838871469</v>
      </c>
      <c r="H65" s="45">
        <f t="shared" si="14"/>
        <v>29.21521946876506</v>
      </c>
      <c r="I65" s="45">
        <f t="shared" si="14"/>
        <v>34.406905191594319</v>
      </c>
      <c r="J65" s="45">
        <f t="shared" si="14"/>
        <v>39.497441737852263</v>
      </c>
      <c r="K65" s="45">
        <f t="shared" si="14"/>
        <v>44.409667057334374</v>
      </c>
      <c r="L65" s="45">
        <f t="shared" si="14"/>
        <v>49.815456157815156</v>
      </c>
      <c r="M65" s="45">
        <f t="shared" si="14"/>
        <v>56.049917877180789</v>
      </c>
      <c r="N65" s="45">
        <f t="shared" si="14"/>
        <v>63.117785765446236</v>
      </c>
      <c r="O65" s="45">
        <f t="shared" si="14"/>
        <v>70.284389186432279</v>
      </c>
      <c r="P65" s="45">
        <f t="shared" si="14"/>
        <v>77.564785535972419</v>
      </c>
      <c r="Q65" s="45">
        <f t="shared" si="14"/>
        <v>84.956069758121842</v>
      </c>
      <c r="R65" s="45">
        <f t="shared" si="14"/>
        <v>92.446567634806016</v>
      </c>
      <c r="S65" s="45">
        <f t="shared" si="14"/>
        <v>100.02127434196599</v>
      </c>
      <c r="T65" s="45">
        <f t="shared" si="14"/>
        <v>107.66506792428568</v>
      </c>
      <c r="U65" s="45">
        <f t="shared" si="14"/>
        <v>115.36462036175266</v>
      </c>
      <c r="V65" s="45">
        <f t="shared" si="14"/>
        <v>123.10958707201129</v>
      </c>
      <c r="W65" s="45">
        <f t="shared" si="14"/>
        <v>130.89344888909429</v>
      </c>
      <c r="X65" s="45">
        <f t="shared" si="14"/>
        <v>138.71424538959317</v>
      </c>
      <c r="Y65" s="45">
        <f t="shared" si="14"/>
        <v>146.57533012832468</v>
      </c>
      <c r="Z65" s="45">
        <f t="shared" si="14"/>
        <v>154.48616078667638</v>
      </c>
      <c r="AA65" s="45">
        <f t="shared" si="14"/>
        <v>162.48106522896217</v>
      </c>
      <c r="AB65" s="45">
        <f t="shared" si="14"/>
        <v>170.7200797912875</v>
      </c>
      <c r="AC65" s="45">
        <f t="shared" si="14"/>
        <v>179.31256696238083</v>
      </c>
      <c r="AD65" s="45">
        <f t="shared" si="14"/>
        <v>188.2812330424799</v>
      </c>
      <c r="AE65" s="45">
        <f t="shared" si="14"/>
        <v>197.56138509799726</v>
      </c>
      <c r="AF65" s="45">
        <f t="shared" si="14"/>
        <v>207.10185354575799</v>
      </c>
      <c r="AG65" s="45">
        <f t="shared" si="14"/>
        <v>216.86467849425392</v>
      </c>
      <c r="AH65" s="45">
        <f t="shared" si="14"/>
        <v>226.82384176444006</v>
      </c>
      <c r="AI65" s="45">
        <f t="shared" si="14"/>
        <v>236.96346914403213</v>
      </c>
      <c r="AJ65" s="45">
        <f t="shared" si="14"/>
        <v>247.27590854610335</v>
      </c>
      <c r="AK65" s="45">
        <f t="shared" si="14"/>
        <v>257.75993408376212</v>
      </c>
      <c r="AL65" s="45">
        <f t="shared" si="14"/>
        <v>268.41919683802678</v>
      </c>
      <c r="AM65" s="45">
        <f t="shared" si="14"/>
        <v>279.26095772712125</v>
      </c>
      <c r="AN65" s="45">
        <f t="shared" si="14"/>
        <v>290.29508990959175</v>
      </c>
      <c r="AO65" s="45">
        <f t="shared" si="14"/>
        <v>301.53331591889923</v>
      </c>
      <c r="AP65" s="45">
        <f t="shared" si="14"/>
        <v>312.98863798383502</v>
      </c>
      <c r="AQ65" s="45">
        <f t="shared" si="14"/>
        <v>324.67492146256353</v>
      </c>
      <c r="AR65" s="45">
        <f t="shared" si="14"/>
        <v>336.60659644800239</v>
      </c>
      <c r="AS65" s="45">
        <f t="shared" si="14"/>
        <v>348.79844880560864</v>
      </c>
      <c r="AT65" s="45">
        <f t="shared" si="14"/>
        <v>361.26547787383515</v>
      </c>
      <c r="AU65" s="45">
        <f t="shared" si="14"/>
        <v>374.02280323653099</v>
      </c>
      <c r="AV65" s="45">
        <f t="shared" si="14"/>
        <v>387.08560721545962</v>
      </c>
      <c r="AW65" s="45">
        <f t="shared" si="14"/>
        <v>400.46910307677069</v>
      </c>
      <c r="AX65" s="45">
        <f t="shared" si="14"/>
        <v>414.18852152385386</v>
      </c>
      <c r="AY65" s="45">
        <f t="shared" si="14"/>
        <v>428.25911000482023</v>
      </c>
      <c r="AZ65" s="45">
        <f t="shared" si="14"/>
        <v>442.69614083025118</v>
      </c>
      <c r="BA65" s="45">
        <f t="shared" si="14"/>
        <v>457.51492518951</v>
      </c>
      <c r="BB65" s="45">
        <f t="shared" si="14"/>
        <v>472.7308309631627</v>
      </c>
      <c r="BC65" s="45">
        <f t="shared" si="14"/>
        <v>488.35930282590448</v>
      </c>
      <c r="BD65" s="45">
        <f t="shared" si="14"/>
        <v>504.41588357303596</v>
      </c>
      <c r="BE65" s="45">
        <f t="shared" si="14"/>
        <v>520.91623592468454</v>
      </c>
      <c r="BF65" s="45">
        <f t="shared" si="14"/>
        <v>537.8761642961606</v>
      </c>
      <c r="BG65" s="45">
        <f t="shared" si="14"/>
        <v>555.31163619267943</v>
      </c>
      <c r="BH65" s="45">
        <f t="shared" si="14"/>
        <v>573.23880300903727</v>
      </c>
      <c r="BI65" s="45">
        <f t="shared" si="14"/>
        <v>591.67402010216642</v>
      </c>
      <c r="BJ65" s="45">
        <f t="shared" si="14"/>
        <v>591.47643945615209</v>
      </c>
      <c r="BK65" s="45">
        <f t="shared" si="14"/>
        <v>591.28029225868033</v>
      </c>
      <c r="BL65" s="45">
        <f t="shared" si="14"/>
        <v>590.94760499310314</v>
      </c>
      <c r="BM65" s="45">
        <f t="shared" si="14"/>
        <v>590.52300712225258</v>
      </c>
      <c r="BN65" s="45">
        <f t="shared" si="14"/>
        <v>590.03621470140706</v>
      </c>
      <c r="BO65" s="45">
        <f t="shared" ref="BO65:CV65" si="15">+BO61-BO64</f>
        <v>589.50713034658554</v>
      </c>
      <c r="BP65" s="45">
        <f t="shared" si="15"/>
        <v>588.94914580559293</v>
      </c>
      <c r="BQ65" s="45">
        <f t="shared" si="15"/>
        <v>588.37130748602351</v>
      </c>
      <c r="BR65" s="45">
        <f t="shared" si="15"/>
        <v>587.7797493303857</v>
      </c>
      <c r="BS65" s="45">
        <f t="shared" si="15"/>
        <v>587.17864706437729</v>
      </c>
      <c r="BT65" s="45">
        <f t="shared" si="15"/>
        <v>586.57085661715837</v>
      </c>
      <c r="BU65" s="45">
        <f t="shared" si="15"/>
        <v>585.95834263844642</v>
      </c>
      <c r="BV65" s="45">
        <f t="shared" si="15"/>
        <v>585.34246680186936</v>
      </c>
      <c r="BW65" s="45">
        <f t="shared" si="15"/>
        <v>584.72418211135323</v>
      </c>
      <c r="BX65" s="45">
        <f t="shared" si="15"/>
        <v>584.10416403422767</v>
      </c>
      <c r="BY65" s="45">
        <f t="shared" si="15"/>
        <v>583.48289910019537</v>
      </c>
      <c r="BZ65" s="45">
        <f t="shared" si="15"/>
        <v>582.86074482433696</v>
      </c>
      <c r="CA65" s="45">
        <f t="shared" si="15"/>
        <v>582.23797027747105</v>
      </c>
      <c r="CB65" s="45">
        <f t="shared" si="15"/>
        <v>581.61478358505633</v>
      </c>
      <c r="CC65" s="45">
        <f t="shared" si="15"/>
        <v>580.99135059066487</v>
      </c>
      <c r="CD65" s="45">
        <f t="shared" si="15"/>
        <v>580.36780754303663</v>
      </c>
      <c r="CE65" s="45">
        <f t="shared" si="15"/>
        <v>579.74426973758125</v>
      </c>
      <c r="CF65" s="45">
        <f t="shared" si="15"/>
        <v>579.12083741709068</v>
      </c>
      <c r="CG65" s="45">
        <f t="shared" si="15"/>
        <v>578.49759981382783</v>
      </c>
      <c r="CH65" s="45">
        <f t="shared" si="15"/>
        <v>577.87463792976746</v>
      </c>
      <c r="CI65" s="45">
        <f t="shared" si="15"/>
        <v>577.25202645895581</v>
      </c>
      <c r="CJ65" s="45">
        <f t="shared" si="15"/>
        <v>576.62983512563164</v>
      </c>
      <c r="CK65" s="45">
        <f t="shared" si="15"/>
        <v>576.00812962363591</v>
      </c>
      <c r="CL65" s="45">
        <f t="shared" si="15"/>
        <v>575.3869722830143</v>
      </c>
      <c r="CM65" s="45">
        <f t="shared" si="15"/>
        <v>574.76642254936485</v>
      </c>
      <c r="CN65" s="45">
        <f t="shared" si="15"/>
        <v>574.14653733414843</v>
      </c>
      <c r="CO65" s="45">
        <f t="shared" si="15"/>
        <v>573.52737127564853</v>
      </c>
      <c r="CP65" s="45">
        <f t="shared" si="15"/>
        <v>572.9089769376933</v>
      </c>
      <c r="CQ65" s="45">
        <f t="shared" si="15"/>
        <v>572.29140496471234</v>
      </c>
      <c r="CR65" s="45">
        <f t="shared" si="15"/>
        <v>571.67470420588836</v>
      </c>
      <c r="CS65" s="45">
        <f t="shared" si="15"/>
        <v>571.05892181720583</v>
      </c>
      <c r="CT65" s="45">
        <f t="shared" si="15"/>
        <v>570.4441033474925</v>
      </c>
      <c r="CU65" s="45">
        <f t="shared" si="15"/>
        <v>569.83029281270285</v>
      </c>
      <c r="CV65" s="45">
        <f t="shared" si="15"/>
        <v>569.21753276141601</v>
      </c>
    </row>
    <row r="66" spans="1:237" s="33" customFormat="1" ht="18" customHeight="1">
      <c r="A66" s="23" t="s">
        <v>159</v>
      </c>
      <c r="B66" s="33">
        <f t="shared" ref="B66:AG66" si="16">(B31*(B103)^$B38)</f>
        <v>1.1397508433215653E-11</v>
      </c>
      <c r="C66" s="33">
        <f t="shared" si="16"/>
        <v>9.6808835043188702E-12</v>
      </c>
      <c r="D66" s="33">
        <f t="shared" si="16"/>
        <v>8.6572884758630823E-12</v>
      </c>
      <c r="E66" s="33">
        <f t="shared" si="16"/>
        <v>7.8281541228494842E-12</v>
      </c>
      <c r="F66" s="33">
        <f t="shared" si="16"/>
        <v>7.1492035299368884E-12</v>
      </c>
      <c r="G66" s="33">
        <f t="shared" si="16"/>
        <v>6.5877286510490539E-12</v>
      </c>
      <c r="H66" s="33">
        <f t="shared" si="16"/>
        <v>6.1192316616083123E-12</v>
      </c>
      <c r="I66" s="33">
        <f t="shared" si="16"/>
        <v>5.7252089824547991E-12</v>
      </c>
      <c r="J66" s="33">
        <f t="shared" si="16"/>
        <v>5.3921397758891371E-12</v>
      </c>
      <c r="K66" s="33">
        <f t="shared" si="16"/>
        <v>5.1135476549770569E-12</v>
      </c>
      <c r="L66" s="33">
        <f t="shared" si="16"/>
        <v>4.9036046695775981E-12</v>
      </c>
      <c r="M66" s="33">
        <f t="shared" si="16"/>
        <v>4.8536014837742112E-12</v>
      </c>
      <c r="N66" s="33">
        <f t="shared" si="16"/>
        <v>5.3463846981220924E-12</v>
      </c>
      <c r="O66" s="33">
        <f t="shared" si="16"/>
        <v>7.9500714316064241E-12</v>
      </c>
      <c r="P66" s="33">
        <f t="shared" si="16"/>
        <v>1.9904257509999046E-11</v>
      </c>
      <c r="Q66" s="33">
        <f t="shared" si="16"/>
        <v>7.8263733569855244E-11</v>
      </c>
      <c r="R66" s="33">
        <f t="shared" si="16"/>
        <v>3.6857118015177687E-10</v>
      </c>
      <c r="S66" s="33">
        <f t="shared" si="16"/>
        <v>1.7471363536513803E-9</v>
      </c>
      <c r="T66" s="33">
        <f t="shared" si="16"/>
        <v>7.8245165304593746E-9</v>
      </c>
      <c r="U66" s="33">
        <f t="shared" si="16"/>
        <v>3.2534888491435245E-8</v>
      </c>
      <c r="V66" s="33">
        <f t="shared" si="16"/>
        <v>1.2518205964956092E-7</v>
      </c>
      <c r="W66" s="33">
        <f t="shared" si="16"/>
        <v>4.4555232161881222E-7</v>
      </c>
      <c r="X66" s="33">
        <f t="shared" si="16"/>
        <v>1.4656035229484739E-6</v>
      </c>
      <c r="Y66" s="33">
        <f t="shared" si="16"/>
        <v>4.442844576524116E-6</v>
      </c>
      <c r="Z66" s="33">
        <f t="shared" si="16"/>
        <v>1.2347508160107049E-5</v>
      </c>
      <c r="AA66" s="33">
        <f t="shared" si="16"/>
        <v>4.4966916881509399E-5</v>
      </c>
      <c r="AB66" s="33">
        <f t="shared" si="16"/>
        <v>7.5059028619119052E-4</v>
      </c>
      <c r="AC66" s="33">
        <f t="shared" si="16"/>
        <v>3.6309276116512423E-4</v>
      </c>
      <c r="AD66" s="33">
        <f t="shared" si="16"/>
        <v>1.7578509205865893E-4</v>
      </c>
      <c r="AE66" s="33">
        <f t="shared" si="16"/>
        <v>8.5165031243935352E-5</v>
      </c>
      <c r="AF66" s="33">
        <f t="shared" si="16"/>
        <v>4.1288006715951446E-5</v>
      </c>
      <c r="AG66" s="33">
        <f t="shared" si="16"/>
        <v>2.0028181890758777E-5</v>
      </c>
      <c r="AH66" s="33">
        <f t="shared" ref="AH66:BI66" si="17">(AH31*(AH103)^$B38)</f>
        <v>9.7205007988637026E-6</v>
      </c>
      <c r="AI66" s="33">
        <f t="shared" si="17"/>
        <v>4.720003346855891E-6</v>
      </c>
      <c r="AJ66" s="33">
        <f t="shared" si="17"/>
        <v>2.2928828739340297E-6</v>
      </c>
      <c r="AK66" s="33">
        <f t="shared" si="17"/>
        <v>1.1142656491777688E-6</v>
      </c>
      <c r="AL66" s="33">
        <f t="shared" si="17"/>
        <v>5.4168422848694251E-7</v>
      </c>
      <c r="AM66" s="33">
        <f t="shared" si="17"/>
        <v>2.634141855253411E-7</v>
      </c>
      <c r="AN66" s="33">
        <f t="shared" si="17"/>
        <v>1.2813096431709835E-7</v>
      </c>
      <c r="AO66" s="33">
        <f t="shared" si="17"/>
        <v>6.2341722965713011E-8</v>
      </c>
      <c r="AP66" s="33">
        <f t="shared" si="17"/>
        <v>3.0339072566285373E-8</v>
      </c>
      <c r="AQ66" s="33">
        <f t="shared" si="17"/>
        <v>1.4767763028091236E-8</v>
      </c>
      <c r="AR66" s="33">
        <f t="shared" si="17"/>
        <v>7.1896401123479591E-9</v>
      </c>
      <c r="AS66" s="33">
        <f t="shared" si="17"/>
        <v>3.500834733087098E-9</v>
      </c>
      <c r="AT66" s="33">
        <f t="shared" si="17"/>
        <v>1.7049077504575783E-9</v>
      </c>
      <c r="AU66" s="33">
        <f t="shared" si="17"/>
        <v>8.3040221247862568E-10</v>
      </c>
      <c r="AV66" s="33">
        <f t="shared" si="17"/>
        <v>4.0450939528333167E-10</v>
      </c>
      <c r="AW66" s="33">
        <f t="shared" si="17"/>
        <v>1.9706794205644798E-10</v>
      </c>
      <c r="AX66" s="33">
        <f t="shared" si="17"/>
        <v>9.6016501322312888E-11</v>
      </c>
      <c r="AY66" s="33">
        <f t="shared" si="17"/>
        <v>4.6785798630387732E-11</v>
      </c>
      <c r="AZ66" s="33">
        <f t="shared" si="17"/>
        <v>2.2799045470392821E-11</v>
      </c>
      <c r="BA66" s="33">
        <f t="shared" si="17"/>
        <v>1.1110926755896998E-11</v>
      </c>
      <c r="BB66" s="33">
        <f t="shared" si="17"/>
        <v>5.4151664063252068E-12</v>
      </c>
      <c r="BC66" s="33">
        <f t="shared" si="17"/>
        <v>2.6393588483815374E-12</v>
      </c>
      <c r="BD66" s="33">
        <f t="shared" si="17"/>
        <v>1.2864937364882144E-12</v>
      </c>
      <c r="BE66" s="33">
        <f t="shared" si="17"/>
        <v>6.271006513398471E-13</v>
      </c>
      <c r="BF66" s="33">
        <f t="shared" si="17"/>
        <v>3.0569274676451262E-13</v>
      </c>
      <c r="BG66" s="33">
        <f t="shared" si="17"/>
        <v>1.4902169287372134E-13</v>
      </c>
      <c r="BH66" s="33">
        <f t="shared" si="17"/>
        <v>7.2648839196960871E-14</v>
      </c>
      <c r="BI66" s="33">
        <f t="shared" si="17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5.3468779314651081E-11</v>
      </c>
      <c r="C67" s="23">
        <f>+C61*C66</f>
        <v>7.0727445323406956E-11</v>
      </c>
      <c r="D67" s="23">
        <f t="shared" ref="D67:BI67" si="18">+D61*D66</f>
        <v>9.2918540636207148E-11</v>
      </c>
      <c r="E67" s="23">
        <f t="shared" si="18"/>
        <v>1.1576816965294478E-10</v>
      </c>
      <c r="F67" s="23">
        <f t="shared" si="18"/>
        <v>1.3835099869365584E-10</v>
      </c>
      <c r="G67" s="23">
        <f t="shared" si="18"/>
        <v>1.5997461498985171E-10</v>
      </c>
      <c r="H67" s="23">
        <f t="shared" si="18"/>
        <v>1.8055910356265182E-10</v>
      </c>
      <c r="I67" s="23">
        <f t="shared" si="18"/>
        <v>1.9945637841166715E-10</v>
      </c>
      <c r="J67" s="23">
        <f t="shared" si="18"/>
        <v>2.1624079346070944E-10</v>
      </c>
      <c r="K67" s="23">
        <f t="shared" si="18"/>
        <v>2.3125580324595859E-10</v>
      </c>
      <c r="L67" s="23">
        <f t="shared" si="18"/>
        <v>2.4953685991142795E-10</v>
      </c>
      <c r="M67" s="23">
        <f t="shared" si="18"/>
        <v>2.7879714288981646E-10</v>
      </c>
      <c r="N67" s="23">
        <f t="shared" si="18"/>
        <v>3.4696560621491895E-10</v>
      </c>
      <c r="O67" s="23">
        <f t="shared" si="18"/>
        <v>5.7645089169736701E-10</v>
      </c>
      <c r="P67" s="23">
        <f t="shared" si="18"/>
        <v>1.5982049451643185E-9</v>
      </c>
      <c r="Q67" s="23">
        <f t="shared" si="18"/>
        <v>6.9071089998780283E-9</v>
      </c>
      <c r="R67" s="23">
        <f t="shared" si="18"/>
        <v>3.5522283918782355E-8</v>
      </c>
      <c r="S67" s="23">
        <f t="shared" si="18"/>
        <v>1.8284402127152908E-7</v>
      </c>
      <c r="T67" s="23">
        <f t="shared" si="18"/>
        <v>8.8468601407403826E-7</v>
      </c>
      <c r="U67" s="23">
        <f t="shared" si="18"/>
        <v>3.9563282001980663E-6</v>
      </c>
      <c r="V67" s="23">
        <f t="shared" si="18"/>
        <v>1.6305359128963242E-5</v>
      </c>
      <c r="W67" s="23">
        <f t="shared" si="18"/>
        <v>6.1936045505402626E-5</v>
      </c>
      <c r="X67" s="23">
        <f t="shared" si="18"/>
        <v>2.167143763897004E-4</v>
      </c>
      <c r="Y67" s="23">
        <f t="shared" si="18"/>
        <v>6.9674248671722314E-4</v>
      </c>
      <c r="Z67" s="23">
        <f t="shared" si="18"/>
        <v>2.0482108331936455E-3</v>
      </c>
      <c r="AA67" s="23">
        <f t="shared" si="18"/>
        <v>7.8711228339620031E-3</v>
      </c>
      <c r="AB67" s="23">
        <f t="shared" si="18"/>
        <v>0.13834954190574761</v>
      </c>
      <c r="AC67" s="23">
        <f t="shared" si="18"/>
        <v>7.0342816523091087E-2</v>
      </c>
      <c r="AD67" s="23">
        <f t="shared" si="18"/>
        <v>3.5752019265576716E-2</v>
      </c>
      <c r="AE67" s="23">
        <f t="shared" si="18"/>
        <v>1.8163380950387331E-2</v>
      </c>
      <c r="AF67" s="23">
        <f t="shared" si="18"/>
        <v>9.2232416773715097E-3</v>
      </c>
      <c r="AG67" s="23">
        <f t="shared" si="18"/>
        <v>4.6810432427821305E-3</v>
      </c>
      <c r="AH67" s="23">
        <f t="shared" si="18"/>
        <v>2.3744538424011765E-3</v>
      </c>
      <c r="AI67" s="23">
        <f t="shared" si="18"/>
        <v>1.2037739211454247E-3</v>
      </c>
      <c r="AJ67" s="23">
        <f t="shared" si="18"/>
        <v>6.099456108546508E-4</v>
      </c>
      <c r="AK67" s="23">
        <f t="shared" si="18"/>
        <v>3.0889581491812989E-4</v>
      </c>
      <c r="AL67" s="23">
        <f t="shared" si="18"/>
        <v>1.5635817134413877E-4</v>
      </c>
      <c r="AM67" s="23">
        <f t="shared" si="18"/>
        <v>7.9110010963751615E-5</v>
      </c>
      <c r="AN67" s="23">
        <f t="shared" si="18"/>
        <v>4.0009209006085973E-5</v>
      </c>
      <c r="AO67" s="23">
        <f t="shared" si="18"/>
        <v>2.0226533498013842E-5</v>
      </c>
      <c r="AP67" s="23">
        <f t="shared" si="18"/>
        <v>1.0221878444939566E-5</v>
      </c>
      <c r="AQ67" s="23">
        <f t="shared" si="18"/>
        <v>5.1641838933949769E-6</v>
      </c>
      <c r="AR67" s="23">
        <f t="shared" si="18"/>
        <v>2.6082391691839891E-6</v>
      </c>
      <c r="AS67" s="23">
        <f t="shared" si="18"/>
        <v>1.3169818980265448E-6</v>
      </c>
      <c r="AT67" s="23">
        <f t="shared" si="18"/>
        <v>6.648287351419386E-7</v>
      </c>
      <c r="AU67" s="23">
        <f t="shared" si="18"/>
        <v>3.3554226561630918E-7</v>
      </c>
      <c r="AV67" s="23">
        <f t="shared" si="18"/>
        <v>1.6931720415425029E-7</v>
      </c>
      <c r="AW67" s="23">
        <f t="shared" si="18"/>
        <v>8.5423899233341935E-8</v>
      </c>
      <c r="AX67" s="23">
        <f t="shared" si="18"/>
        <v>4.3091276896872849E-8</v>
      </c>
      <c r="AY67" s="23">
        <f t="shared" si="18"/>
        <v>2.1733890919031571E-8</v>
      </c>
      <c r="AZ67" s="23">
        <f t="shared" si="18"/>
        <v>1.0960479470058988E-8</v>
      </c>
      <c r="BA67" s="23">
        <f t="shared" si="18"/>
        <v>5.5267620625679728E-9</v>
      </c>
      <c r="BB67" s="23">
        <f t="shared" si="18"/>
        <v>2.7865431691618915E-9</v>
      </c>
      <c r="BC67" s="23">
        <f t="shared" si="18"/>
        <v>1.4048136994573283E-9</v>
      </c>
      <c r="BD67" s="23">
        <f t="shared" si="18"/>
        <v>7.0816320999876884E-10</v>
      </c>
      <c r="BE67" s="23">
        <f t="shared" si="18"/>
        <v>3.5695459958130471E-10</v>
      </c>
      <c r="BF67" s="23">
        <f t="shared" si="18"/>
        <v>1.7991218291862707E-10</v>
      </c>
      <c r="BG67" s="23">
        <f t="shared" si="18"/>
        <v>9.0673168627310191E-11</v>
      </c>
      <c r="BH67" s="23">
        <f t="shared" si="18"/>
        <v>4.5695140932320355E-11</v>
      </c>
      <c r="BI67" s="23">
        <f t="shared" si="18"/>
        <v>2.3026948353153307E-11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4.6845592971906296</v>
      </c>
      <c r="C68" s="23">
        <f>+C65-C67</f>
        <v>7.2920715869960908</v>
      </c>
      <c r="D68" s="23">
        <f>+D65-D67</f>
        <v>10.702987808316033</v>
      </c>
      <c r="E68" s="23">
        <f>+E65-E67</f>
        <v>14.728616753656679</v>
      </c>
      <c r="F68" s="23">
        <f>+F65-F67</f>
        <v>19.241926589705525</v>
      </c>
      <c r="G68" s="23">
        <f t="shared" ref="G68:BI68" si="19">+G65-G67</f>
        <v>24.098261838711494</v>
      </c>
      <c r="H68" s="23">
        <f t="shared" si="19"/>
        <v>29.2152194685845</v>
      </c>
      <c r="I68" s="23">
        <f t="shared" si="19"/>
        <v>34.406905191394863</v>
      </c>
      <c r="J68" s="23">
        <f t="shared" si="19"/>
        <v>39.497441737636024</v>
      </c>
      <c r="K68" s="23">
        <f t="shared" si="19"/>
        <v>44.409667057103121</v>
      </c>
      <c r="L68" s="23">
        <f t="shared" si="19"/>
        <v>49.81545615756562</v>
      </c>
      <c r="M68" s="23">
        <f t="shared" si="19"/>
        <v>56.049917876901993</v>
      </c>
      <c r="N68" s="23">
        <f t="shared" si="19"/>
        <v>63.117785765099271</v>
      </c>
      <c r="O68" s="23">
        <f t="shared" si="19"/>
        <v>70.284389185855829</v>
      </c>
      <c r="P68" s="23">
        <f t="shared" si="19"/>
        <v>77.564785534374209</v>
      </c>
      <c r="Q68" s="23">
        <f t="shared" si="19"/>
        <v>84.956069751214727</v>
      </c>
      <c r="R68" s="23">
        <f t="shared" si="19"/>
        <v>92.446567599283725</v>
      </c>
      <c r="S68" s="23">
        <f t="shared" si="19"/>
        <v>100.02127415912197</v>
      </c>
      <c r="T68" s="23">
        <f t="shared" si="19"/>
        <v>107.66506703959966</v>
      </c>
      <c r="U68" s="23">
        <f t="shared" si="19"/>
        <v>115.36461640542446</v>
      </c>
      <c r="V68" s="23">
        <f t="shared" si="19"/>
        <v>123.10957076665217</v>
      </c>
      <c r="W68" s="23">
        <f t="shared" si="19"/>
        <v>130.89338695304878</v>
      </c>
      <c r="X68" s="23">
        <f t="shared" si="19"/>
        <v>138.71402867521678</v>
      </c>
      <c r="Y68" s="23">
        <f t="shared" si="19"/>
        <v>146.57463338583796</v>
      </c>
      <c r="Z68" s="23">
        <f t="shared" si="19"/>
        <v>154.4841125758432</v>
      </c>
      <c r="AA68" s="23">
        <f t="shared" si="19"/>
        <v>162.4731941061282</v>
      </c>
      <c r="AB68" s="23">
        <f t="shared" si="19"/>
        <v>170.58173024938176</v>
      </c>
      <c r="AC68" s="23">
        <f t="shared" si="19"/>
        <v>179.24222414585773</v>
      </c>
      <c r="AD68" s="23">
        <f t="shared" si="19"/>
        <v>188.24548102321432</v>
      </c>
      <c r="AE68" s="23">
        <f t="shared" si="19"/>
        <v>197.54322171704686</v>
      </c>
      <c r="AF68" s="23">
        <f t="shared" si="19"/>
        <v>207.09263030408061</v>
      </c>
      <c r="AG68" s="23">
        <f t="shared" si="19"/>
        <v>216.85999745101114</v>
      </c>
      <c r="AH68" s="23">
        <f t="shared" si="19"/>
        <v>226.82146731059765</v>
      </c>
      <c r="AI68" s="23">
        <f t="shared" si="19"/>
        <v>236.962265370111</v>
      </c>
      <c r="AJ68" s="23">
        <f t="shared" si="19"/>
        <v>247.2752986004925</v>
      </c>
      <c r="AK68" s="23">
        <f t="shared" si="19"/>
        <v>257.75962518794722</v>
      </c>
      <c r="AL68" s="23">
        <f t="shared" si="19"/>
        <v>268.41904047985543</v>
      </c>
      <c r="AM68" s="23">
        <f t="shared" si="19"/>
        <v>279.26087861711028</v>
      </c>
      <c r="AN68" s="23">
        <f t="shared" si="19"/>
        <v>290.29504990038276</v>
      </c>
      <c r="AO68" s="23">
        <f t="shared" si="19"/>
        <v>301.53329569236575</v>
      </c>
      <c r="AP68" s="23">
        <f t="shared" si="19"/>
        <v>312.98862776195659</v>
      </c>
      <c r="AQ68" s="23">
        <f t="shared" si="19"/>
        <v>324.67491629837963</v>
      </c>
      <c r="AR68" s="23">
        <f t="shared" si="19"/>
        <v>336.60659383976321</v>
      </c>
      <c r="AS68" s="23">
        <f t="shared" si="19"/>
        <v>348.79844748862672</v>
      </c>
      <c r="AT68" s="23">
        <f t="shared" si="19"/>
        <v>361.26547720900641</v>
      </c>
      <c r="AU68" s="23">
        <f t="shared" si="19"/>
        <v>374.02280290098872</v>
      </c>
      <c r="AV68" s="23">
        <f t="shared" si="19"/>
        <v>387.0856070461424</v>
      </c>
      <c r="AW68" s="23">
        <f t="shared" si="19"/>
        <v>400.4691029913468</v>
      </c>
      <c r="AX68" s="23">
        <f t="shared" si="19"/>
        <v>414.18852148076257</v>
      </c>
      <c r="AY68" s="23">
        <f t="shared" si="19"/>
        <v>428.25910998308632</v>
      </c>
      <c r="AZ68" s="23">
        <f t="shared" si="19"/>
        <v>442.69614081929069</v>
      </c>
      <c r="BA68" s="23">
        <f t="shared" si="19"/>
        <v>457.51492518398322</v>
      </c>
      <c r="BB68" s="23">
        <f t="shared" si="19"/>
        <v>472.73083096037618</v>
      </c>
      <c r="BC68" s="23">
        <f t="shared" si="19"/>
        <v>488.35930282449965</v>
      </c>
      <c r="BD68" s="23">
        <f t="shared" si="19"/>
        <v>504.4158835723278</v>
      </c>
      <c r="BE68" s="23">
        <f t="shared" si="19"/>
        <v>520.91623592432757</v>
      </c>
      <c r="BF68" s="23">
        <f t="shared" si="19"/>
        <v>537.87616429598063</v>
      </c>
      <c r="BG68" s="23">
        <f t="shared" si="19"/>
        <v>555.31163619258871</v>
      </c>
      <c r="BH68" s="23">
        <f t="shared" si="19"/>
        <v>573.23880300899157</v>
      </c>
      <c r="BI68" s="23">
        <f t="shared" si="19"/>
        <v>591.67402010214334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1.0241325834003221</v>
      </c>
      <c r="C70" s="45">
        <f t="shared" si="20"/>
        <v>1.0268599647354038</v>
      </c>
      <c r="D70" s="45">
        <f t="shared" si="20"/>
        <v>1.0843848831928162</v>
      </c>
      <c r="E70" s="45">
        <f t="shared" si="20"/>
        <v>1.158008182887972</v>
      </c>
      <c r="F70" s="45">
        <f t="shared" si="20"/>
        <v>1.2372704440263091</v>
      </c>
      <c r="G70" s="45">
        <f t="shared" si="20"/>
        <v>1.3147720015464379</v>
      </c>
      <c r="H70" s="45">
        <f t="shared" si="20"/>
        <v>1.3883546057943272</v>
      </c>
      <c r="I70" s="45">
        <f t="shared" si="20"/>
        <v>1.4525589306575928</v>
      </c>
      <c r="J70" s="45">
        <f t="shared" si="20"/>
        <v>1.5039479274566863</v>
      </c>
      <c r="K70" s="45">
        <f t="shared" si="20"/>
        <v>1.5432880737996688</v>
      </c>
      <c r="L70" s="45">
        <f t="shared" si="20"/>
        <v>1.5940459443225583</v>
      </c>
      <c r="M70" s="45">
        <f t="shared" si="20"/>
        <v>1.6638439949169559</v>
      </c>
      <c r="N70" s="45">
        <f t="shared" si="20"/>
        <v>1.7496206172659272</v>
      </c>
      <c r="O70" s="45">
        <f t="shared" si="20"/>
        <v>1.8300385685268232</v>
      </c>
      <c r="P70" s="45">
        <f t="shared" si="20"/>
        <v>1.9062338957255871</v>
      </c>
      <c r="Q70" s="45">
        <f t="shared" si="20"/>
        <v>1.9784624271769906</v>
      </c>
      <c r="R70" s="45">
        <f t="shared" si="20"/>
        <v>2.0464367814022237</v>
      </c>
      <c r="S70" s="45">
        <f t="shared" si="20"/>
        <v>2.1093854881200347</v>
      </c>
      <c r="T70" s="45">
        <f t="shared" si="20"/>
        <v>2.1659550408863431</v>
      </c>
      <c r="U70" s="45">
        <f t="shared" si="20"/>
        <v>2.2140247126541368</v>
      </c>
      <c r="V70" s="45">
        <f t="shared" si="20"/>
        <v>2.2504609341579371</v>
      </c>
      <c r="W70" s="45">
        <f t="shared" si="20"/>
        <v>2.2708632852875086</v>
      </c>
      <c r="X70" s="45">
        <f t="shared" si="20"/>
        <v>2.269412021387359</v>
      </c>
      <c r="Y70" s="45">
        <f t="shared" si="20"/>
        <v>2.2390136610752398</v>
      </c>
      <c r="Z70" s="45">
        <f t="shared" si="20"/>
        <v>2.1720324561837181</v>
      </c>
      <c r="AA70" s="45">
        <f t="shared" si="20"/>
        <v>1.8410082542611779</v>
      </c>
      <c r="AB70" s="45">
        <f t="shared" si="20"/>
        <v>1.8133887294219464E-3</v>
      </c>
      <c r="AC70" s="45">
        <f t="shared" si="20"/>
        <v>1.4507109835375572E-3</v>
      </c>
      <c r="AD70" s="45">
        <f t="shared" si="20"/>
        <v>1.1605687868300458E-3</v>
      </c>
      <c r="AE70" s="45">
        <f t="shared" si="20"/>
        <v>9.2845502946403669E-4</v>
      </c>
      <c r="AF70" s="45">
        <f t="shared" si="20"/>
        <v>7.4276402357122942E-4</v>
      </c>
      <c r="AG70" s="45">
        <f t="shared" si="20"/>
        <v>5.9421121885698362E-4</v>
      </c>
      <c r="AH70" s="45">
        <f t="shared" ref="AH70:BI70" si="21">+AH71+AH43</f>
        <v>4.7536897508558692E-4</v>
      </c>
      <c r="AI70" s="45">
        <f t="shared" si="21"/>
        <v>3.8029518006846958E-4</v>
      </c>
      <c r="AJ70" s="45">
        <f t="shared" si="21"/>
        <v>3.042361440547757E-4</v>
      </c>
      <c r="AK70" s="45">
        <f t="shared" si="21"/>
        <v>2.4338891524382057E-4</v>
      </c>
      <c r="AL70" s="45">
        <f t="shared" si="21"/>
        <v>1.9471113219505647E-4</v>
      </c>
      <c r="AM70" s="45">
        <f t="shared" si="21"/>
        <v>1.5576890575604518E-4</v>
      </c>
      <c r="AN70" s="45">
        <f t="shared" si="21"/>
        <v>1.2461512460483615E-4</v>
      </c>
      <c r="AO70" s="45">
        <f t="shared" si="21"/>
        <v>9.9692099683868927E-5</v>
      </c>
      <c r="AP70" s="45">
        <f t="shared" si="21"/>
        <v>7.9753679747095153E-5</v>
      </c>
      <c r="AQ70" s="45">
        <f t="shared" si="21"/>
        <v>6.380294379767613E-5</v>
      </c>
      <c r="AR70" s="45">
        <f t="shared" si="21"/>
        <v>5.1042355038140906E-5</v>
      </c>
      <c r="AS70" s="45">
        <f t="shared" si="21"/>
        <v>4.0833884030512727E-5</v>
      </c>
      <c r="AT70" s="45">
        <f t="shared" si="21"/>
        <v>3.2667107224410182E-5</v>
      </c>
      <c r="AU70" s="45">
        <f t="shared" si="21"/>
        <v>2.6133685779528147E-5</v>
      </c>
      <c r="AV70" s="45">
        <f t="shared" si="21"/>
        <v>2.0906948623622518E-5</v>
      </c>
      <c r="AW70" s="45">
        <f t="shared" si="21"/>
        <v>1.6725558898898014E-5</v>
      </c>
      <c r="AX70" s="45">
        <f t="shared" si="21"/>
        <v>1.3380447119118413E-5</v>
      </c>
      <c r="AY70" s="45">
        <f t="shared" si="21"/>
        <v>1.0704357695294731E-5</v>
      </c>
      <c r="AZ70" s="45">
        <f t="shared" si="21"/>
        <v>8.5634861562357848E-6</v>
      </c>
      <c r="BA70" s="45">
        <f t="shared" si="21"/>
        <v>6.8507889249886278E-6</v>
      </c>
      <c r="BB70" s="45">
        <f t="shared" si="21"/>
        <v>5.4806311399909024E-6</v>
      </c>
      <c r="BC70" s="45">
        <f t="shared" si="21"/>
        <v>4.3845049119927224E-6</v>
      </c>
      <c r="BD70" s="45">
        <f t="shared" si="21"/>
        <v>3.5076039295941782E-6</v>
      </c>
      <c r="BE70" s="45">
        <f t="shared" si="21"/>
        <v>2.8060831436753428E-6</v>
      </c>
      <c r="BF70" s="45">
        <f t="shared" si="21"/>
        <v>2.2448665149402745E-6</v>
      </c>
      <c r="BG70" s="45">
        <f t="shared" si="21"/>
        <v>1.7958932119522197E-6</v>
      </c>
      <c r="BH70" s="45">
        <f t="shared" si="21"/>
        <v>1.4367145695617759E-6</v>
      </c>
      <c r="BI70" s="45">
        <f t="shared" si="21"/>
        <v>1.1493716556494207E-6</v>
      </c>
    </row>
    <row r="71" spans="1:237" s="45" customFormat="1" ht="18" customHeight="1">
      <c r="A71" s="43" t="s">
        <v>1</v>
      </c>
      <c r="B71" s="46">
        <f t="shared" ref="B71:AG71" si="22">+B102</f>
        <v>0.42413258340032212</v>
      </c>
      <c r="C71" s="46">
        <f t="shared" si="22"/>
        <v>0.54685996473540377</v>
      </c>
      <c r="D71" s="46">
        <f t="shared" si="22"/>
        <v>0.70038488319281633</v>
      </c>
      <c r="E71" s="46">
        <f t="shared" si="22"/>
        <v>0.85080818288797189</v>
      </c>
      <c r="F71" s="46">
        <f t="shared" si="22"/>
        <v>0.99151044402630906</v>
      </c>
      <c r="G71" s="46">
        <f t="shared" si="22"/>
        <v>1.1181640015464378</v>
      </c>
      <c r="H71" s="46">
        <f t="shared" si="22"/>
        <v>1.2310682057943272</v>
      </c>
      <c r="I71" s="46">
        <f t="shared" si="22"/>
        <v>1.3267298106575927</v>
      </c>
      <c r="J71" s="46">
        <f t="shared" si="22"/>
        <v>1.4032846314566862</v>
      </c>
      <c r="K71" s="46">
        <f t="shared" si="22"/>
        <v>1.4627574369996688</v>
      </c>
      <c r="L71" s="46">
        <f t="shared" si="22"/>
        <v>1.5296214348825583</v>
      </c>
      <c r="M71" s="46">
        <f t="shared" si="22"/>
        <v>1.6123043873649558</v>
      </c>
      <c r="N71" s="46">
        <f t="shared" si="22"/>
        <v>1.7083889312243272</v>
      </c>
      <c r="O71" s="46">
        <f t="shared" si="22"/>
        <v>1.7970532196935431</v>
      </c>
      <c r="P71" s="46">
        <f t="shared" si="22"/>
        <v>1.879845616658963</v>
      </c>
      <c r="Q71" s="46">
        <f t="shared" si="22"/>
        <v>1.9573518039236915</v>
      </c>
      <c r="R71" s="46">
        <f t="shared" si="22"/>
        <v>2.0295482827995843</v>
      </c>
      <c r="S71" s="46">
        <f t="shared" si="22"/>
        <v>2.095874689237923</v>
      </c>
      <c r="T71" s="46">
        <f t="shared" si="22"/>
        <v>2.1551464017806539</v>
      </c>
      <c r="U71" s="46">
        <f t="shared" si="22"/>
        <v>2.2053778013695853</v>
      </c>
      <c r="V71" s="46">
        <f t="shared" si="22"/>
        <v>2.2435434051302958</v>
      </c>
      <c r="W71" s="46">
        <f t="shared" si="22"/>
        <v>2.2653292620653955</v>
      </c>
      <c r="X71" s="46">
        <f t="shared" si="22"/>
        <v>2.2649848028096686</v>
      </c>
      <c r="Y71" s="46">
        <f t="shared" si="22"/>
        <v>2.2354718862130873</v>
      </c>
      <c r="Z71" s="46">
        <f t="shared" si="22"/>
        <v>2.1691990362939961</v>
      </c>
      <c r="AA71" s="46">
        <f t="shared" si="22"/>
        <v>1.8387415183494005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1.1041688309221576</v>
      </c>
      <c r="C73" s="45">
        <f>(C97)*C68</f>
        <v>1.7348496101043938</v>
      </c>
      <c r="D73" s="45">
        <f>(D97)*D68</f>
        <v>2.4522974873257777</v>
      </c>
      <c r="E73" s="45">
        <f>(E97)*E68</f>
        <v>3.2505617796925272</v>
      </c>
      <c r="F73" s="45">
        <f>(F97)*F68</f>
        <v>4.1208717764731686</v>
      </c>
      <c r="G73" s="45">
        <f t="shared" ref="G73:BI73" si="24">(G97)*G68</f>
        <v>5.1262019681116051</v>
      </c>
      <c r="H73" s="45">
        <f t="shared" si="24"/>
        <v>6.2256475372344671</v>
      </c>
      <c r="I73" s="45">
        <f t="shared" si="24"/>
        <v>7.3557126508374902</v>
      </c>
      <c r="J73" s="45">
        <f t="shared" si="24"/>
        <v>8.488415757986651</v>
      </c>
      <c r="K73" s="45">
        <f t="shared" si="24"/>
        <v>9.6280283099682151</v>
      </c>
      <c r="L73" s="45">
        <f t="shared" si="24"/>
        <v>10.842113247282061</v>
      </c>
      <c r="M73" s="45">
        <f t="shared" si="24"/>
        <v>12.677811633657985</v>
      </c>
      <c r="N73" s="45">
        <f t="shared" si="24"/>
        <v>14.276477628761452</v>
      </c>
      <c r="O73" s="45">
        <f t="shared" si="24"/>
        <v>15.897476403835883</v>
      </c>
      <c r="P73" s="45">
        <f t="shared" si="24"/>
        <v>17.54421375905552</v>
      </c>
      <c r="Q73" s="45">
        <f t="shared" si="24"/>
        <v>19.216032605208532</v>
      </c>
      <c r="R73" s="45">
        <f t="shared" si="24"/>
        <v>20.910292371452957</v>
      </c>
      <c r="S73" s="45">
        <f t="shared" si="24"/>
        <v>22.623599126991252</v>
      </c>
      <c r="T73" s="45">
        <f t="shared" si="24"/>
        <v>24.352532370358716</v>
      </c>
      <c r="U73" s="45">
        <f t="shared" si="24"/>
        <v>26.094077054480433</v>
      </c>
      <c r="V73" s="45">
        <f t="shared" si="24"/>
        <v>27.845891797876984</v>
      </c>
      <c r="W73" s="45">
        <f t="shared" si="24"/>
        <v>29.606496614798949</v>
      </c>
      <c r="X73" s="45">
        <f t="shared" si="24"/>
        <v>31.375430921281342</v>
      </c>
      <c r="Y73" s="45">
        <f t="shared" si="24"/>
        <v>33.15340437106881</v>
      </c>
      <c r="Z73" s="45">
        <f t="shared" si="24"/>
        <v>34.942432635328714</v>
      </c>
      <c r="AA73" s="45">
        <f t="shared" si="24"/>
        <v>36.749465983519016</v>
      </c>
      <c r="AB73" s="45">
        <f t="shared" si="24"/>
        <v>38.583518516381673</v>
      </c>
      <c r="AC73" s="45">
        <f t="shared" si="24"/>
        <v>40.542417198715228</v>
      </c>
      <c r="AD73" s="45">
        <f t="shared" si="24"/>
        <v>42.578844710192456</v>
      </c>
      <c r="AE73" s="45">
        <f t="shared" si="24"/>
        <v>44.681880889369111</v>
      </c>
      <c r="AF73" s="45">
        <f t="shared" si="24"/>
        <v>46.841841293684723</v>
      </c>
      <c r="AG73" s="45">
        <f t="shared" si="24"/>
        <v>49.051101280782653</v>
      </c>
      <c r="AH73" s="45">
        <f t="shared" si="24"/>
        <v>51.30426494734786</v>
      </c>
      <c r="AI73" s="45">
        <f t="shared" si="24"/>
        <v>53.597990477790702</v>
      </c>
      <c r="AJ73" s="45">
        <f t="shared" si="24"/>
        <v>55.930673514964468</v>
      </c>
      <c r="AK73" s="45">
        <f t="shared" si="24"/>
        <v>58.30210103201135</v>
      </c>
      <c r="AL73" s="45">
        <f t="shared" si="24"/>
        <v>60.71313149047765</v>
      </c>
      <c r="AM73" s="45">
        <f t="shared" si="24"/>
        <v>63.165423784082769</v>
      </c>
      <c r="AN73" s="45">
        <f t="shared" si="24"/>
        <v>65.661219502643391</v>
      </c>
      <c r="AO73" s="45">
        <f t="shared" si="24"/>
        <v>68.20317439999792</v>
      </c>
      <c r="AP73" s="45">
        <f t="shared" si="24"/>
        <v>70.794231580460306</v>
      </c>
      <c r="AQ73" s="45">
        <f t="shared" si="24"/>
        <v>73.43752831261132</v>
      </c>
      <c r="AR73" s="45">
        <f t="shared" si="24"/>
        <v>76.136329061533473</v>
      </c>
      <c r="AS73" s="45">
        <f t="shared" si="24"/>
        <v>78.893978490474282</v>
      </c>
      <c r="AT73" s="45">
        <f t="shared" si="24"/>
        <v>81.713869409374681</v>
      </c>
      <c r="AU73" s="45">
        <f t="shared" si="24"/>
        <v>84.599421756255609</v>
      </c>
      <c r="AV73" s="45">
        <f t="shared" si="24"/>
        <v>87.554069624310216</v>
      </c>
      <c r="AW73" s="45">
        <f t="shared" si="24"/>
        <v>90.58125408809066</v>
      </c>
      <c r="AX73" s="45">
        <f t="shared" si="24"/>
        <v>93.684420157203036</v>
      </c>
      <c r="AY73" s="45">
        <f t="shared" si="24"/>
        <v>96.867016624140703</v>
      </c>
      <c r="AZ73" s="45">
        <f t="shared" si="24"/>
        <v>100.13249790268038</v>
      </c>
      <c r="BA73" s="45">
        <f t="shared" si="24"/>
        <v>103.48432719934362</v>
      </c>
      <c r="BB73" s="45">
        <f t="shared" si="24"/>
        <v>106.92598054292672</v>
      </c>
      <c r="BC73" s="45">
        <f t="shared" si="24"/>
        <v>110.46095133183009</v>
      </c>
      <c r="BD73" s="45">
        <f t="shared" si="24"/>
        <v>114.09275515799541</v>
      </c>
      <c r="BE73" s="45">
        <f t="shared" si="24"/>
        <v>117.82493473883017</v>
      </c>
      <c r="BF73" s="45">
        <f t="shared" si="24"/>
        <v>121.66106484143566</v>
      </c>
      <c r="BG73" s="45">
        <f t="shared" si="24"/>
        <v>125.60475712185247</v>
      </c>
      <c r="BH73" s="45">
        <f t="shared" si="24"/>
        <v>129.65966482970444</v>
      </c>
      <c r="BI73" s="45">
        <f t="shared" si="24"/>
        <v>133.82948734837194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5">+B74*(1-$B$8)^10+10*B73</f>
        <v>13.724057997435843</v>
      </c>
      <c r="D74" s="45">
        <f t="shared" si="25"/>
        <v>22.133779235431799</v>
      </c>
      <c r="E74" s="45">
        <f t="shared" si="25"/>
        <v>32.240546490585913</v>
      </c>
      <c r="F74" s="45">
        <f t="shared" si="25"/>
        <v>43.747201255234302</v>
      </c>
      <c r="G74" s="45">
        <f t="shared" si="25"/>
        <v>56.462423657147554</v>
      </c>
      <c r="H74" s="45">
        <f t="shared" si="25"/>
        <v>70.949249486155608</v>
      </c>
      <c r="I74" s="45">
        <f t="shared" si="25"/>
        <v>86.994949009443147</v>
      </c>
      <c r="J74" s="45">
        <f t="shared" si="25"/>
        <v>103.8903896255666</v>
      </c>
      <c r="K74" s="45">
        <f t="shared" si="25"/>
        <v>121.10849657589031</v>
      </c>
      <c r="L74" s="45">
        <f t="shared" si="25"/>
        <v>138.50820476861981</v>
      </c>
      <c r="M74" s="45">
        <f t="shared" si="25"/>
        <v>156.71595725259436</v>
      </c>
      <c r="N74" s="45">
        <f t="shared" si="25"/>
        <v>181.42159185019275</v>
      </c>
      <c r="O74" s="45">
        <f t="shared" si="25"/>
        <v>206.02257393439862</v>
      </c>
      <c r="P74" s="45">
        <f t="shared" si="25"/>
        <v>230.81039374319192</v>
      </c>
      <c r="Q74" s="45">
        <f t="shared" si="25"/>
        <v>255.92074563979821</v>
      </c>
      <c r="R74" s="45">
        <f t="shared" si="25"/>
        <v>281.39437243099911</v>
      </c>
      <c r="S74" s="45">
        <f t="shared" si="25"/>
        <v>307.21907454668883</v>
      </c>
      <c r="T74" s="45">
        <f t="shared" si="25"/>
        <v>333.35665895181762</v>
      </c>
      <c r="U74" s="45">
        <f t="shared" si="25"/>
        <v>359.75960354385467</v>
      </c>
      <c r="V74" s="45">
        <f t="shared" si="25"/>
        <v>386.38118791947005</v>
      </c>
      <c r="W74" s="45">
        <f t="shared" si="25"/>
        <v>413.18170786651569</v>
      </c>
      <c r="X74" s="45">
        <f t="shared" si="25"/>
        <v>440.13251952474013</v>
      </c>
      <c r="Y74" s="45">
        <f t="shared" si="25"/>
        <v>467.21902955798271</v>
      </c>
      <c r="Z74" s="45">
        <f t="shared" si="25"/>
        <v>494.44324612200137</v>
      </c>
      <c r="AA74" s="45">
        <f t="shared" si="25"/>
        <v>521.82602612908704</v>
      </c>
      <c r="AB74" s="45">
        <f t="shared" si="25"/>
        <v>549.44414462946224</v>
      </c>
      <c r="AC74" s="45">
        <f t="shared" si="25"/>
        <v>577.4145124352965</v>
      </c>
      <c r="AD74" s="45">
        <f t="shared" si="25"/>
        <v>606.75616347419361</v>
      </c>
      <c r="AE74" s="45">
        <f t="shared" si="25"/>
        <v>637.35123970316704</v>
      </c>
      <c r="AF74" s="45">
        <f t="shared" si="25"/>
        <v>669.04944494919266</v>
      </c>
      <c r="AG74" s="45">
        <f t="shared" si="25"/>
        <v>701.70152975150268</v>
      </c>
      <c r="AH74" s="45">
        <f t="shared" si="25"/>
        <v>735.17920761736434</v>
      </c>
      <c r="AI74" s="45">
        <f t="shared" si="25"/>
        <v>769.38378877945536</v>
      </c>
      <c r="AJ74" s="45">
        <f t="shared" si="25"/>
        <v>804.24744408775541</v>
      </c>
      <c r="AK74" s="45">
        <f t="shared" si="25"/>
        <v>839.73047940857532</v>
      </c>
      <c r="AL74" s="45">
        <f t="shared" si="25"/>
        <v>875.81692398472092</v>
      </c>
      <c r="AM74" s="45">
        <f t="shared" si="25"/>
        <v>912.50979377294937</v>
      </c>
      <c r="AN74" s="45">
        <f t="shared" si="25"/>
        <v>949.82672930955255</v>
      </c>
      <c r="AO74" s="45">
        <f t="shared" si="25"/>
        <v>987.79629736737388</v>
      </c>
      <c r="AP74" s="45">
        <f t="shared" si="25"/>
        <v>1026.4550161025909</v>
      </c>
      <c r="AQ74" s="45">
        <f t="shared" si="25"/>
        <v>1065.845049652075</v>
      </c>
      <c r="AR74" s="45">
        <f t="shared" si="25"/>
        <v>1106.0124724271059</v>
      </c>
      <c r="AS74" s="45">
        <f t="shared" si="25"/>
        <v>1147.0059942323626</v>
      </c>
      <c r="AT74" s="45">
        <f t="shared" si="25"/>
        <v>1188.8760457590329</v>
      </c>
      <c r="AU74" s="45">
        <f t="shared" si="25"/>
        <v>1231.6741392012627</v>
      </c>
      <c r="AV74" s="45">
        <f t="shared" si="25"/>
        <v>1275.4524351307628</v>
      </c>
      <c r="AW74" s="45">
        <f t="shared" si="25"/>
        <v>1320.2634617462431</v>
      </c>
      <c r="AX74" s="45">
        <f t="shared" si="25"/>
        <v>1366.1599452436128</v>
      </c>
      <c r="AY74" s="45">
        <f t="shared" si="25"/>
        <v>1413.1947202066749</v>
      </c>
      <c r="AZ74" s="45">
        <f t="shared" si="25"/>
        <v>1461.4206968406265</v>
      </c>
      <c r="BA74" s="45">
        <f t="shared" si="25"/>
        <v>1510.8908679310487</v>
      </c>
      <c r="BB74" s="45">
        <f t="shared" si="25"/>
        <v>1561.6583429849697</v>
      </c>
      <c r="BC74" s="45">
        <f t="shared" si="25"/>
        <v>1613.7764004304177</v>
      </c>
      <c r="BD74" s="45">
        <f t="shared" si="25"/>
        <v>1667.298551290572</v>
      </c>
      <c r="BE74" s="45">
        <f t="shared" si="25"/>
        <v>1722.2786096249408</v>
      </c>
      <c r="BF74" s="45">
        <f t="shared" si="25"/>
        <v>1778.770766409923</v>
      </c>
      <c r="BG74" s="45">
        <f t="shared" si="25"/>
        <v>1836.8296645416503</v>
      </c>
      <c r="BH74" s="45">
        <f t="shared" si="25"/>
        <v>1896.5104733803141</v>
      </c>
      <c r="BI74" s="45">
        <f t="shared" si="25"/>
        <v>1957.8689617886052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0.18294395489795887</v>
      </c>
      <c r="C77" s="23">
        <f t="shared" si="27"/>
        <v>0.15970249004793446</v>
      </c>
      <c r="D77" s="23">
        <f t="shared" si="27"/>
        <v>0.14547426505999242</v>
      </c>
      <c r="E77" s="23">
        <f t="shared" si="27"/>
        <v>0.13760957685983147</v>
      </c>
      <c r="F77" s="23">
        <f t="shared" si="27"/>
        <v>0.13270754588053557</v>
      </c>
      <c r="G77" s="23">
        <f t="shared" si="27"/>
        <v>0.12902596317151951</v>
      </c>
      <c r="H77" s="23">
        <f t="shared" si="27"/>
        <v>0.12476591152022182</v>
      </c>
      <c r="I77" s="23">
        <f t="shared" si="27"/>
        <v>0.12013894171681165</v>
      </c>
      <c r="J77" s="23">
        <f t="shared" si="27"/>
        <v>0.11580368102633681</v>
      </c>
      <c r="K77" s="23">
        <f t="shared" si="27"/>
        <v>0.1120255214514105</v>
      </c>
      <c r="L77" s="23">
        <f t="shared" si="27"/>
        <v>0.11022116833861441</v>
      </c>
      <c r="M77" s="23">
        <f t="shared" si="27"/>
        <v>0.10995936901199238</v>
      </c>
      <c r="N77" s="23">
        <f t="shared" si="27"/>
        <v>0.10731452380789142</v>
      </c>
      <c r="O77" s="23">
        <f t="shared" si="27"/>
        <v>0.10558390749207</v>
      </c>
      <c r="P77" s="23">
        <f t="shared" si="27"/>
        <v>0.10436440014924961</v>
      </c>
      <c r="Q77" s="23">
        <f t="shared" si="27"/>
        <v>0.10345500590107207</v>
      </c>
      <c r="R77" s="23">
        <f t="shared" si="27"/>
        <v>0.10275083381643256</v>
      </c>
      <c r="S77" s="23">
        <f t="shared" si="27"/>
        <v>0.10219438674260163</v>
      </c>
      <c r="T77" s="23">
        <f t="shared" si="27"/>
        <v>0.1017521909085557</v>
      </c>
      <c r="U77" s="23">
        <f t="shared" si="27"/>
        <v>0.10140324377497938</v>
      </c>
      <c r="V77" s="23">
        <f t="shared" si="27"/>
        <v>0.1011331552960352</v>
      </c>
      <c r="W77" s="23">
        <f t="shared" si="27"/>
        <v>0.1009310823175317</v>
      </c>
      <c r="X77" s="23">
        <f t="shared" si="27"/>
        <v>0.1007880444908474</v>
      </c>
      <c r="Y77" s="23">
        <f t="shared" si="27"/>
        <v>0.10069592721641296</v>
      </c>
      <c r="Z77" s="23">
        <f t="shared" si="27"/>
        <v>0.10064683971764966</v>
      </c>
      <c r="AA77" s="23">
        <f t="shared" si="27"/>
        <v>0.10063269355762612</v>
      </c>
      <c r="AB77" s="23">
        <f t="shared" si="27"/>
        <v>0.10064043169736805</v>
      </c>
      <c r="AC77" s="23">
        <f t="shared" si="27"/>
        <v>0.10065508560160696</v>
      </c>
      <c r="AD77" s="23">
        <f t="shared" si="27"/>
        <v>0.10056007602771266</v>
      </c>
      <c r="AE77" s="23">
        <f t="shared" si="27"/>
        <v>0.10038707527717922</v>
      </c>
      <c r="AF77" s="23">
        <f t="shared" si="27"/>
        <v>0.10016654910750261</v>
      </c>
      <c r="AG77" s="23">
        <f t="shared" si="27"/>
        <v>9.9924033798115139E-2</v>
      </c>
      <c r="AH77" s="23">
        <f t="shared" si="27"/>
        <v>9.9678875566434233E-2</v>
      </c>
      <c r="AI77" s="23">
        <f t="shared" si="27"/>
        <v>9.9444518033158472E-2</v>
      </c>
      <c r="AJ77" s="23">
        <f t="shared" si="27"/>
        <v>9.9229500531777787E-2</v>
      </c>
      <c r="AK77" s="23">
        <f t="shared" si="27"/>
        <v>9.9038629036339212E-2</v>
      </c>
      <c r="AL77" s="23">
        <f t="shared" si="27"/>
        <v>9.8874047605074719E-2</v>
      </c>
      <c r="AM77" s="23">
        <f t="shared" si="27"/>
        <v>9.8736108419335444E-2</v>
      </c>
      <c r="AN77" s="23">
        <f t="shared" si="27"/>
        <v>9.8624028539147923E-2</v>
      </c>
      <c r="AO77" s="23">
        <f t="shared" si="27"/>
        <v>9.8536360649743082E-2</v>
      </c>
      <c r="AP77" s="23">
        <f t="shared" si="27"/>
        <v>9.8471316632050193E-2</v>
      </c>
      <c r="AQ77" s="23">
        <f t="shared" si="27"/>
        <v>9.8426981425992696E-2</v>
      </c>
      <c r="AR77" s="23">
        <f t="shared" si="27"/>
        <v>9.8401448436316E-2</v>
      </c>
      <c r="AS77" s="23">
        <f t="shared" si="27"/>
        <v>9.8392900601637995E-2</v>
      </c>
      <c r="AT77" s="23">
        <f t="shared" si="27"/>
        <v>9.8399654867858705E-2</v>
      </c>
      <c r="AU77" s="23">
        <f t="shared" si="27"/>
        <v>9.842018268761249E-2</v>
      </c>
      <c r="AV77" s="23">
        <f t="shared" si="27"/>
        <v>9.8453115303048011E-2</v>
      </c>
      <c r="AW77" s="23">
        <f t="shared" si="27"/>
        <v>9.8497239763359432E-2</v>
      </c>
      <c r="AX77" s="23">
        <f t="shared" si="27"/>
        <v>9.8551489644976176E-2</v>
      </c>
      <c r="AY77" s="23">
        <f t="shared" si="27"/>
        <v>9.8614933067449922E-2</v>
      </c>
      <c r="AZ77" s="23">
        <f t="shared" si="27"/>
        <v>9.8686759659859916E-2</v>
      </c>
      <c r="BA77" s="23">
        <f t="shared" si="27"/>
        <v>9.8766267500940544E-2</v>
      </c>
      <c r="BB77" s="23">
        <f t="shared" si="27"/>
        <v>9.885285063652105E-2</v>
      </c>
      <c r="BC77" s="23">
        <f t="shared" si="27"/>
        <v>9.8945987503126068E-2</v>
      </c>
      <c r="BD77" s="23">
        <f t="shared" si="27"/>
        <v>9.9045230409917487E-2</v>
      </c>
      <c r="BE77" s="23">
        <f t="shared" si="27"/>
        <v>9.9150196120277853E-2</v>
      </c>
      <c r="BF77" s="23">
        <f t="shared" si="27"/>
        <v>9.9260557507220973E-2</v>
      </c>
      <c r="BG77" s="23">
        <f t="shared" si="27"/>
        <v>9.9376036218477057E-2</v>
      </c>
      <c r="BH77" s="23">
        <f t="shared" si="27"/>
        <v>9.9496396267451409E-2</v>
      </c>
      <c r="BI77" s="23">
        <f t="shared" si="27"/>
        <v>9.9621438458501521E-2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0.11915534207841379</v>
      </c>
      <c r="C78" s="23">
        <f t="shared" si="28"/>
        <v>0.10401767493793486</v>
      </c>
      <c r="D78" s="23">
        <f t="shared" si="28"/>
        <v>9.4750525244180289E-2</v>
      </c>
      <c r="E78" s="23">
        <f t="shared" si="28"/>
        <v>8.962808425752436E-2</v>
      </c>
      <c r="F78" s="23">
        <f t="shared" si="28"/>
        <v>8.6435285793411226E-2</v>
      </c>
      <c r="G78" s="23">
        <f t="shared" si="28"/>
        <v>8.4037391600474021E-2</v>
      </c>
      <c r="H78" s="23">
        <f t="shared" si="28"/>
        <v>8.1262728113696239E-2</v>
      </c>
      <c r="I78" s="23">
        <f t="shared" si="28"/>
        <v>7.8249082923728924E-2</v>
      </c>
      <c r="J78" s="23">
        <f t="shared" si="28"/>
        <v>7.5425434168235689E-2</v>
      </c>
      <c r="K78" s="23">
        <f t="shared" si="28"/>
        <v>7.2964637380343561E-2</v>
      </c>
      <c r="L78" s="23">
        <f t="shared" si="28"/>
        <v>7.1789423296306804E-2</v>
      </c>
      <c r="M78" s="23">
        <f t="shared" si="28"/>
        <v>7.161890775051058E-2</v>
      </c>
      <c r="N78" s="23">
        <f t="shared" si="28"/>
        <v>6.9896263046481513E-2</v>
      </c>
      <c r="O78" s="23">
        <f t="shared" si="28"/>
        <v>6.8769075328072318E-2</v>
      </c>
      <c r="P78" s="23">
        <f t="shared" si="28"/>
        <v>6.7974783903237038E-2</v>
      </c>
      <c r="Q78" s="23">
        <f t="shared" si="28"/>
        <v>6.7382475822949942E-2</v>
      </c>
      <c r="R78" s="23">
        <f t="shared" si="28"/>
        <v>6.6923833362344504E-2</v>
      </c>
      <c r="S78" s="23">
        <f t="shared" si="28"/>
        <v>6.656140738621516E-2</v>
      </c>
      <c r="T78" s="23">
        <f t="shared" si="28"/>
        <v>6.6273395705803068E-2</v>
      </c>
      <c r="U78" s="23">
        <f t="shared" si="28"/>
        <v>6.6046118914439511E-2</v>
      </c>
      <c r="V78" s="23">
        <f t="shared" si="28"/>
        <v>6.5870204465022578E-2</v>
      </c>
      <c r="W78" s="23">
        <f t="shared" si="28"/>
        <v>6.5738589977450038E-2</v>
      </c>
      <c r="X78" s="23">
        <f t="shared" si="28"/>
        <v>6.5645426357049314E-2</v>
      </c>
      <c r="Y78" s="23">
        <f t="shared" si="28"/>
        <v>6.5585428390170925E-2</v>
      </c>
      <c r="Z78" s="23">
        <f t="shared" si="28"/>
        <v>6.5553456643904842E-2</v>
      </c>
      <c r="AA78" s="23">
        <f t="shared" si="28"/>
        <v>6.5544242944891709E-2</v>
      </c>
      <c r="AB78" s="23">
        <f t="shared" si="28"/>
        <v>6.5549282962139147E-2</v>
      </c>
      <c r="AC78" s="23">
        <f t="shared" si="28"/>
        <v>6.5558827365906652E-2</v>
      </c>
      <c r="AD78" s="23">
        <f t="shared" si="28"/>
        <v>6.5496945582032395E-2</v>
      </c>
      <c r="AE78" s="23">
        <f t="shared" si="28"/>
        <v>6.5384266463331078E-2</v>
      </c>
      <c r="AF78" s="23">
        <f t="shared" si="28"/>
        <v>6.5240633014498534E-2</v>
      </c>
      <c r="AG78" s="23">
        <f t="shared" si="28"/>
        <v>6.5082677564888641E-2</v>
      </c>
      <c r="AH78" s="23">
        <f t="shared" si="28"/>
        <v>6.4923000723007912E-2</v>
      </c>
      <c r="AI78" s="23">
        <f t="shared" si="28"/>
        <v>6.4770358608860434E-2</v>
      </c>
      <c r="AJ78" s="23">
        <f t="shared" si="28"/>
        <v>6.4630313074455353E-2</v>
      </c>
      <c r="AK78" s="23">
        <f t="shared" si="28"/>
        <v>6.4505994354305873E-2</v>
      </c>
      <c r="AL78" s="23">
        <f t="shared" si="28"/>
        <v>6.4398798919764105E-2</v>
      </c>
      <c r="AM78" s="23">
        <f t="shared" si="28"/>
        <v>6.4308956154137065E-2</v>
      </c>
      <c r="AN78" s="23">
        <f t="shared" si="28"/>
        <v>6.4235956111739934E-2</v>
      </c>
      <c r="AO78" s="23">
        <f t="shared" si="28"/>
        <v>6.4178856125259615E-2</v>
      </c>
      <c r="AP78" s="23">
        <f t="shared" si="28"/>
        <v>6.4136491554193736E-2</v>
      </c>
      <c r="AQ78" s="23">
        <f t="shared" si="28"/>
        <v>6.4107615078625863E-2</v>
      </c>
      <c r="AR78" s="23">
        <f t="shared" si="28"/>
        <v>6.4090984891960717E-2</v>
      </c>
      <c r="AS78" s="23">
        <f t="shared" si="28"/>
        <v>6.4085417502944497E-2</v>
      </c>
      <c r="AT78" s="23">
        <f t="shared" si="28"/>
        <v>6.4089816702155328E-2</v>
      </c>
      <c r="AU78" s="23">
        <f t="shared" si="28"/>
        <v>6.410318691373873E-2</v>
      </c>
      <c r="AV78" s="23">
        <f t="shared" si="28"/>
        <v>6.4124636636195775E-2</v>
      </c>
      <c r="AW78" s="23">
        <f t="shared" si="28"/>
        <v>6.4153375848515562E-2</v>
      </c>
      <c r="AX78" s="23">
        <f t="shared" si="28"/>
        <v>6.4188709966034568E-2</v>
      </c>
      <c r="AY78" s="23">
        <f t="shared" si="28"/>
        <v>6.4230032034925555E-2</v>
      </c>
      <c r="AZ78" s="23">
        <f t="shared" si="28"/>
        <v>6.4276814243136332E-2</v>
      </c>
      <c r="BA78" s="23">
        <f t="shared" si="28"/>
        <v>6.4328599414213261E-2</v>
      </c>
      <c r="BB78" s="23">
        <f t="shared" si="28"/>
        <v>6.4384992877140584E-2</v>
      </c>
      <c r="BC78" s="23">
        <f t="shared" si="28"/>
        <v>6.4445654926381962E-2</v>
      </c>
      <c r="BD78" s="23">
        <f t="shared" si="28"/>
        <v>6.4510293971242361E-2</v>
      </c>
      <c r="BE78" s="23">
        <f t="shared" si="28"/>
        <v>6.4578660401450286E-2</v>
      </c>
      <c r="BF78" s="23">
        <f t="shared" si="28"/>
        <v>6.4650541152146801E-2</v>
      </c>
      <c r="BG78" s="23">
        <f t="shared" si="28"/>
        <v>6.4725754926497361E-2</v>
      </c>
      <c r="BH78" s="23">
        <f t="shared" si="28"/>
        <v>6.4804148021344959E-2</v>
      </c>
      <c r="BI78" s="23">
        <f t="shared" si="28"/>
        <v>6.4885590696273046E-2</v>
      </c>
    </row>
    <row r="79" spans="1:237" s="37" customFormat="1" ht="18" customHeight="1">
      <c r="A79" s="35" t="s">
        <v>70</v>
      </c>
      <c r="B79" s="29">
        <f>+C134</f>
        <v>6.9317091535476161E-2</v>
      </c>
      <c r="C79" s="23">
        <f t="shared" ref="C79:BI79" si="29">+D134</f>
        <v>6.221465009135807E-2</v>
      </c>
      <c r="D79" s="23">
        <f t="shared" si="29"/>
        <v>5.6086762541033952E-2</v>
      </c>
      <c r="E79" s="23">
        <f t="shared" si="29"/>
        <v>5.1266636002706756E-2</v>
      </c>
      <c r="F79" s="23">
        <f t="shared" si="29"/>
        <v>4.6892156601217483E-2</v>
      </c>
      <c r="G79" s="23">
        <f t="shared" si="29"/>
        <v>4.4378547035617943E-2</v>
      </c>
      <c r="H79" s="23">
        <f t="shared" si="29"/>
        <v>4.2333448850616406E-2</v>
      </c>
      <c r="I79" s="23">
        <f t="shared" si="29"/>
        <v>4.0139029551845562E-2</v>
      </c>
      <c r="J79" s="23">
        <f t="shared" si="29"/>
        <v>3.7911997370999151E-2</v>
      </c>
      <c r="K79" s="23">
        <f t="shared" si="29"/>
        <v>3.5339440753423323E-2</v>
      </c>
      <c r="L79" s="23">
        <f t="shared" si="29"/>
        <v>3.141268984753931E-2</v>
      </c>
      <c r="M79" s="23">
        <f t="shared" si="29"/>
        <v>3.3243206254915503E-2</v>
      </c>
      <c r="N79" s="23">
        <f t="shared" si="29"/>
        <v>3.1506835436032166E-2</v>
      </c>
      <c r="O79" s="23">
        <f t="shared" si="29"/>
        <v>3.0117820764993475E-2</v>
      </c>
      <c r="P79" s="23">
        <f t="shared" si="29"/>
        <v>2.8952945602373381E-2</v>
      </c>
      <c r="Q79" s="23">
        <f t="shared" si="29"/>
        <v>2.7946468809732172E-2</v>
      </c>
      <c r="R79" s="23">
        <f t="shared" si="29"/>
        <v>2.7061100906906388E-2</v>
      </c>
      <c r="S79" s="23">
        <f t="shared" si="29"/>
        <v>2.6274190588620794E-2</v>
      </c>
      <c r="T79" s="23">
        <f t="shared" si="29"/>
        <v>2.5570957720099763E-2</v>
      </c>
      <c r="U79" s="23">
        <f t="shared" si="29"/>
        <v>2.494112886390254E-2</v>
      </c>
      <c r="V79" s="23">
        <f t="shared" si="29"/>
        <v>2.4377251617076157E-2</v>
      </c>
      <c r="W79" s="23">
        <f t="shared" si="29"/>
        <v>2.3873833605923434E-2</v>
      </c>
      <c r="X79" s="23">
        <f t="shared" si="29"/>
        <v>2.3426850702058299E-2</v>
      </c>
      <c r="Y79" s="23">
        <f t="shared" si="29"/>
        <v>2.3033353670386614E-2</v>
      </c>
      <c r="Z79" s="23">
        <f t="shared" si="29"/>
        <v>2.2705818169492131E-2</v>
      </c>
      <c r="AA79" s="23">
        <f t="shared" si="29"/>
        <v>2.2441954283943799E-2</v>
      </c>
      <c r="AB79" s="23">
        <f t="shared" si="29"/>
        <v>2.256803698328369E-2</v>
      </c>
      <c r="AC79" s="23">
        <f t="shared" si="29"/>
        <v>2.2489077661691725E-2</v>
      </c>
      <c r="AD79" s="23">
        <f t="shared" si="29"/>
        <v>2.2366659417563772E-2</v>
      </c>
      <c r="AE79" s="23">
        <f t="shared" si="29"/>
        <v>2.2213045242174934E-2</v>
      </c>
      <c r="AF79" s="23">
        <f t="shared" si="29"/>
        <v>2.2040869750135084E-2</v>
      </c>
      <c r="AG79" s="23">
        <f t="shared" si="29"/>
        <v>2.1860821183866674E-2</v>
      </c>
      <c r="AH79" s="23">
        <f t="shared" si="29"/>
        <v>2.1680955083914322E-2</v>
      </c>
      <c r="AI79" s="23">
        <f t="shared" si="29"/>
        <v>2.1506827121023475E-2</v>
      </c>
      <c r="AJ79" s="23">
        <f t="shared" si="29"/>
        <v>2.1341939433041857E-2</v>
      </c>
      <c r="AK79" s="23">
        <f t="shared" si="29"/>
        <v>2.1188243810311924E-2</v>
      </c>
      <c r="AL79" s="23">
        <f t="shared" si="29"/>
        <v>2.1046590194130133E-2</v>
      </c>
      <c r="AM79" s="23">
        <f t="shared" si="29"/>
        <v>2.091708502894174E-2</v>
      </c>
      <c r="AN79" s="23">
        <f t="shared" si="29"/>
        <v>2.0799359483471003E-2</v>
      </c>
      <c r="AO79" s="23">
        <f t="shared" si="29"/>
        <v>2.0692761285113326E-2</v>
      </c>
      <c r="AP79" s="23">
        <f t="shared" si="29"/>
        <v>2.0596487047332968E-2</v>
      </c>
      <c r="AQ79" s="23">
        <f t="shared" si="29"/>
        <v>2.0509670571956073E-2</v>
      </c>
      <c r="AR79" s="23">
        <f t="shared" si="29"/>
        <v>2.0431439717383038E-2</v>
      </c>
      <c r="AS79" s="23">
        <f t="shared" si="29"/>
        <v>2.0360951421512619E-2</v>
      </c>
      <c r="AT79" s="23">
        <f t="shared" si="29"/>
        <v>2.0297411887281402E-2</v>
      </c>
      <c r="AU79" s="23">
        <f t="shared" si="29"/>
        <v>2.0240086910209953E-2</v>
      </c>
      <c r="AV79" s="23">
        <f t="shared" si="29"/>
        <v>2.0188305813212848E-2</v>
      </c>
      <c r="AW79" s="23">
        <f t="shared" si="29"/>
        <v>2.0141461360445367E-2</v>
      </c>
      <c r="AX79" s="23">
        <f t="shared" si="29"/>
        <v>2.0099007249733569E-2</v>
      </c>
      <c r="AY79" s="23">
        <f t="shared" si="29"/>
        <v>2.0060454246514592E-2</v>
      </c>
      <c r="AZ79" s="23">
        <f t="shared" si="29"/>
        <v>2.0025365653832727E-2</v>
      </c>
      <c r="BA79" s="23">
        <f t="shared" si="29"/>
        <v>1.9993352562592825E-2</v>
      </c>
      <c r="BB79" s="23">
        <f t="shared" si="29"/>
        <v>1.9964069157722752E-2</v>
      </c>
      <c r="BC79" s="23">
        <f t="shared" si="29"/>
        <v>1.9937208243520077E-2</v>
      </c>
      <c r="BD79" s="23">
        <f t="shared" si="29"/>
        <v>1.9912497077392732E-2</v>
      </c>
      <c r="BE79" s="23">
        <f t="shared" si="29"/>
        <v>1.9889693553171828E-2</v>
      </c>
      <c r="BF79" s="23">
        <f t="shared" si="29"/>
        <v>1.9868582744624996E-2</v>
      </c>
      <c r="BG79" s="23">
        <f t="shared" si="29"/>
        <v>1.9848973801073644E-2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3.5803904662684722</v>
      </c>
      <c r="C84" s="397">
        <f t="shared" ref="C84:BH84" si="30">C68-C73</f>
        <v>5.5572219768916966</v>
      </c>
      <c r="D84" s="397">
        <f>D68-D73</f>
        <v>8.2506903209902553</v>
      </c>
      <c r="E84" s="397">
        <f>E68-E73</f>
        <v>11.478054973964152</v>
      </c>
      <c r="F84" s="397">
        <f t="shared" si="30"/>
        <v>15.121054813232355</v>
      </c>
      <c r="G84" s="397">
        <f t="shared" si="30"/>
        <v>18.972059870599889</v>
      </c>
      <c r="H84" s="397">
        <f t="shared" si="30"/>
        <v>22.989571931350035</v>
      </c>
      <c r="I84" s="397">
        <f t="shared" si="30"/>
        <v>27.051192540557373</v>
      </c>
      <c r="J84" s="397">
        <f>J68-J73</f>
        <v>31.009025979649373</v>
      </c>
      <c r="K84" s="397">
        <f t="shared" si="30"/>
        <v>34.781638747134906</v>
      </c>
      <c r="L84" s="397">
        <f>L68-L73</f>
        <v>38.973342910283563</v>
      </c>
      <c r="M84" s="397">
        <f t="shared" si="30"/>
        <v>43.372106243244005</v>
      </c>
      <c r="N84" s="397">
        <f t="shared" si="30"/>
        <v>48.841308136337815</v>
      </c>
      <c r="O84" s="397">
        <f t="shared" si="30"/>
        <v>54.386912782019948</v>
      </c>
      <c r="P84" s="397">
        <f t="shared" si="30"/>
        <v>60.020571775318686</v>
      </c>
      <c r="Q84" s="397">
        <f t="shared" si="30"/>
        <v>65.740037146006188</v>
      </c>
      <c r="R84" s="397">
        <f t="shared" si="30"/>
        <v>71.536275227830771</v>
      </c>
      <c r="S84" s="397">
        <f t="shared" si="30"/>
        <v>77.397675032130721</v>
      </c>
      <c r="T84" s="397">
        <f t="shared" si="30"/>
        <v>83.312534669240947</v>
      </c>
      <c r="U84" s="397">
        <f t="shared" si="30"/>
        <v>89.27053935094402</v>
      </c>
      <c r="V84" s="397">
        <f t="shared" si="30"/>
        <v>95.263678968775181</v>
      </c>
      <c r="W84" s="397">
        <f t="shared" si="30"/>
        <v>101.28689033824983</v>
      </c>
      <c r="X84" s="397">
        <f t="shared" si="30"/>
        <v>107.33859775393543</v>
      </c>
      <c r="Y84" s="397">
        <f t="shared" si="30"/>
        <v>113.42122901476915</v>
      </c>
      <c r="Z84" s="397">
        <f t="shared" si="30"/>
        <v>119.54167994051448</v>
      </c>
      <c r="AA84" s="397">
        <f t="shared" si="30"/>
        <v>125.72372812260919</v>
      </c>
      <c r="AB84" s="397">
        <f t="shared" si="30"/>
        <v>131.99821173300009</v>
      </c>
      <c r="AC84" s="397">
        <f t="shared" si="30"/>
        <v>138.69980694714252</v>
      </c>
      <c r="AD84" s="397">
        <f t="shared" si="30"/>
        <v>145.66663631302185</v>
      </c>
      <c r="AE84" s="397">
        <f t="shared" si="30"/>
        <v>152.86134082767774</v>
      </c>
      <c r="AF84" s="397">
        <f t="shared" si="30"/>
        <v>160.25078901039589</v>
      </c>
      <c r="AG84" s="397">
        <f t="shared" si="30"/>
        <v>167.80889617022848</v>
      </c>
      <c r="AH84" s="397">
        <f t="shared" si="30"/>
        <v>175.51720236324979</v>
      </c>
      <c r="AI84" s="397">
        <f t="shared" si="30"/>
        <v>183.36427489232028</v>
      </c>
      <c r="AJ84" s="397">
        <f t="shared" si="30"/>
        <v>191.34462508552804</v>
      </c>
      <c r="AK84" s="397">
        <f t="shared" si="30"/>
        <v>199.45752415593586</v>
      </c>
      <c r="AL84" s="397">
        <f t="shared" si="30"/>
        <v>207.70590898937778</v>
      </c>
      <c r="AM84" s="397">
        <f t="shared" si="30"/>
        <v>216.0954548330275</v>
      </c>
      <c r="AN84" s="397">
        <f t="shared" si="30"/>
        <v>224.63383039773936</v>
      </c>
      <c r="AO84" s="397">
        <f t="shared" si="30"/>
        <v>233.33012129236783</v>
      </c>
      <c r="AP84" s="397">
        <f t="shared" si="30"/>
        <v>242.1943961814963</v>
      </c>
      <c r="AQ84" s="397">
        <f t="shared" si="30"/>
        <v>251.23738798576829</v>
      </c>
      <c r="AR84" s="397">
        <f t="shared" si="30"/>
        <v>260.47026477822976</v>
      </c>
      <c r="AS84" s="397">
        <f t="shared" si="30"/>
        <v>269.90446899815242</v>
      </c>
      <c r="AT84" s="397">
        <f t="shared" si="30"/>
        <v>279.55160779963171</v>
      </c>
      <c r="AU84" s="397">
        <f t="shared" si="30"/>
        <v>289.42338114473313</v>
      </c>
      <c r="AV84" s="397">
        <f t="shared" si="30"/>
        <v>299.53153742183218</v>
      </c>
      <c r="AW84" s="397">
        <f t="shared" si="30"/>
        <v>309.88784890325616</v>
      </c>
      <c r="AX84" s="397">
        <f t="shared" si="30"/>
        <v>320.50410132355955</v>
      </c>
      <c r="AY84" s="397">
        <f t="shared" si="30"/>
        <v>331.3920933589456</v>
      </c>
      <c r="AZ84" s="397">
        <f t="shared" si="30"/>
        <v>342.56364291661032</v>
      </c>
      <c r="BA84" s="397">
        <f t="shared" si="30"/>
        <v>354.0305979846396</v>
      </c>
      <c r="BB84" s="397">
        <f t="shared" si="30"/>
        <v>365.80485041744947</v>
      </c>
      <c r="BC84" s="397">
        <f t="shared" si="30"/>
        <v>377.89835149266958</v>
      </c>
      <c r="BD84" s="397">
        <f t="shared" si="30"/>
        <v>390.32312841433236</v>
      </c>
      <c r="BE84" s="397">
        <f t="shared" si="30"/>
        <v>403.0913011854974</v>
      </c>
      <c r="BF84" s="397">
        <f t="shared" si="30"/>
        <v>416.215099454545</v>
      </c>
      <c r="BG84" s="397">
        <f t="shared" si="30"/>
        <v>429.70687907073625</v>
      </c>
      <c r="BH84" s="397">
        <f t="shared" si="30"/>
        <v>443.57913817928716</v>
      </c>
      <c r="BI84" s="397">
        <f>+BH84</f>
        <v>443.57913817928716</v>
      </c>
    </row>
    <row r="85" spans="1:103" s="397" customFormat="1" ht="18" customHeight="1">
      <c r="A85" s="427" t="s">
        <v>970</v>
      </c>
      <c r="B85" s="399">
        <f>+C85/C84*B84</f>
        <v>0.38856971699343529</v>
      </c>
      <c r="C85" s="399">
        <f>+(C74-B74)/10</f>
        <v>0.60310968626866723</v>
      </c>
      <c r="D85" s="399">
        <f t="shared" ref="D85:BI85" si="31">+(D74-C74)/10</f>
        <v>0.84097212379959563</v>
      </c>
      <c r="E85" s="399">
        <f t="shared" si="31"/>
        <v>1.0106767255154114</v>
      </c>
      <c r="F85" s="399">
        <f t="shared" si="31"/>
        <v>1.1506654764648387</v>
      </c>
      <c r="G85" s="399">
        <f t="shared" si="31"/>
        <v>1.2715222401913251</v>
      </c>
      <c r="H85" s="399">
        <f t="shared" si="31"/>
        <v>1.4486825829008054</v>
      </c>
      <c r="I85" s="399">
        <f t="shared" si="31"/>
        <v>1.6045699523287538</v>
      </c>
      <c r="J85" s="399">
        <f t="shared" si="31"/>
        <v>1.6895440616123452</v>
      </c>
      <c r="K85" s="399">
        <f t="shared" si="31"/>
        <v>1.7218106950323715</v>
      </c>
      <c r="L85" s="399">
        <f t="shared" si="31"/>
        <v>1.7399708192729491</v>
      </c>
      <c r="M85" s="399">
        <f t="shared" si="31"/>
        <v>1.820775248397456</v>
      </c>
      <c r="N85" s="399">
        <f t="shared" si="31"/>
        <v>2.4705634597598389</v>
      </c>
      <c r="O85" s="399">
        <f t="shared" si="31"/>
        <v>2.4600982084205869</v>
      </c>
      <c r="P85" s="399">
        <f t="shared" si="31"/>
        <v>2.4787819808793303</v>
      </c>
      <c r="Q85" s="399">
        <f t="shared" si="31"/>
        <v>2.5110351896606291</v>
      </c>
      <c r="R85" s="399">
        <f t="shared" si="31"/>
        <v>2.5473626791200901</v>
      </c>
      <c r="S85" s="399">
        <f t="shared" si="31"/>
        <v>2.5824702115689719</v>
      </c>
      <c r="T85" s="399">
        <f t="shared" si="31"/>
        <v>2.6137584405128793</v>
      </c>
      <c r="U85" s="399">
        <f t="shared" si="31"/>
        <v>2.6402944592037043</v>
      </c>
      <c r="V85" s="399">
        <f t="shared" si="31"/>
        <v>2.6621584375615384</v>
      </c>
      <c r="W85" s="399">
        <f t="shared" si="31"/>
        <v>2.6800519947045642</v>
      </c>
      <c r="X85" s="399">
        <f t="shared" si="31"/>
        <v>2.6950811658224438</v>
      </c>
      <c r="Y85" s="399">
        <f t="shared" si="31"/>
        <v>2.7086510033242575</v>
      </c>
      <c r="Z85" s="399">
        <f t="shared" si="31"/>
        <v>2.722421656401866</v>
      </c>
      <c r="AA85" s="399">
        <f t="shared" si="31"/>
        <v>2.7382780007085672</v>
      </c>
      <c r="AB85" s="399">
        <f t="shared" si="31"/>
        <v>2.7618118500375202</v>
      </c>
      <c r="AC85" s="399">
        <f t="shared" si="31"/>
        <v>2.7970367805834258</v>
      </c>
      <c r="AD85" s="399">
        <f t="shared" si="31"/>
        <v>2.9341651038897112</v>
      </c>
      <c r="AE85" s="399">
        <f t="shared" si="31"/>
        <v>3.0595076228973426</v>
      </c>
      <c r="AF85" s="399">
        <f t="shared" si="31"/>
        <v>3.1698205246025624</v>
      </c>
      <c r="AG85" s="399">
        <f t="shared" si="31"/>
        <v>3.2652084802310015</v>
      </c>
      <c r="AH85" s="399">
        <f t="shared" si="31"/>
        <v>3.3477677865861666</v>
      </c>
      <c r="AI85" s="399">
        <f t="shared" si="31"/>
        <v>3.4204581162091019</v>
      </c>
      <c r="AJ85" s="399">
        <f t="shared" si="31"/>
        <v>3.4863655308300054</v>
      </c>
      <c r="AK85" s="399">
        <f t="shared" si="31"/>
        <v>3.5483035320819907</v>
      </c>
      <c r="AL85" s="399">
        <f t="shared" si="31"/>
        <v>3.6086444576145595</v>
      </c>
      <c r="AM85" s="399">
        <f t="shared" si="31"/>
        <v>3.669286978822845</v>
      </c>
      <c r="AN85" s="399">
        <f t="shared" si="31"/>
        <v>3.7316935536603184</v>
      </c>
      <c r="AO85" s="399">
        <f t="shared" si="31"/>
        <v>3.7969568057821332</v>
      </c>
      <c r="AP85" s="399">
        <f t="shared" si="31"/>
        <v>3.8658718735217006</v>
      </c>
      <c r="AQ85" s="399">
        <f t="shared" si="31"/>
        <v>3.9390033549484089</v>
      </c>
      <c r="AR85" s="399">
        <f t="shared" si="31"/>
        <v>4.0167422775030897</v>
      </c>
      <c r="AS85" s="399">
        <f t="shared" si="31"/>
        <v>4.0993521805256705</v>
      </c>
      <c r="AT85" s="399">
        <f t="shared" si="31"/>
        <v>4.1870051526670293</v>
      </c>
      <c r="AU85" s="399">
        <f t="shared" si="31"/>
        <v>4.2798093442229854</v>
      </c>
      <c r="AV85" s="399">
        <f t="shared" si="31"/>
        <v>4.3778295929500022</v>
      </c>
      <c r="AW85" s="399">
        <f t="shared" si="31"/>
        <v>4.4811026615480385</v>
      </c>
      <c r="AX85" s="399">
        <f t="shared" si="31"/>
        <v>4.5896483497369669</v>
      </c>
      <c r="AY85" s="399">
        <f t="shared" si="31"/>
        <v>4.7034774963062089</v>
      </c>
      <c r="AZ85" s="399">
        <f t="shared" si="31"/>
        <v>4.8225976633951628</v>
      </c>
      <c r="BA85" s="399">
        <f t="shared" si="31"/>
        <v>4.9470171090422124</v>
      </c>
      <c r="BB85" s="399">
        <f t="shared" si="31"/>
        <v>5.0767475053921087</v>
      </c>
      <c r="BC85" s="399">
        <f t="shared" si="31"/>
        <v>5.2118057445447903</v>
      </c>
      <c r="BD85" s="399">
        <f t="shared" si="31"/>
        <v>5.3522150860154394</v>
      </c>
      <c r="BE85" s="399">
        <f t="shared" si="31"/>
        <v>5.4980058334368778</v>
      </c>
      <c r="BF85" s="399">
        <f t="shared" si="31"/>
        <v>5.6492156784982175</v>
      </c>
      <c r="BG85" s="399">
        <f t="shared" si="31"/>
        <v>5.805889813172735</v>
      </c>
      <c r="BH85" s="399">
        <f t="shared" si="31"/>
        <v>5.9680808838663779</v>
      </c>
      <c r="BI85" s="399">
        <f t="shared" si="31"/>
        <v>6.1358488408291123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3.9689601832619075</v>
      </c>
      <c r="C87" s="399">
        <f>+SUM(C84:C86)</f>
        <v>6.1603316631603642</v>
      </c>
      <c r="D87" s="399">
        <f t="shared" ref="D87:BI87" si="34">+SUM(D84:D86)</f>
        <v>9.0916624447898506</v>
      </c>
      <c r="E87" s="399">
        <f t="shared" si="34"/>
        <v>12.488731699479564</v>
      </c>
      <c r="F87" s="399">
        <f t="shared" si="34"/>
        <v>16.271720289697193</v>
      </c>
      <c r="G87" s="399">
        <f t="shared" si="34"/>
        <v>20.243582110791213</v>
      </c>
      <c r="H87" s="399">
        <f t="shared" si="34"/>
        <v>24.43825451425084</v>
      </c>
      <c r="I87" s="399">
        <f t="shared" si="34"/>
        <v>28.655762492886126</v>
      </c>
      <c r="J87" s="399">
        <f t="shared" si="34"/>
        <v>32.698570041261718</v>
      </c>
      <c r="K87" s="399">
        <f t="shared" si="34"/>
        <v>36.50344944216728</v>
      </c>
      <c r="L87" s="399">
        <f t="shared" si="34"/>
        <v>40.713313729556511</v>
      </c>
      <c r="M87" s="399">
        <f t="shared" si="34"/>
        <v>45.192881491641458</v>
      </c>
      <c r="N87" s="399">
        <f t="shared" si="34"/>
        <v>51.311871596097653</v>
      </c>
      <c r="O87" s="399">
        <f t="shared" si="34"/>
        <v>56.847010990440538</v>
      </c>
      <c r="P87" s="399">
        <f t="shared" si="34"/>
        <v>62.499353756198019</v>
      </c>
      <c r="Q87" s="399">
        <f t="shared" si="34"/>
        <v>68.251072335666819</v>
      </c>
      <c r="R87" s="399">
        <f t="shared" si="34"/>
        <v>74.083637906950855</v>
      </c>
      <c r="S87" s="399">
        <f t="shared" si="34"/>
        <v>79.980145243699695</v>
      </c>
      <c r="T87" s="399">
        <f t="shared" si="34"/>
        <v>85.926293109753829</v>
      </c>
      <c r="U87" s="399">
        <f t="shared" si="34"/>
        <v>91.910833810147722</v>
      </c>
      <c r="V87" s="399">
        <f t="shared" si="34"/>
        <v>97.925837406336726</v>
      </c>
      <c r="W87" s="399">
        <f t="shared" si="34"/>
        <v>103.9669423329544</v>
      </c>
      <c r="X87" s="399">
        <f t="shared" si="34"/>
        <v>110.03367891975788</v>
      </c>
      <c r="Y87" s="399">
        <f t="shared" si="34"/>
        <v>116.12988001809342</v>
      </c>
      <c r="Z87" s="399">
        <f t="shared" si="34"/>
        <v>122.26410159691635</v>
      </c>
      <c r="AA87" s="399">
        <f t="shared" si="34"/>
        <v>128.46200612331776</v>
      </c>
      <c r="AB87" s="399">
        <f t="shared" si="34"/>
        <v>134.76002358303762</v>
      </c>
      <c r="AC87" s="399">
        <f t="shared" si="34"/>
        <v>141.49684372772595</v>
      </c>
      <c r="AD87" s="399">
        <f t="shared" si="34"/>
        <v>148.60080141691157</v>
      </c>
      <c r="AE87" s="399">
        <f t="shared" si="34"/>
        <v>155.92084845057508</v>
      </c>
      <c r="AF87" s="399">
        <f t="shared" si="34"/>
        <v>163.42060953499845</v>
      </c>
      <c r="AG87" s="399">
        <f t="shared" si="34"/>
        <v>171.07410465045947</v>
      </c>
      <c r="AH87" s="399">
        <f t="shared" si="34"/>
        <v>178.86497014983595</v>
      </c>
      <c r="AI87" s="399">
        <f t="shared" si="34"/>
        <v>186.78473300852937</v>
      </c>
      <c r="AJ87" s="399">
        <f t="shared" si="34"/>
        <v>194.83099061635804</v>
      </c>
      <c r="AK87" s="399">
        <f t="shared" si="34"/>
        <v>203.00582768801786</v>
      </c>
      <c r="AL87" s="399">
        <f t="shared" si="34"/>
        <v>211.31455344699233</v>
      </c>
      <c r="AM87" s="399">
        <f t="shared" si="34"/>
        <v>219.76474181185034</v>
      </c>
      <c r="AN87" s="399">
        <f t="shared" si="34"/>
        <v>228.36552395139967</v>
      </c>
      <c r="AO87" s="399">
        <f t="shared" si="34"/>
        <v>237.12707809814998</v>
      </c>
      <c r="AP87" s="399">
        <f t="shared" si="34"/>
        <v>246.06026805501801</v>
      </c>
      <c r="AQ87" s="399">
        <f t="shared" si="34"/>
        <v>255.17639134071669</v>
      </c>
      <c r="AR87" s="399">
        <f t="shared" si="34"/>
        <v>264.48700705573287</v>
      </c>
      <c r="AS87" s="399">
        <f t="shared" si="34"/>
        <v>274.00382117867809</v>
      </c>
      <c r="AT87" s="399">
        <f t="shared" si="34"/>
        <v>283.73861295229875</v>
      </c>
      <c r="AU87" s="399">
        <f t="shared" si="34"/>
        <v>293.70319048895612</v>
      </c>
      <c r="AV87" s="399">
        <f t="shared" si="34"/>
        <v>303.90936701478216</v>
      </c>
      <c r="AW87" s="399">
        <f t="shared" si="34"/>
        <v>314.36895156480421</v>
      </c>
      <c r="AX87" s="399">
        <f t="shared" si="34"/>
        <v>325.09374967329654</v>
      </c>
      <c r="AY87" s="399">
        <f t="shared" si="34"/>
        <v>336.09557085525182</v>
      </c>
      <c r="AZ87" s="399">
        <f t="shared" si="34"/>
        <v>347.38624058000551</v>
      </c>
      <c r="BA87" s="399">
        <f t="shared" si="34"/>
        <v>358.97761509368183</v>
      </c>
      <c r="BB87" s="399">
        <f t="shared" si="34"/>
        <v>370.88159792284159</v>
      </c>
      <c r="BC87" s="399">
        <f t="shared" si="34"/>
        <v>383.11015723721437</v>
      </c>
      <c r="BD87" s="399">
        <f t="shared" si="34"/>
        <v>395.67534350034782</v>
      </c>
      <c r="BE87" s="399">
        <f t="shared" si="34"/>
        <v>408.58930701893428</v>
      </c>
      <c r="BF87" s="399">
        <f t="shared" si="34"/>
        <v>421.86431513304319</v>
      </c>
      <c r="BG87" s="399">
        <f t="shared" si="34"/>
        <v>435.51276888390896</v>
      </c>
      <c r="BH87" s="399">
        <f t="shared" si="34"/>
        <v>449.54721906315353</v>
      </c>
      <c r="BI87" s="399">
        <f t="shared" si="34"/>
        <v>449.71498702011627</v>
      </c>
    </row>
    <row r="88" spans="1:103" ht="18" customHeight="1">
      <c r="A88" s="21" t="s">
        <v>153</v>
      </c>
      <c r="B88" s="29">
        <f t="shared" ref="B88:AG88" si="35">(B84/B56)*1000</f>
        <v>6.1876377381117047</v>
      </c>
      <c r="C88" s="23">
        <f t="shared" si="35"/>
        <v>8.7591370379045213</v>
      </c>
      <c r="D88" s="23">
        <f t="shared" si="35"/>
        <v>11.860498752232221</v>
      </c>
      <c r="E88" s="23">
        <f t="shared" si="35"/>
        <v>15.452307095155007</v>
      </c>
      <c r="F88" s="23">
        <f t="shared" si="35"/>
        <v>19.527152829521011</v>
      </c>
      <c r="G88" s="23">
        <f t="shared" si="35"/>
        <v>24.000020754664515</v>
      </c>
      <c r="H88" s="23">
        <f t="shared" si="35"/>
        <v>29.028479207499366</v>
      </c>
      <c r="I88" s="23">
        <f t="shared" si="35"/>
        <v>34.654675236706517</v>
      </c>
      <c r="J88" s="23">
        <f t="shared" si="35"/>
        <v>40.794113902563538</v>
      </c>
      <c r="K88" s="23">
        <f t="shared" si="35"/>
        <v>47.339910898773326</v>
      </c>
      <c r="L88" s="23">
        <f t="shared" si="35"/>
        <v>54.034633684445808</v>
      </c>
      <c r="M88" s="23">
        <f t="shared" si="35"/>
        <v>60.133303893676775</v>
      </c>
      <c r="N88" s="23">
        <f t="shared" si="35"/>
        <v>67.716084809337559</v>
      </c>
      <c r="O88" s="23">
        <f t="shared" si="35"/>
        <v>75.404794404457448</v>
      </c>
      <c r="P88" s="23">
        <f t="shared" si="35"/>
        <v>83.215587045641385</v>
      </c>
      <c r="Q88" s="23">
        <f t="shared" si="35"/>
        <v>91.145346032120983</v>
      </c>
      <c r="R88" s="23">
        <f t="shared" si="35"/>
        <v>99.181546627492182</v>
      </c>
      <c r="S88" s="23">
        <f t="shared" si="35"/>
        <v>107.30809076389112</v>
      </c>
      <c r="T88" s="23">
        <f t="shared" si="35"/>
        <v>115.50875434365894</v>
      </c>
      <c r="U88" s="23">
        <f t="shared" si="35"/>
        <v>123.7692364174482</v>
      </c>
      <c r="V88" s="23">
        <f t="shared" si="35"/>
        <v>132.07843136166218</v>
      </c>
      <c r="W88" s="23">
        <f t="shared" si="35"/>
        <v>140.42931931866303</v>
      </c>
      <c r="X88" s="23">
        <f t="shared" si="35"/>
        <v>148.81971564993933</v>
      </c>
      <c r="Y88" s="23">
        <f t="shared" si="35"/>
        <v>157.25298637996912</v>
      </c>
      <c r="Z88" s="23">
        <f t="shared" si="35"/>
        <v>165.73869222556681</v>
      </c>
      <c r="AA88" s="23">
        <f t="shared" si="35"/>
        <v>174.30979965425342</v>
      </c>
      <c r="AB88" s="23">
        <f t="shared" si="35"/>
        <v>183.00906428307928</v>
      </c>
      <c r="AC88" s="23">
        <f t="shared" si="35"/>
        <v>192.30049825966208</v>
      </c>
      <c r="AD88" s="23">
        <f t="shared" si="35"/>
        <v>201.95966641451901</v>
      </c>
      <c r="AE88" s="23">
        <f t="shared" si="35"/>
        <v>211.93477231734573</v>
      </c>
      <c r="AF88" s="23">
        <f t="shared" si="35"/>
        <v>222.17988079065589</v>
      </c>
      <c r="AG88" s="23">
        <f t="shared" si="35"/>
        <v>232.65882668630243</v>
      </c>
      <c r="AH88" s="23">
        <f t="shared" ref="AH88:BI88" si="36">(AH84/AH56)*1000</f>
        <v>243.34601619494345</v>
      </c>
      <c r="AI88" s="23">
        <f t="shared" si="36"/>
        <v>254.22559844119002</v>
      </c>
      <c r="AJ88" s="23">
        <f t="shared" si="36"/>
        <v>265.28996364989774</v>
      </c>
      <c r="AK88" s="23">
        <f t="shared" si="36"/>
        <v>276.53810139362457</v>
      </c>
      <c r="AL88" s="23">
        <f t="shared" si="36"/>
        <v>287.97408352093061</v>
      </c>
      <c r="AM88" s="23">
        <f t="shared" si="36"/>
        <v>299.60577848443512</v>
      </c>
      <c r="AN88" s="23">
        <f t="shared" si="36"/>
        <v>311.44381857664621</v>
      </c>
      <c r="AO88" s="23">
        <f t="shared" si="36"/>
        <v>323.50080054984619</v>
      </c>
      <c r="AP88" s="23">
        <f t="shared" si="36"/>
        <v>335.79068411500236</v>
      </c>
      <c r="AQ88" s="23">
        <f t="shared" si="36"/>
        <v>348.32834994161919</v>
      </c>
      <c r="AR88" s="23">
        <f t="shared" si="36"/>
        <v>361.12928201672321</v>
      </c>
      <c r="AS88" s="23">
        <f t="shared" si="36"/>
        <v>374.209344722693</v>
      </c>
      <c r="AT88" s="23">
        <f t="shared" si="36"/>
        <v>387.58463081095391</v>
      </c>
      <c r="AU88" s="23">
        <f t="shared" si="36"/>
        <v>401.27136170664221</v>
      </c>
      <c r="AV88" s="23">
        <f t="shared" si="36"/>
        <v>415.28582597560438</v>
      </c>
      <c r="AW88" s="23">
        <f t="shared" si="36"/>
        <v>429.64434529761786</v>
      </c>
      <c r="AX88" s="23">
        <f t="shared" si="36"/>
        <v>444.36326001717975</v>
      </c>
      <c r="AY88" s="23">
        <f t="shared" si="36"/>
        <v>459.45892842174993</v>
      </c>
      <c r="AZ88" s="23">
        <f t="shared" si="36"/>
        <v>474.9477354616194</v>
      </c>
      <c r="BA88" s="23">
        <f t="shared" si="36"/>
        <v>490.84610779276142</v>
      </c>
      <c r="BB88" s="23">
        <f t="shared" si="36"/>
        <v>507.17053288967054</v>
      </c>
      <c r="BC88" s="23">
        <f t="shared" si="36"/>
        <v>523.93758061422034</v>
      </c>
      <c r="BD88" s="23">
        <f t="shared" si="36"/>
        <v>541.16392609652826</v>
      </c>
      <c r="BE88" s="23">
        <f t="shared" si="36"/>
        <v>558.86637312802407</v>
      </c>
      <c r="BF88" s="23">
        <f t="shared" si="36"/>
        <v>577.06187751801167</v>
      </c>
      <c r="BG88" s="23">
        <f t="shared" si="36"/>
        <v>595.76757004714295</v>
      </c>
      <c r="BH88" s="23">
        <f t="shared" si="36"/>
        <v>615.00077878245213</v>
      </c>
      <c r="BI88" s="23">
        <f t="shared" si="36"/>
        <v>615.00077878245213</v>
      </c>
    </row>
    <row r="89" spans="1:103" ht="18" customHeight="1">
      <c r="A89" s="21" t="s">
        <v>166</v>
      </c>
      <c r="C89" s="23">
        <f>+LN(C88/B88)/10</f>
        <v>3.475440000890085E-2</v>
      </c>
      <c r="D89" s="23">
        <f>+LN(D88/C88)/10</f>
        <v>3.0311605755233489E-2</v>
      </c>
      <c r="E89" s="23">
        <f>+LN(E88/D88)/10</f>
        <v>2.6454487274959675E-2</v>
      </c>
      <c r="F89" s="23">
        <f>+LN(F88/E88)/10</f>
        <v>2.3404763105936581E-2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0.19597869678331881</v>
      </c>
      <c r="C90" s="33">
        <f t="shared" si="37"/>
        <v>0.32422933513750929</v>
      </c>
      <c r="D90" s="33">
        <f t="shared" si="37"/>
        <v>0.41926430666105741</v>
      </c>
      <c r="E90" s="33">
        <f t="shared" si="37"/>
        <v>0.49121613473613523</v>
      </c>
      <c r="F90" s="33">
        <f t="shared" si="37"/>
        <v>0.54740418587821593</v>
      </c>
      <c r="G90" s="33">
        <f t="shared" si="37"/>
        <v>0.59175188605802886</v>
      </c>
      <c r="H90" s="33">
        <f t="shared" si="37"/>
        <v>0.62879154999553299</v>
      </c>
      <c r="I90" s="33">
        <f t="shared" si="37"/>
        <v>0.660258125190337</v>
      </c>
      <c r="J90" s="33">
        <f t="shared" si="37"/>
        <v>0.68686526612365939</v>
      </c>
      <c r="K90" s="33">
        <f t="shared" si="37"/>
        <v>0.70931924631542853</v>
      </c>
      <c r="L90" s="33">
        <f t="shared" si="37"/>
        <v>0.72792170972064807</v>
      </c>
      <c r="M90" s="33">
        <f t="shared" si="37"/>
        <v>0.74208745751224214</v>
      </c>
      <c r="N90" s="33">
        <f t="shared" si="37"/>
        <v>0.75695646371940883</v>
      </c>
      <c r="O90" s="33">
        <f t="shared" si="37"/>
        <v>0.76968060260639592</v>
      </c>
      <c r="P90" s="33">
        <f t="shared" si="37"/>
        <v>0.78075603126522741</v>
      </c>
      <c r="Q90" s="33">
        <f t="shared" si="37"/>
        <v>0.79051026536574109</v>
      </c>
      <c r="R90" s="33">
        <f t="shared" si="37"/>
        <v>0.79917648811997821</v>
      </c>
      <c r="S90" s="33">
        <f t="shared" si="37"/>
        <v>0.80693046006694047</v>
      </c>
      <c r="T90" s="33">
        <f t="shared" si="37"/>
        <v>0.81391021014153364</v>
      </c>
      <c r="U90" s="33">
        <f t="shared" si="37"/>
        <v>0.82022734191896207</v>
      </c>
      <c r="V90" s="33">
        <f t="shared" si="37"/>
        <v>0.82597403747730636</v>
      </c>
      <c r="W90" s="33">
        <f t="shared" si="37"/>
        <v>0.83122772667464517</v>
      </c>
      <c r="X90" s="33">
        <f t="shared" si="37"/>
        <v>0.83605440189729319</v>
      </c>
      <c r="Y90" s="33">
        <f t="shared" si="37"/>
        <v>0.84051106987709723</v>
      </c>
      <c r="Z90" s="33">
        <f t="shared" si="37"/>
        <v>0.84464757321720407</v>
      </c>
      <c r="AA90" s="33">
        <f t="shared" si="37"/>
        <v>0.84851518746791821</v>
      </c>
      <c r="AB90" s="33">
        <f t="shared" si="37"/>
        <v>0.85215940715441496</v>
      </c>
      <c r="AC90" s="33">
        <f t="shared" si="37"/>
        <v>0.85577525130081056</v>
      </c>
      <c r="AD90" s="33">
        <f t="shared" si="37"/>
        <v>0.85926644013205267</v>
      </c>
      <c r="AE90" s="33">
        <f t="shared" si="37"/>
        <v>0.86261829977930027</v>
      </c>
      <c r="AF90" s="33">
        <f t="shared" si="37"/>
        <v>0.86582313795010757</v>
      </c>
      <c r="AG90" s="33">
        <f t="shared" si="37"/>
        <v>0.86887961103999645</v>
      </c>
      <c r="AH90" s="33">
        <f t="shared" si="37"/>
        <v>0.87179118821337487</v>
      </c>
      <c r="AI90" s="33">
        <f t="shared" si="37"/>
        <v>0.87456453142415924</v>
      </c>
      <c r="AJ90" s="33">
        <f t="shared" si="37"/>
        <v>0.8772081378445975</v>
      </c>
      <c r="AK90" s="33">
        <f t="shared" si="37"/>
        <v>0.87973133029441219</v>
      </c>
      <c r="AL90" s="33">
        <f t="shared" si="37"/>
        <v>0.88214356686387252</v>
      </c>
      <c r="AM90" s="33">
        <f t="shared" si="37"/>
        <v>0.88445400334209556</v>
      </c>
      <c r="AN90" s="33">
        <f t="shared" si="37"/>
        <v>0.88667123974790041</v>
      </c>
      <c r="AO90" s="33">
        <f t="shared" si="37"/>
        <v>0.88880319323664869</v>
      </c>
      <c r="AP90" s="33">
        <f t="shared" si="37"/>
        <v>0.89085705352560662</v>
      </c>
      <c r="AQ90" s="33">
        <f t="shared" si="37"/>
        <v>0.89283928950055935</v>
      </c>
      <c r="AR90" s="33">
        <f t="shared" si="37"/>
        <v>0.89475568556685214</v>
      </c>
      <c r="AS90" s="33">
        <f t="shared" si="37"/>
        <v>0.8966113935935407</v>
      </c>
      <c r="AT90" s="33">
        <f t="shared" si="37"/>
        <v>0.89841099142023484</v>
      </c>
      <c r="AU90" s="33">
        <f t="shared" si="37"/>
        <v>0.90015854237944226</v>
      </c>
      <c r="AV90" s="33">
        <f t="shared" si="37"/>
        <v>0.90185765259512407</v>
      </c>
      <c r="AW90" s="33">
        <f t="shared" si="37"/>
        <v>0.90351152431139992</v>
      </c>
      <c r="AX90" s="33">
        <f t="shared" si="37"/>
        <v>0.90512300444783589</v>
      </c>
      <c r="AY90" s="33">
        <f t="shared" si="37"/>
        <v>0.90669462815514434</v>
      </c>
      <c r="AZ90" s="33">
        <f t="shared" si="37"/>
        <v>0.90822865748461978</v>
      </c>
      <c r="BA90" s="33">
        <f t="shared" si="37"/>
        <v>0.90972711547167251</v>
      </c>
      <c r="BB90" s="33">
        <f t="shared" si="37"/>
        <v>0.91119181602501498</v>
      </c>
      <c r="BC90" s="33">
        <f t="shared" si="37"/>
        <v>0.91262439004540907</v>
      </c>
      <c r="BD90" s="33">
        <f t="shared" si="37"/>
        <v>0.91402630819535058</v>
      </c>
      <c r="BE90" s="33">
        <f t="shared" si="37"/>
        <v>0.91539890071892493</v>
      </c>
      <c r="BF90" s="33">
        <f t="shared" si="37"/>
        <v>0.91674337467894995</v>
      </c>
      <c r="BG90" s="33">
        <f t="shared" si="37"/>
        <v>0.91806082894235186</v>
      </c>
      <c r="BH90" s="33">
        <f t="shared" si="37"/>
        <v>0.91935226720806607</v>
      </c>
      <c r="BI90" s="33">
        <f t="shared" si="37"/>
        <v>0.91935226720806607</v>
      </c>
    </row>
    <row r="91" spans="1:103" ht="18" customHeight="1">
      <c r="A91" s="21" t="s">
        <v>115</v>
      </c>
      <c r="B91" s="29">
        <f t="shared" ref="B91:AG91" si="38">B17*B56*B90</f>
        <v>113.40034553620259</v>
      </c>
      <c r="C91" s="23">
        <f t="shared" si="38"/>
        <v>177.25084195104921</v>
      </c>
      <c r="D91" s="23">
        <f t="shared" si="38"/>
        <v>216.54810154150985</v>
      </c>
      <c r="E91" s="23">
        <f t="shared" si="38"/>
        <v>233.43518995657956</v>
      </c>
      <c r="F91" s="23">
        <f t="shared" si="38"/>
        <v>233.67356614906876</v>
      </c>
      <c r="G91" s="23">
        <f t="shared" si="38"/>
        <v>222.19813405458589</v>
      </c>
      <c r="H91" s="23">
        <f t="shared" si="38"/>
        <v>203.82186104522722</v>
      </c>
      <c r="I91" s="23">
        <f t="shared" si="38"/>
        <v>181.76714223351789</v>
      </c>
      <c r="J91" s="23">
        <f t="shared" si="38"/>
        <v>158.66414508891461</v>
      </c>
      <c r="K91" s="23">
        <f t="shared" si="38"/>
        <v>136.46476931324759</v>
      </c>
      <c r="L91" s="23">
        <f t="shared" si="38"/>
        <v>118.46113632095494</v>
      </c>
      <c r="M91" s="23">
        <f t="shared" si="38"/>
        <v>104.06049585905568</v>
      </c>
      <c r="N91" s="23">
        <f t="shared" si="38"/>
        <v>91.462123223313952</v>
      </c>
      <c r="O91" s="23">
        <f t="shared" si="38"/>
        <v>80.134678030374246</v>
      </c>
      <c r="P91" s="23">
        <f t="shared" si="38"/>
        <v>70.043022736337761</v>
      </c>
      <c r="Q91" s="23">
        <f t="shared" si="38"/>
        <v>61.107796493289484</v>
      </c>
      <c r="R91" s="23">
        <f t="shared" si="38"/>
        <v>53.231828654831602</v>
      </c>
      <c r="S91" s="23">
        <f t="shared" si="38"/>
        <v>46.313155717551567</v>
      </c>
      <c r="T91" s="23">
        <f t="shared" si="38"/>
        <v>40.251710340473302</v>
      </c>
      <c r="U91" s="23">
        <f t="shared" si="38"/>
        <v>34.952775048732086</v>
      </c>
      <c r="V91" s="23">
        <f t="shared" si="38"/>
        <v>30.328671961840779</v>
      </c>
      <c r="W91" s="23">
        <f t="shared" si="38"/>
        <v>26.29944574814472</v>
      </c>
      <c r="X91" s="23">
        <f t="shared" si="38"/>
        <v>22.792957990402186</v>
      </c>
      <c r="Y91" s="23">
        <f t="shared" si="38"/>
        <v>19.744637620323786</v>
      </c>
      <c r="Z91" s="23">
        <f t="shared" si="38"/>
        <v>17.097036776065963</v>
      </c>
      <c r="AA91" s="23">
        <f t="shared" si="38"/>
        <v>14.799413506913707</v>
      </c>
      <c r="AB91" s="23">
        <f t="shared" si="38"/>
        <v>12.806937936272986</v>
      </c>
      <c r="AC91" s="23">
        <f t="shared" si="38"/>
        <v>11.082143322430316</v>
      </c>
      <c r="AD91" s="23">
        <f t="shared" si="38"/>
        <v>9.5880759913771065</v>
      </c>
      <c r="AE91" s="23">
        <f t="shared" si="38"/>
        <v>8.2939585753360632</v>
      </c>
      <c r="AF91" s="23">
        <f t="shared" si="38"/>
        <v>7.1731838143641156</v>
      </c>
      <c r="AG91" s="23">
        <f t="shared" si="38"/>
        <v>6.2027168461024171</v>
      </c>
      <c r="AH91" s="23">
        <f t="shared" ref="AH91:BI91" si="39">AH17*AH56*AH90</f>
        <v>5.362587633199178</v>
      </c>
      <c r="AI91" s="23">
        <f t="shared" si="39"/>
        <v>4.6354656274346349</v>
      </c>
      <c r="AJ91" s="23">
        <f t="shared" si="39"/>
        <v>4.0063024654256942</v>
      </c>
      <c r="AK91" s="23">
        <f t="shared" si="39"/>
        <v>3.4620291384176141</v>
      </c>
      <c r="AL91" s="23">
        <f t="shared" si="39"/>
        <v>2.9912968158008586</v>
      </c>
      <c r="AM91" s="23">
        <f t="shared" si="39"/>
        <v>2.5842532248605559</v>
      </c>
      <c r="AN91" s="23">
        <f t="shared" si="39"/>
        <v>2.2323485994666541</v>
      </c>
      <c r="AO91" s="23">
        <f t="shared" si="39"/>
        <v>1.9281666907477406</v>
      </c>
      <c r="AP91" s="23">
        <f t="shared" si="39"/>
        <v>1.6652773316995815</v>
      </c>
      <c r="AQ91" s="23">
        <f t="shared" si="39"/>
        <v>1.438107721422617</v>
      </c>
      <c r="AR91" s="23">
        <f t="shared" si="39"/>
        <v>1.2418300624378646</v>
      </c>
      <c r="AS91" s="23">
        <f t="shared" si="39"/>
        <v>1.0722635257349769</v>
      </c>
      <c r="AT91" s="23">
        <f t="shared" si="39"/>
        <v>0.92578878189424185</v>
      </c>
      <c r="AU91" s="23">
        <f t="shared" si="39"/>
        <v>0.79927355157910618</v>
      </c>
      <c r="AV91" s="23">
        <f t="shared" si="39"/>
        <v>0.69000781124993915</v>
      </c>
      <c r="AW91" s="23">
        <f t="shared" si="39"/>
        <v>0.59564744920160395</v>
      </c>
      <c r="AX91" s="23">
        <f t="shared" si="39"/>
        <v>0.51416530806147875</v>
      </c>
      <c r="AY91" s="23">
        <f t="shared" si="39"/>
        <v>0.44380867565154186</v>
      </c>
      <c r="AZ91" s="23">
        <f t="shared" si="39"/>
        <v>0.3830623984823765</v>
      </c>
      <c r="BA91" s="23">
        <f t="shared" si="39"/>
        <v>0.33061689244364501</v>
      </c>
      <c r="BB91" s="23">
        <f t="shared" si="39"/>
        <v>0.28534041457179926</v>
      </c>
      <c r="BC91" s="23">
        <f t="shared" si="39"/>
        <v>0.24625503908190202</v>
      </c>
      <c r="BD91" s="23">
        <f t="shared" si="39"/>
        <v>0.21251585105474419</v>
      </c>
      <c r="BE91" s="23">
        <f t="shared" si="39"/>
        <v>0.1833929331365888</v>
      </c>
      <c r="BF91" s="23">
        <f t="shared" si="39"/>
        <v>0.15825577515711639</v>
      </c>
      <c r="BG91" s="23">
        <f t="shared" si="39"/>
        <v>0.13655978447419351</v>
      </c>
      <c r="BH91" s="23">
        <f t="shared" si="39"/>
        <v>0.11783461683226013</v>
      </c>
      <c r="BI91" s="23">
        <f t="shared" si="39"/>
        <v>0.10153422808689794</v>
      </c>
    </row>
    <row r="92" spans="1:103" ht="18" customHeight="1">
      <c r="A92" s="57" t="s">
        <v>62</v>
      </c>
      <c r="B92" s="200">
        <f>SUM(B91:AO91)*10*B52+B53</f>
        <v>198.60530863301258</v>
      </c>
      <c r="C92" s="180">
        <v>121.82862643433896</v>
      </c>
      <c r="D92" s="201">
        <f>+B92-C92</f>
        <v>76.776682198673626</v>
      </c>
      <c r="I92" s="33"/>
    </row>
    <row r="93" spans="1:103" s="33" customFormat="1" ht="18" customHeight="1">
      <c r="A93" s="32" t="s">
        <v>270</v>
      </c>
      <c r="B93" s="33">
        <f>+B90*Data!B368</f>
        <v>0.19597869678331881</v>
      </c>
      <c r="C93" s="33">
        <f>+C90*Data!C368</f>
        <v>0.32255536448954902</v>
      </c>
      <c r="D93" s="33">
        <f>+D90*Data!D368</f>
        <v>0.43098117840419459</v>
      </c>
      <c r="E93" s="33">
        <f>+E90*Data!E368</f>
        <v>0.51565538652057308</v>
      </c>
      <c r="F93" s="33">
        <f>+F90*Data!F368</f>
        <v>0.57944733817048988</v>
      </c>
      <c r="G93" s="33">
        <f>+G90*Data!G368</f>
        <v>0.62509755876091189</v>
      </c>
      <c r="H93" s="33">
        <f>+H90*Data!H368</f>
        <v>0.66026677336226081</v>
      </c>
      <c r="I93" s="33">
        <f>+I90*Data!I368</f>
        <v>0.68668995227414309</v>
      </c>
      <c r="J93" s="33">
        <f>+J90*Data!J368</f>
        <v>0.70582749473277606</v>
      </c>
      <c r="K93" s="33">
        <f>+K90*Data!K368</f>
        <v>0.7192928645398774</v>
      </c>
      <c r="L93" s="33">
        <f>+L90*Data!L368</f>
        <v>0.73159084685081976</v>
      </c>
      <c r="M93" s="33">
        <f>+M90*Data!M368</f>
        <v>0.73133783085382509</v>
      </c>
      <c r="N93" s="33">
        <f>+N90*Data!N368</f>
        <v>0.75454810599440958</v>
      </c>
      <c r="O93" s="33">
        <f>+O90*Data!O368</f>
        <v>0.76976112157689602</v>
      </c>
      <c r="P93" s="33">
        <f>+P90*Data!P368</f>
        <v>0.78094042721988766</v>
      </c>
      <c r="Q93" s="33">
        <f>+Q90*Data!Q368</f>
        <v>0.79028467209158848</v>
      </c>
      <c r="R93" s="33">
        <f>+R90*Data!R368</f>
        <v>0.79902995480746175</v>
      </c>
      <c r="S93" s="33">
        <f>+S90*Data!S368</f>
        <v>0.80788769449729625</v>
      </c>
      <c r="T93" s="33">
        <f>+T90*Data!T368</f>
        <v>0.81728108318237624</v>
      </c>
      <c r="U93" s="33">
        <f>+U90*Data!U368</f>
        <v>0.82747364472155704</v>
      </c>
      <c r="V93" s="33">
        <f>+V90*Data!V368</f>
        <v>0.83765862116829626</v>
      </c>
      <c r="W93" s="33">
        <f>+W90*Data!W368</f>
        <v>0.84732721110335896</v>
      </c>
      <c r="X93" s="33">
        <f>+X90*Data!X368</f>
        <v>0.85762909952204114</v>
      </c>
      <c r="Y93" s="33">
        <f>+Y90*Data!Y368</f>
        <v>0.86802006709628066</v>
      </c>
      <c r="Z93" s="33">
        <f>+Z90*Data!Z368</f>
        <v>0.87905166156222225</v>
      </c>
      <c r="AA93" s="33">
        <f>+AA90*Data!AA368</f>
        <v>0.89101747490443495</v>
      </c>
      <c r="AB93" s="33">
        <f>+AB90*Data!AB368</f>
        <v>0.90368278414666303</v>
      </c>
      <c r="AC93" s="33">
        <f>+AC90*Data!AC368</f>
        <v>0.91686596253682717</v>
      </c>
      <c r="AD93" s="33">
        <f>+AD90*Data!AD368</f>
        <v>0.93028691265929175</v>
      </c>
      <c r="AE93" s="33">
        <f>+AE90*Data!AE368</f>
        <v>0.94398799877660011</v>
      </c>
      <c r="AF93" s="33">
        <f>+AF90*Data!AF368</f>
        <v>0.95816763925013249</v>
      </c>
      <c r="AG93" s="33">
        <f>+AG90*Data!AG368</f>
        <v>0.97274244769523588</v>
      </c>
      <c r="AH93" s="33">
        <f>+AH90*Data!AH368</f>
        <v>0.9875280048027858</v>
      </c>
      <c r="AI93" s="33">
        <f>+AI90*Data!AI368</f>
        <v>1.0026503436899867</v>
      </c>
      <c r="AJ93" s="33">
        <f>+AJ90*Data!AJ368</f>
        <v>1.0181788088919224</v>
      </c>
      <c r="AK93" s="33">
        <f>+AK90*Data!AK368</f>
        <v>1.0341527140899629</v>
      </c>
      <c r="AL93" s="33">
        <f>+AL90*Data!AL368</f>
        <v>1.0505911709444562</v>
      </c>
      <c r="AM93" s="33">
        <f>+AM90*Data!AM368</f>
        <v>1.06749952492928</v>
      </c>
      <c r="AN93" s="33">
        <f>+AN90*Data!AN368</f>
        <v>1.0848735803047704</v>
      </c>
      <c r="AO93" s="33">
        <f>+AO90*Data!AO368</f>
        <v>1.1027023432196121</v>
      </c>
      <c r="AP93" s="33">
        <f>+AP90*Data!AP368</f>
        <v>1.1209697957532279</v>
      </c>
      <c r="AQ93" s="33">
        <f>+AQ90*Data!AQ368</f>
        <v>1.1396560540706198</v>
      </c>
      <c r="AR93" s="33">
        <f>+AR90*Data!AR368</f>
        <v>1.158738147813879</v>
      </c>
      <c r="AS93" s="33">
        <f>+AS90*Data!AS368</f>
        <v>1.1781905758268638</v>
      </c>
      <c r="AT93" s="33">
        <f>+AT90*Data!AT368</f>
        <v>1.1979857362276298</v>
      </c>
      <c r="AU93" s="33">
        <f>+AU90*Data!AU368</f>
        <v>1.2180942888715989</v>
      </c>
      <c r="AV93" s="33">
        <f>+AV90*Data!AV368</f>
        <v>1.2384854788592623</v>
      </c>
      <c r="AW93" s="33">
        <f>+AW90*Data!AW368</f>
        <v>1.2591274252582587</v>
      </c>
      <c r="AX93" s="33">
        <f>+AX90*Data!AX368</f>
        <v>1.2799873541118167</v>
      </c>
      <c r="AY93" s="33">
        <f>+AY90*Data!AY368</f>
        <v>1.3010317230758377</v>
      </c>
      <c r="AZ93" s="33">
        <f>+AZ90*Data!AZ368</f>
        <v>1.3222261399040347</v>
      </c>
      <c r="BA93" s="33">
        <f>+BA90*Data!BA368</f>
        <v>1.3435349118486237</v>
      </c>
      <c r="BB93" s="33">
        <f>+BB90*Data!BB368</f>
        <v>1.3649199745328395</v>
      </c>
      <c r="BC93" s="33">
        <f>+BC90*Data!BC368</f>
        <v>1.386338844205373</v>
      </c>
      <c r="BD93" s="33">
        <f>+BD90*Data!BD368</f>
        <v>1.4077411473088135</v>
      </c>
      <c r="BE93" s="33">
        <f>+BE90*Data!BE368</f>
        <v>1.4290632786420139</v>
      </c>
      <c r="BF93" s="33">
        <f>+BF90*Data!BF368</f>
        <v>1.4502209540595949</v>
      </c>
      <c r="BG93" s="33">
        <f>+BG90*Data!BG368</f>
        <v>1.47110003045886</v>
      </c>
      <c r="BH93" s="33">
        <f>+BH90*Data!BH368</f>
        <v>1.4915470897682952</v>
      </c>
      <c r="BI93" s="33">
        <f>+BI90*Data!BI368</f>
        <v>1.4908215125162498</v>
      </c>
    </row>
    <row r="94" spans="1:103" ht="18" customHeight="1">
      <c r="A94" s="21" t="s">
        <v>271</v>
      </c>
      <c r="B94" s="29">
        <f>B$17*B$56*B93</f>
        <v>113.40034553620259</v>
      </c>
      <c r="C94" s="29">
        <f t="shared" ref="C94:BH94" si="40">C$17*C$56*C93</f>
        <v>176.33570974493202</v>
      </c>
      <c r="D94" s="29">
        <f t="shared" si="40"/>
        <v>222.59981233985573</v>
      </c>
      <c r="E94" s="29">
        <f t="shared" si="40"/>
        <v>245.04918424396479</v>
      </c>
      <c r="F94" s="29">
        <f t="shared" si="40"/>
        <v>247.35201045029518</v>
      </c>
      <c r="G94" s="29">
        <f t="shared" si="40"/>
        <v>234.71916935323631</v>
      </c>
      <c r="H94" s="29">
        <f t="shared" si="40"/>
        <v>214.02450865311295</v>
      </c>
      <c r="I94" s="29">
        <f t="shared" si="40"/>
        <v>189.04374738191939</v>
      </c>
      <c r="J94" s="29">
        <f t="shared" si="40"/>
        <v>163.04437209941017</v>
      </c>
      <c r="K94" s="29">
        <f t="shared" si="40"/>
        <v>138.38357740606025</v>
      </c>
      <c r="L94" s="29">
        <f t="shared" si="40"/>
        <v>119.05824744973876</v>
      </c>
      <c r="M94" s="29">
        <f t="shared" si="40"/>
        <v>102.55311088838845</v>
      </c>
      <c r="N94" s="29">
        <f t="shared" si="40"/>
        <v>91.171124306510521</v>
      </c>
      <c r="O94" s="29">
        <f t="shared" si="40"/>
        <v>80.143061198346146</v>
      </c>
      <c r="P94" s="29">
        <f t="shared" si="40"/>
        <v>70.059565227881279</v>
      </c>
      <c r="Q94" s="29">
        <f t="shared" si="40"/>
        <v>61.090357747088262</v>
      </c>
      <c r="R94" s="29">
        <f t="shared" si="40"/>
        <v>53.222068312404048</v>
      </c>
      <c r="S94" s="29">
        <f t="shared" si="40"/>
        <v>46.36809545452418</v>
      </c>
      <c r="T94" s="29">
        <f t="shared" si="40"/>
        <v>40.41841595927972</v>
      </c>
      <c r="U94" s="29">
        <f t="shared" si="40"/>
        <v>35.261565525286478</v>
      </c>
      <c r="V94" s="29">
        <f t="shared" si="40"/>
        <v>30.757714388957556</v>
      </c>
      <c r="W94" s="29">
        <f t="shared" si="40"/>
        <v>26.808821823699748</v>
      </c>
      <c r="X94" s="29">
        <f t="shared" si="40"/>
        <v>23.381138825884374</v>
      </c>
      <c r="Y94" s="29">
        <f t="shared" si="40"/>
        <v>20.390857760494807</v>
      </c>
      <c r="Z94" s="29">
        <f t="shared" si="40"/>
        <v>17.793431322540957</v>
      </c>
      <c r="AA94" s="29">
        <f t="shared" si="40"/>
        <v>15.540718949706971</v>
      </c>
      <c r="AB94" s="29">
        <f t="shared" si="40"/>
        <v>13.581272744839323</v>
      </c>
      <c r="AC94" s="29">
        <f t="shared" si="40"/>
        <v>11.873257597536602</v>
      </c>
      <c r="AD94" s="29">
        <f t="shared" si="40"/>
        <v>10.380553918747376</v>
      </c>
      <c r="AE94" s="29">
        <f t="shared" si="40"/>
        <v>9.0763172534951462</v>
      </c>
      <c r="AF94" s="29">
        <f t="shared" si="40"/>
        <v>7.9382408485745311</v>
      </c>
      <c r="AG94" s="29">
        <f t="shared" si="40"/>
        <v>6.9441679728405976</v>
      </c>
      <c r="AH94" s="29">
        <f t="shared" si="40"/>
        <v>6.0745113481201303</v>
      </c>
      <c r="AI94" s="29">
        <f t="shared" si="40"/>
        <v>5.3143605045838767</v>
      </c>
      <c r="AJ94" s="29">
        <f t="shared" si="40"/>
        <v>4.6501304494630062</v>
      </c>
      <c r="AK94" s="29">
        <f t="shared" si="40"/>
        <v>4.0697275480173412</v>
      </c>
      <c r="AL94" s="29">
        <f t="shared" si="40"/>
        <v>3.5624927079920545</v>
      </c>
      <c r="AM94" s="29">
        <f t="shared" si="40"/>
        <v>3.1190871197499432</v>
      </c>
      <c r="AN94" s="29">
        <f t="shared" si="40"/>
        <v>2.7313573611345543</v>
      </c>
      <c r="AO94" s="29">
        <f t="shared" si="40"/>
        <v>2.3921987951717765</v>
      </c>
      <c r="AP94" s="29">
        <f t="shared" si="40"/>
        <v>2.0954266265279151</v>
      </c>
      <c r="AQ94" s="29">
        <f t="shared" si="40"/>
        <v>1.8356586570487867</v>
      </c>
      <c r="AR94" s="29">
        <f t="shared" si="40"/>
        <v>1.6082109224455245</v>
      </c>
      <c r="AS94" s="29">
        <f t="shared" si="40"/>
        <v>1.4090059415378555</v>
      </c>
      <c r="AT94" s="29">
        <f t="shared" si="40"/>
        <v>1.2344926387371826</v>
      </c>
      <c r="AU94" s="29">
        <f t="shared" si="40"/>
        <v>1.0815767474150488</v>
      </c>
      <c r="AV94" s="29">
        <f t="shared" si="40"/>
        <v>0.94756046264449323</v>
      </c>
      <c r="AW94" s="29">
        <f t="shared" si="40"/>
        <v>0.83009017471743396</v>
      </c>
      <c r="AX94" s="29">
        <f t="shared" si="40"/>
        <v>0.72711122025142216</v>
      </c>
      <c r="AY94" s="29">
        <f t="shared" si="40"/>
        <v>0.63682870513282752</v>
      </c>
      <c r="AZ94" s="29">
        <f t="shared" si="40"/>
        <v>0.55767356855981065</v>
      </c>
      <c r="BA94" s="29">
        <f t="shared" si="40"/>
        <v>0.48827316443638535</v>
      </c>
      <c r="BB94" s="29">
        <f t="shared" si="40"/>
        <v>0.42742573467081935</v>
      </c>
      <c r="BC94" s="29">
        <f t="shared" si="40"/>
        <v>0.37407824071364831</v>
      </c>
      <c r="BD94" s="29">
        <f t="shared" si="40"/>
        <v>0.32730710845269773</v>
      </c>
      <c r="BE94" s="29">
        <f t="shared" si="40"/>
        <v>0.28630153051540691</v>
      </c>
      <c r="BF94" s="29">
        <f t="shared" si="40"/>
        <v>0.25034905904192506</v>
      </c>
      <c r="BG94" s="29">
        <f t="shared" si="40"/>
        <v>0.21882330316922405</v>
      </c>
      <c r="BH94" s="29">
        <f t="shared" si="40"/>
        <v>0.19117359697590544</v>
      </c>
      <c r="BI94" s="29">
        <f>BI$17*BI$56*BI93/(1-(BJ17/BI17))</f>
        <v>1.1902305767614354</v>
      </c>
    </row>
    <row r="95" spans="1:103" ht="39" customHeight="1">
      <c r="A95" s="57" t="s">
        <v>62</v>
      </c>
      <c r="B95" s="197">
        <f>SUM(B94:BI94)*10*B52+B53-C53</f>
        <v>199.58649986016329</v>
      </c>
      <c r="C95" s="85">
        <v>171.48199353527403</v>
      </c>
      <c r="D95" s="189">
        <f>+B95-C95</f>
        <v>28.104506324889257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1.0000000000000018E-3</v>
      </c>
      <c r="C101" s="479">
        <f t="shared" si="41"/>
        <v>1.0000000000000002E-3</v>
      </c>
      <c r="D101" s="479">
        <f t="shared" si="41"/>
        <v>1.0000000000000627E-3</v>
      </c>
      <c r="E101" s="479">
        <f t="shared" si="41"/>
        <v>1.0000000000250553E-3</v>
      </c>
      <c r="F101" s="479">
        <f t="shared" si="41"/>
        <v>1.0000000020683453E-3</v>
      </c>
      <c r="G101" s="479">
        <f t="shared" si="41"/>
        <v>1.0000000690716627E-3</v>
      </c>
      <c r="H101" s="479">
        <f t="shared" si="41"/>
        <v>1.0000012753976386E-3</v>
      </c>
      <c r="I101" s="479">
        <f t="shared" si="41"/>
        <v>1.000015494407177E-3</v>
      </c>
      <c r="J101" s="479">
        <f t="shared" si="41"/>
        <v>1.0001382816321603E-3</v>
      </c>
      <c r="K101" s="479">
        <f t="shared" si="41"/>
        <v>1.0009718906366216E-3</v>
      </c>
      <c r="L101" s="479">
        <f t="shared" si="41"/>
        <v>1.0056428878457769E-3</v>
      </c>
      <c r="M101" s="479">
        <f t="shared" si="41"/>
        <v>1.0280495158972284E-3</v>
      </c>
      <c r="N101" s="479">
        <f t="shared" si="41"/>
        <v>1.1227565420541129E-3</v>
      </c>
      <c r="O101" s="479">
        <f t="shared" si="41"/>
        <v>1.4835304407365894E-3</v>
      </c>
      <c r="P101" s="479">
        <f t="shared" si="41"/>
        <v>2.7342584752025633E-3</v>
      </c>
      <c r="Q101" s="479">
        <f t="shared" si="41"/>
        <v>6.7233412241040876E-3</v>
      </c>
      <c r="R101" s="479">
        <f t="shared" si="41"/>
        <v>1.8533764551565999E-2</v>
      </c>
      <c r="S101" s="479">
        <f t="shared" si="41"/>
        <v>5.1229475125919181E-2</v>
      </c>
      <c r="T101" s="479">
        <f t="shared" si="41"/>
        <v>0.1363441847231017</v>
      </c>
      <c r="U101" s="479">
        <f t="shared" si="41"/>
        <v>0.34555532904845088</v>
      </c>
      <c r="V101" s="479">
        <f t="shared" si="41"/>
        <v>0.83230829766076297</v>
      </c>
      <c r="W101" s="479">
        <f t="shared" si="41"/>
        <v>1.9050334301075333</v>
      </c>
      <c r="X101" s="479">
        <f t="shared" si="41"/>
        <v>4.1415495227479182</v>
      </c>
      <c r="Y101" s="479">
        <f t="shared" si="41"/>
        <v>8.5372060943088162</v>
      </c>
      <c r="Z101" s="479">
        <f t="shared" si="41"/>
        <v>16.632319403133177</v>
      </c>
      <c r="AA101" s="479">
        <f t="shared" si="41"/>
        <v>30.481939669251936</v>
      </c>
      <c r="AB101" s="479">
        <f t="shared" si="41"/>
        <v>148.56255492005451</v>
      </c>
      <c r="AC101" s="479">
        <f t="shared" si="41"/>
        <v>74.281277460027255</v>
      </c>
      <c r="AD101" s="479">
        <f t="shared" si="41"/>
        <v>37.140638730013627</v>
      </c>
      <c r="AE101" s="479">
        <f t="shared" si="41"/>
        <v>18.570319365006814</v>
      </c>
      <c r="AF101" s="479">
        <f t="shared" si="41"/>
        <v>9.2851596825034068</v>
      </c>
      <c r="AG101" s="479">
        <f t="shared" si="41"/>
        <v>4.6425798412517034</v>
      </c>
      <c r="AH101" s="479">
        <f t="shared" ref="AH101:BI101" si="42">+AH$36*1000*AH103^($B$38-1)</f>
        <v>2.3212899206258517</v>
      </c>
      <c r="AI101" s="479">
        <f t="shared" si="42"/>
        <v>1.1606449603129259</v>
      </c>
      <c r="AJ101" s="479">
        <f t="shared" si="42"/>
        <v>0.58032248015646293</v>
      </c>
      <c r="AK101" s="479">
        <f t="shared" si="42"/>
        <v>0.29016124007823146</v>
      </c>
      <c r="AL101" s="479">
        <f t="shared" si="42"/>
        <v>0.14508062003911573</v>
      </c>
      <c r="AM101" s="479">
        <f t="shared" si="42"/>
        <v>7.2540310019557866E-2</v>
      </c>
      <c r="AN101" s="479">
        <f t="shared" si="42"/>
        <v>3.6270155009778933E-2</v>
      </c>
      <c r="AO101" s="479">
        <f t="shared" si="42"/>
        <v>1.8135077504889466E-2</v>
      </c>
      <c r="AP101" s="479">
        <f t="shared" si="42"/>
        <v>9.0675387524447332E-3</v>
      </c>
      <c r="AQ101" s="479">
        <f t="shared" si="42"/>
        <v>4.5337693762223666E-3</v>
      </c>
      <c r="AR101" s="479">
        <f t="shared" si="42"/>
        <v>2.2668846881111833E-3</v>
      </c>
      <c r="AS101" s="479">
        <f t="shared" si="42"/>
        <v>1.1334423440555917E-3</v>
      </c>
      <c r="AT101" s="479">
        <f t="shared" si="42"/>
        <v>5.6672117202779583E-4</v>
      </c>
      <c r="AU101" s="479">
        <f t="shared" si="42"/>
        <v>2.8336058601389791E-4</v>
      </c>
      <c r="AV101" s="479">
        <f t="shared" si="42"/>
        <v>1.4168029300694896E-4</v>
      </c>
      <c r="AW101" s="479">
        <f t="shared" si="42"/>
        <v>7.0840146503474478E-5</v>
      </c>
      <c r="AX101" s="479">
        <f t="shared" si="42"/>
        <v>3.5420073251737239E-5</v>
      </c>
      <c r="AY101" s="479">
        <f t="shared" si="42"/>
        <v>1.771003662586862E-5</v>
      </c>
      <c r="AZ101" s="479">
        <f t="shared" si="42"/>
        <v>8.8550183129343098E-6</v>
      </c>
      <c r="BA101" s="479">
        <f t="shared" si="42"/>
        <v>4.4275091564671549E-6</v>
      </c>
      <c r="BB101" s="479">
        <f t="shared" si="42"/>
        <v>2.2137545782335775E-6</v>
      </c>
      <c r="BC101" s="479">
        <f t="shared" si="42"/>
        <v>1.1068772891167887E-6</v>
      </c>
      <c r="BD101" s="479">
        <f t="shared" si="42"/>
        <v>5.5343864455839436E-7</v>
      </c>
      <c r="BE101" s="479">
        <f t="shared" si="42"/>
        <v>2.7671932227919718E-7</v>
      </c>
      <c r="BF101" s="479">
        <f t="shared" si="42"/>
        <v>1.3835966113959859E-7</v>
      </c>
      <c r="BG101" s="479">
        <f t="shared" si="42"/>
        <v>6.9179830569799295E-8</v>
      </c>
      <c r="BH101" s="479">
        <f t="shared" si="42"/>
        <v>3.4589915284899648E-8</v>
      </c>
      <c r="BI101" s="479">
        <f t="shared" si="42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0.42413258340032212</v>
      </c>
      <c r="C102" s="481">
        <f>+C119*(1-MIN(C103,1))</f>
        <v>0.54685996473540377</v>
      </c>
      <c r="D102" s="481">
        <f t="shared" ref="D102:BI102" si="43">+D119*(1-MIN(D103,1))</f>
        <v>0.70038488319281633</v>
      </c>
      <c r="E102" s="481">
        <f t="shared" si="43"/>
        <v>0.85080818288797189</v>
      </c>
      <c r="F102" s="481">
        <f t="shared" si="43"/>
        <v>0.99151044402630906</v>
      </c>
      <c r="G102" s="481">
        <f t="shared" si="43"/>
        <v>1.1181640015464378</v>
      </c>
      <c r="H102" s="481">
        <f t="shared" si="43"/>
        <v>1.2310682057943272</v>
      </c>
      <c r="I102" s="481">
        <f t="shared" si="43"/>
        <v>1.3267298106575927</v>
      </c>
      <c r="J102" s="481">
        <f t="shared" si="43"/>
        <v>1.4032846314566862</v>
      </c>
      <c r="K102" s="481">
        <f t="shared" si="43"/>
        <v>1.4627574369996688</v>
      </c>
      <c r="L102" s="481">
        <f t="shared" si="43"/>
        <v>1.5296214348825583</v>
      </c>
      <c r="M102" s="481">
        <f t="shared" si="43"/>
        <v>1.6123043873649558</v>
      </c>
      <c r="N102" s="481">
        <f t="shared" si="43"/>
        <v>1.7083889312243272</v>
      </c>
      <c r="O102" s="481">
        <f t="shared" si="43"/>
        <v>1.7970532196935431</v>
      </c>
      <c r="P102" s="481">
        <f t="shared" si="43"/>
        <v>1.879845616658963</v>
      </c>
      <c r="Q102" s="481">
        <f t="shared" si="43"/>
        <v>1.9573518039236915</v>
      </c>
      <c r="R102" s="481">
        <f t="shared" si="43"/>
        <v>2.0295482827995843</v>
      </c>
      <c r="S102" s="481">
        <f t="shared" si="43"/>
        <v>2.095874689237923</v>
      </c>
      <c r="T102" s="481">
        <f t="shared" si="43"/>
        <v>2.1551464017806539</v>
      </c>
      <c r="U102" s="481">
        <f t="shared" si="43"/>
        <v>2.2053778013695853</v>
      </c>
      <c r="V102" s="481">
        <f t="shared" si="43"/>
        <v>2.2435434051302958</v>
      </c>
      <c r="W102" s="481">
        <f t="shared" si="43"/>
        <v>2.2653292620653955</v>
      </c>
      <c r="X102" s="481">
        <f t="shared" si="43"/>
        <v>2.2649848028096686</v>
      </c>
      <c r="Y102" s="481">
        <f t="shared" si="43"/>
        <v>2.2354718862130873</v>
      </c>
      <c r="Z102" s="481">
        <f t="shared" si="43"/>
        <v>2.1691990362939961</v>
      </c>
      <c r="AA102" s="481">
        <f t="shared" si="43"/>
        <v>1.8387415183494005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4">+IF($B$98&gt;0,D109,IF($B$99&gt;0,D114,D122))</f>
        <v>3.7133197741869565E-4</v>
      </c>
      <c r="E103" s="484">
        <f t="shared" si="44"/>
        <v>3.8084662297694743E-4</v>
      </c>
      <c r="F103" s="484">
        <f t="shared" si="44"/>
        <v>3.9054707558157717E-4</v>
      </c>
      <c r="G103" s="484">
        <f t="shared" si="44"/>
        <v>4.0043278535140862E-4</v>
      </c>
      <c r="H103" s="484">
        <f t="shared" si="44"/>
        <v>4.1050309549601392E-4</v>
      </c>
      <c r="I103" s="484">
        <f t="shared" si="44"/>
        <v>4.2075954024141182E-4</v>
      </c>
      <c r="J103" s="484">
        <f t="shared" si="44"/>
        <v>4.3122359859472668E-4</v>
      </c>
      <c r="K103" s="484">
        <f t="shared" si="44"/>
        <v>4.4204293665855369E-4</v>
      </c>
      <c r="L103" s="484">
        <f t="shared" si="44"/>
        <v>4.5401245792157246E-4</v>
      </c>
      <c r="M103" s="484">
        <f t="shared" si="44"/>
        <v>4.707396647218241E-4</v>
      </c>
      <c r="N103" s="484">
        <f t="shared" si="44"/>
        <v>5.0623504170867032E-4</v>
      </c>
      <c r="O103" s="484">
        <f t="shared" si="44"/>
        <v>6.0506229581526179E-4</v>
      </c>
      <c r="P103" s="484">
        <f t="shared" si="44"/>
        <v>8.6986290200518333E-4</v>
      </c>
      <c r="Q103" s="484">
        <f t="shared" si="44"/>
        <v>1.467447338646789E-3</v>
      </c>
      <c r="R103" s="484">
        <f t="shared" si="44"/>
        <v>2.6372362291558348E-3</v>
      </c>
      <c r="S103" s="484">
        <f t="shared" si="44"/>
        <v>4.7455625143075653E-3</v>
      </c>
      <c r="T103" s="484">
        <f t="shared" si="44"/>
        <v>8.3596479191758045E-3</v>
      </c>
      <c r="U103" s="484">
        <f t="shared" si="44"/>
        <v>1.432788931197094E-2</v>
      </c>
      <c r="V103" s="484">
        <f t="shared" si="44"/>
        <v>2.3865973359026477E-2</v>
      </c>
      <c r="W103" s="484">
        <f t="shared" si="44"/>
        <v>3.8632858427868448E-2</v>
      </c>
      <c r="X103" s="484">
        <f t="shared" si="44"/>
        <v>6.0756901199497657E-2</v>
      </c>
      <c r="Y103" s="484">
        <f t="shared" si="44"/>
        <v>9.274194119372127E-2</v>
      </c>
      <c r="Z103" s="484">
        <f t="shared" si="44"/>
        <v>0.13715543958846152</v>
      </c>
      <c r="AA103" s="484">
        <f t="shared" si="44"/>
        <v>0.28223632807745275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148.56255492005451</v>
      </c>
      <c r="AC106" s="389">
        <f t="shared" si="45"/>
        <v>74.281277460027255</v>
      </c>
      <c r="AD106" s="389">
        <f t="shared" si="45"/>
        <v>37.140638730013627</v>
      </c>
      <c r="AE106" s="389">
        <f t="shared" si="45"/>
        <v>18.570319365006814</v>
      </c>
      <c r="AF106" s="389">
        <f t="shared" si="45"/>
        <v>9.2851596825034068</v>
      </c>
      <c r="AG106" s="389">
        <f t="shared" si="45"/>
        <v>4.6425798412517034</v>
      </c>
      <c r="AH106" s="389">
        <f t="shared" si="45"/>
        <v>2.3212899206258517</v>
      </c>
      <c r="AI106" s="389">
        <f t="shared" si="45"/>
        <v>1.1606449603129259</v>
      </c>
      <c r="AJ106" s="389">
        <f t="shared" si="45"/>
        <v>0.58032248015646293</v>
      </c>
      <c r="AK106" s="389">
        <f t="shared" si="45"/>
        <v>0.29016124007823146</v>
      </c>
      <c r="AL106" s="389">
        <f t="shared" si="45"/>
        <v>0.14508062003911573</v>
      </c>
      <c r="AM106" s="389">
        <f t="shared" si="45"/>
        <v>7.2540310019557866E-2</v>
      </c>
      <c r="AN106" s="389">
        <f t="shared" si="45"/>
        <v>3.6270155009778933E-2</v>
      </c>
      <c r="AO106" s="389">
        <f t="shared" si="45"/>
        <v>1.8135077504889466E-2</v>
      </c>
      <c r="AP106" s="389">
        <f t="shared" si="45"/>
        <v>9.0675387524447332E-3</v>
      </c>
      <c r="AQ106" s="389">
        <f t="shared" si="45"/>
        <v>4.5337693762223666E-3</v>
      </c>
      <c r="AR106" s="389">
        <f t="shared" si="45"/>
        <v>2.2668846881111833E-3</v>
      </c>
      <c r="AS106" s="389">
        <f t="shared" si="45"/>
        <v>1.1334423440555917E-3</v>
      </c>
      <c r="AT106" s="389">
        <f t="shared" si="45"/>
        <v>5.6672117202779583E-4</v>
      </c>
      <c r="AU106" s="389">
        <f t="shared" si="45"/>
        <v>2.8336058601389791E-4</v>
      </c>
      <c r="AV106" s="389">
        <f t="shared" si="45"/>
        <v>1.4168029300694896E-4</v>
      </c>
      <c r="AW106" s="389">
        <f t="shared" si="45"/>
        <v>7.0840146503474478E-5</v>
      </c>
      <c r="AX106" s="389">
        <f t="shared" si="45"/>
        <v>3.5420073251737239E-5</v>
      </c>
      <c r="AY106" s="389">
        <f t="shared" si="45"/>
        <v>1.771003662586862E-5</v>
      </c>
      <c r="AZ106" s="389">
        <f t="shared" si="45"/>
        <v>8.8550183129343098E-6</v>
      </c>
      <c r="BA106" s="389">
        <f t="shared" si="45"/>
        <v>4.4275091564671549E-6</v>
      </c>
      <c r="BB106" s="389">
        <f t="shared" si="45"/>
        <v>2.2137545782335775E-6</v>
      </c>
      <c r="BC106" s="389">
        <f t="shared" si="45"/>
        <v>1.1068772891167887E-6</v>
      </c>
      <c r="BD106" s="389">
        <f t="shared" si="45"/>
        <v>5.5343864455839436E-7</v>
      </c>
      <c r="BE106" s="389">
        <f t="shared" si="45"/>
        <v>2.7671932227919718E-7</v>
      </c>
      <c r="BF106" s="389">
        <f t="shared" si="45"/>
        <v>1.3835966113959859E-7</v>
      </c>
      <c r="BG106" s="389">
        <f t="shared" si="45"/>
        <v>6.9179830569799295E-8</v>
      </c>
      <c r="BH106" s="389">
        <f t="shared" si="45"/>
        <v>3.4589915284899648E-8</v>
      </c>
      <c r="BI106" s="389">
        <f t="shared" si="45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6">+(C106/(1000*C$36))^(1/($B$38-1))</f>
        <v>3.6200338233375267E-4</v>
      </c>
      <c r="D109" s="391">
        <f t="shared" si="46"/>
        <v>3.7133197741869565E-4</v>
      </c>
      <c r="E109" s="391">
        <f t="shared" si="46"/>
        <v>3.8084662297694743E-4</v>
      </c>
      <c r="F109" s="391">
        <f t="shared" si="46"/>
        <v>3.9054707558157717E-4</v>
      </c>
      <c r="G109" s="391">
        <f t="shared" si="46"/>
        <v>4.0043278535140862E-4</v>
      </c>
      <c r="H109" s="391">
        <f t="shared" si="46"/>
        <v>4.1050309549601392E-4</v>
      </c>
      <c r="I109" s="391">
        <f t="shared" si="46"/>
        <v>4.2075954024141182E-4</v>
      </c>
      <c r="J109" s="391">
        <f t="shared" si="46"/>
        <v>4.3122359859472668E-4</v>
      </c>
      <c r="K109" s="391">
        <f t="shared" si="46"/>
        <v>4.4204293665855369E-4</v>
      </c>
      <c r="L109" s="391">
        <f t="shared" si="46"/>
        <v>4.5401245792157246E-4</v>
      </c>
      <c r="M109" s="391">
        <f t="shared" si="46"/>
        <v>4.707396647218241E-4</v>
      </c>
      <c r="N109" s="391">
        <f t="shared" si="46"/>
        <v>5.0623504170867032E-4</v>
      </c>
      <c r="O109" s="391">
        <f t="shared" si="46"/>
        <v>6.0506229581526179E-4</v>
      </c>
      <c r="P109" s="391">
        <f t="shared" si="46"/>
        <v>8.6986290200518333E-4</v>
      </c>
      <c r="Q109" s="391">
        <f t="shared" si="46"/>
        <v>1.467447338646789E-3</v>
      </c>
      <c r="R109" s="391">
        <f t="shared" si="46"/>
        <v>2.6372362291558348E-3</v>
      </c>
      <c r="S109" s="391">
        <f t="shared" si="46"/>
        <v>4.7455625143075653E-3</v>
      </c>
      <c r="T109" s="391">
        <f t="shared" si="46"/>
        <v>8.3596479191758045E-3</v>
      </c>
      <c r="U109" s="391">
        <f t="shared" si="46"/>
        <v>1.432788931197094E-2</v>
      </c>
      <c r="V109" s="391">
        <f t="shared" si="46"/>
        <v>2.3865973359026477E-2</v>
      </c>
      <c r="W109" s="391">
        <f t="shared" si="46"/>
        <v>3.8632858427868448E-2</v>
      </c>
      <c r="X109" s="391">
        <f t="shared" si="46"/>
        <v>6.0756901199497657E-2</v>
      </c>
      <c r="Y109" s="391">
        <f t="shared" si="46"/>
        <v>9.274194119372127E-2</v>
      </c>
      <c r="Z109" s="391">
        <f t="shared" si="46"/>
        <v>0.13715543958846152</v>
      </c>
      <c r="AA109" s="391">
        <f t="shared" si="46"/>
        <v>0.28223632807745275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0.42428229598240313</v>
      </c>
      <c r="C112" s="471">
        <f>+C40*C61</f>
        <v>0.54705800158230933</v>
      </c>
      <c r="D112" s="471">
        <f t="shared" ref="D112:BI112" si="47">+D40*D61</f>
        <v>0.70064505510659769</v>
      </c>
      <c r="E112" s="471">
        <f t="shared" si="47"/>
        <v>0.85113233376299202</v>
      </c>
      <c r="F112" s="471">
        <f t="shared" si="47"/>
        <v>0.99189782682185013</v>
      </c>
      <c r="G112" s="471">
        <f t="shared" si="47"/>
        <v>1.1186119304374702</v>
      </c>
      <c r="H112" s="471">
        <f t="shared" si="47"/>
        <v>1.2315737706395065</v>
      </c>
      <c r="I112" s="471">
        <f t="shared" si="47"/>
        <v>1.327288279863996</v>
      </c>
      <c r="J112" s="471">
        <f t="shared" si="47"/>
        <v>1.4038900219639887</v>
      </c>
      <c r="K112" s="471">
        <f t="shared" si="47"/>
        <v>1.4634043245448094</v>
      </c>
      <c r="L112" s="471">
        <f t="shared" si="47"/>
        <v>1.5303162175098672</v>
      </c>
      <c r="M112" s="471">
        <f t="shared" si="47"/>
        <v>1.6130637204398905</v>
      </c>
      <c r="N112" s="471">
        <f t="shared" si="47"/>
        <v>1.709254215603454</v>
      </c>
      <c r="O112" s="471">
        <f t="shared" si="47"/>
        <v>1.7981412071405356</v>
      </c>
      <c r="P112" s="471">
        <f t="shared" si="47"/>
        <v>1.8814822482675122</v>
      </c>
      <c r="Q112" s="471">
        <f t="shared" si="47"/>
        <v>1.9602283357781691</v>
      </c>
      <c r="R112" s="471">
        <f t="shared" si="47"/>
        <v>2.0349148339228522</v>
      </c>
      <c r="S112" s="471">
        <f t="shared" si="47"/>
        <v>2.1058682185157833</v>
      </c>
      <c r="T112" s="471">
        <f t="shared" si="47"/>
        <v>2.1733145462045473</v>
      </c>
      <c r="U112" s="471">
        <f t="shared" si="47"/>
        <v>2.2374355299858943</v>
      </c>
      <c r="V112" s="471">
        <f t="shared" si="47"/>
        <v>2.2983968839306543</v>
      </c>
      <c r="W112" s="471">
        <f t="shared" si="47"/>
        <v>2.3563622721293389</v>
      </c>
      <c r="X112" s="471">
        <f t="shared" si="47"/>
        <v>2.4115000745837336</v>
      </c>
      <c r="Y112" s="471">
        <f t="shared" si="47"/>
        <v>2.4639868056442515</v>
      </c>
      <c r="Z112" s="471">
        <f t="shared" si="47"/>
        <v>2.5140090531015051</v>
      </c>
      <c r="AA112" s="471">
        <f t="shared" si="47"/>
        <v>2.5617645337556398</v>
      </c>
      <c r="AB112" s="471">
        <f t="shared" si="47"/>
        <v>2.6075124888943395</v>
      </c>
      <c r="AC112" s="471">
        <f t="shared" si="47"/>
        <v>2.6515414516214322</v>
      </c>
      <c r="AD112" s="471">
        <f t="shared" si="47"/>
        <v>2.6953132031819012</v>
      </c>
      <c r="AE112" s="471">
        <f t="shared" si="47"/>
        <v>2.7386425435912725</v>
      </c>
      <c r="AF112" s="471">
        <f t="shared" si="47"/>
        <v>2.7813282247912219</v>
      </c>
      <c r="AG112" s="471">
        <f t="shared" si="47"/>
        <v>2.823197775367964</v>
      </c>
      <c r="AH112" s="471">
        <f t="shared" si="47"/>
        <v>2.8641276988489115</v>
      </c>
      <c r="AI112" s="471">
        <f t="shared" si="47"/>
        <v>2.9040465383130063</v>
      </c>
      <c r="AJ112" s="471">
        <f t="shared" si="47"/>
        <v>2.9429287487408087</v>
      </c>
      <c r="AK112" s="471">
        <f t="shared" si="47"/>
        <v>2.9807850336508501</v>
      </c>
      <c r="AL112" s="471">
        <f t="shared" si="47"/>
        <v>3.0176523897233882</v>
      </c>
      <c r="AM112" s="471">
        <f t="shared" si="47"/>
        <v>3.0535853877490031</v>
      </c>
      <c r="AN112" s="471">
        <f t="shared" si="47"/>
        <v>3.0886491989581244</v>
      </c>
      <c r="AO112" s="471">
        <f t="shared" si="47"/>
        <v>3.1229143508854245</v>
      </c>
      <c r="AP112" s="471">
        <f t="shared" si="47"/>
        <v>3.1564529722152104</v>
      </c>
      <c r="AQ112" s="471">
        <f t="shared" si="47"/>
        <v>3.1893362237040113</v>
      </c>
      <c r="AR112" s="471">
        <f t="shared" si="47"/>
        <v>3.221632627374726</v>
      </c>
      <c r="AS112" s="471">
        <f t="shared" si="47"/>
        <v>3.2534070513722249</v>
      </c>
      <c r="AT112" s="471">
        <f t="shared" si="47"/>
        <v>3.2847201591863704</v>
      </c>
      <c r="AU112" s="471">
        <f t="shared" si="47"/>
        <v>3.3156281787177884</v>
      </c>
      <c r="AV112" s="471">
        <f t="shared" si="47"/>
        <v>3.3461828852136009</v>
      </c>
      <c r="AW112" s="471">
        <f t="shared" si="47"/>
        <v>3.3764317221115014</v>
      </c>
      <c r="AX112" s="471">
        <f t="shared" si="47"/>
        <v>3.4064180063581939</v>
      </c>
      <c r="AY112" s="471">
        <f t="shared" si="47"/>
        <v>3.4361811812630094</v>
      </c>
      <c r="AZ112" s="471">
        <f t="shared" si="47"/>
        <v>3.4657570918106382</v>
      </c>
      <c r="BA112" s="471">
        <f t="shared" si="47"/>
        <v>3.4951782657719552</v>
      </c>
      <c r="BB112" s="471">
        <f t="shared" si="47"/>
        <v>3.5244741898530623</v>
      </c>
      <c r="BC112" s="471">
        <f t="shared" si="47"/>
        <v>3.5536715742168332</v>
      </c>
      <c r="BD112" s="471">
        <f t="shared" si="47"/>
        <v>3.5827946015203453</v>
      </c>
      <c r="BE112" s="471">
        <f t="shared" si="47"/>
        <v>3.6118651585133272</v>
      </c>
      <c r="BF112" s="471">
        <f t="shared" si="47"/>
        <v>3.6409030495087062</v>
      </c>
      <c r="BG112" s="471">
        <f t="shared" si="47"/>
        <v>3.6699261918589152</v>
      </c>
      <c r="BH112" s="471">
        <f t="shared" si="47"/>
        <v>3.6989507940874446</v>
      </c>
      <c r="BI112" s="471">
        <f t="shared" si="47"/>
        <v>3.7279915176303566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2.8306383718997519E-2</v>
      </c>
      <c r="C114" s="399">
        <f>IF(1-(C113/C112)&lt;0,0,1-(C113/C112))</f>
        <v>2.5750593590167625E-2</v>
      </c>
      <c r="D114" s="399">
        <f>IF(1-(D113/D112)&lt;0,0,1-(D113/D112))</f>
        <v>3.5092227098981299E-2</v>
      </c>
      <c r="E114" s="399">
        <f>IF(1-(E113/E112)&lt;0,0,1-(E113/E112))</f>
        <v>0.37472414993499192</v>
      </c>
      <c r="F114" s="399">
        <f t="shared" ref="F114:BI114" si="48">IF(1-(F113/F112)&lt;0,0,1-(F113/F112))</f>
        <v>0.61426401241140927</v>
      </c>
      <c r="G114" s="399">
        <f t="shared" si="48"/>
        <v>0.75916074399773203</v>
      </c>
      <c r="H114" s="399">
        <f t="shared" si="48"/>
        <v>0.82229414859884153</v>
      </c>
      <c r="I114" s="399">
        <f t="shared" si="48"/>
        <v>0.86331325205969101</v>
      </c>
      <c r="J114" s="399">
        <f t="shared" si="48"/>
        <v>0.8904927847951043</v>
      </c>
      <c r="K114" s="399">
        <f t="shared" si="48"/>
        <v>0.9089525367072685</v>
      </c>
      <c r="L114" s="399">
        <f t="shared" si="48"/>
        <v>0.92245389424810553</v>
      </c>
      <c r="M114" s="399">
        <f t="shared" si="48"/>
        <v>0.93360477288395105</v>
      </c>
      <c r="N114" s="399">
        <f t="shared" si="48"/>
        <v>0.9434504783946418</v>
      </c>
      <c r="O114" s="399">
        <f t="shared" si="48"/>
        <v>0.95148690169661776</v>
      </c>
      <c r="P114" s="399">
        <f t="shared" si="48"/>
        <v>0.95815631818679603</v>
      </c>
      <c r="Q114" s="399">
        <f t="shared" si="48"/>
        <v>0.96375312551868819</v>
      </c>
      <c r="R114" s="399">
        <f t="shared" si="48"/>
        <v>0.96848783806348182</v>
      </c>
      <c r="S114" s="399">
        <f t="shared" si="48"/>
        <v>0.97251849849775385</v>
      </c>
      <c r="T114" s="399">
        <f t="shared" si="48"/>
        <v>0.97596764826686189</v>
      </c>
      <c r="U114" s="399">
        <f t="shared" si="48"/>
        <v>0.97893237697431223</v>
      </c>
      <c r="V114" s="399">
        <f t="shared" si="48"/>
        <v>0.98149077412209496</v>
      </c>
      <c r="W114" s="399">
        <f t="shared" si="48"/>
        <v>0.9828487876394586</v>
      </c>
      <c r="X114" s="399">
        <f t="shared" si="48"/>
        <v>0.98407889485638822</v>
      </c>
      <c r="Y114" s="399">
        <f t="shared" si="48"/>
        <v>0.98519713707652146</v>
      </c>
      <c r="Z114" s="399">
        <f t="shared" si="48"/>
        <v>0.98621709180402384</v>
      </c>
      <c r="AA114" s="399">
        <f t="shared" si="48"/>
        <v>0.98715032636689892</v>
      </c>
      <c r="AB114" s="399">
        <f t="shared" si="48"/>
        <v>0.98800698121001407</v>
      </c>
      <c r="AC114" s="399">
        <f t="shared" si="48"/>
        <v>0.988795819525075</v>
      </c>
      <c r="AD114" s="399">
        <f t="shared" si="48"/>
        <v>0.98952888611262046</v>
      </c>
      <c r="AE114" s="399">
        <f t="shared" si="48"/>
        <v>0.99020982676261116</v>
      </c>
      <c r="AF114" s="399">
        <f t="shared" si="48"/>
        <v>0.99084207485360642</v>
      </c>
      <c r="AG114" s="399">
        <f t="shared" si="48"/>
        <v>0.99142899724673861</v>
      </c>
      <c r="AH114" s="399">
        <f t="shared" si="48"/>
        <v>0.99197390740656055</v>
      </c>
      <c r="AI114" s="399">
        <f t="shared" si="48"/>
        <v>0.99248002188781637</v>
      </c>
      <c r="AJ114" s="399">
        <f t="shared" si="48"/>
        <v>0.99295040761910758</v>
      </c>
      <c r="AK114" s="399">
        <f t="shared" si="48"/>
        <v>0.99338794127791852</v>
      </c>
      <c r="AL114" s="399">
        <f t="shared" si="48"/>
        <v>0.99379528620985491</v>
      </c>
      <c r="AM114" s="399">
        <f t="shared" si="48"/>
        <v>0.99417488503910012</v>
      </c>
      <c r="AN114" s="399">
        <f t="shared" si="48"/>
        <v>0.99452896378263556</v>
      </c>
      <c r="AO114" s="399">
        <f t="shared" si="48"/>
        <v>0.99485954328392945</v>
      </c>
      <c r="AP114" s="399">
        <f t="shared" si="48"/>
        <v>0.99516845462912662</v>
      </c>
      <c r="AQ114" s="399">
        <f t="shared" si="48"/>
        <v>0.99545735618863485</v>
      </c>
      <c r="AR114" s="399">
        <f t="shared" si="48"/>
        <v>0.99572775076243292</v>
      </c>
      <c r="AS114" s="399">
        <f t="shared" si="48"/>
        <v>0.99598100193035888</v>
      </c>
      <c r="AT114" s="399">
        <f t="shared" si="48"/>
        <v>0.99621834913652507</v>
      </c>
      <c r="AU114" s="399">
        <f t="shared" si="48"/>
        <v>0.9964409213129829</v>
      </c>
      <c r="AV114" s="399">
        <f t="shared" si="48"/>
        <v>0.99664974901544123</v>
      </c>
      <c r="AW114" s="399">
        <f t="shared" si="48"/>
        <v>0.99684577513868544</v>
      </c>
      <c r="AX114" s="399">
        <f t="shared" si="48"/>
        <v>0.99702986432742258</v>
      </c>
      <c r="AY114" s="399">
        <f t="shared" si="48"/>
        <v>0.99720281121758492</v>
      </c>
      <c r="AZ114" s="399">
        <f t="shared" si="48"/>
        <v>0.99736534764556284</v>
      </c>
      <c r="BA114" s="399">
        <f t="shared" si="48"/>
        <v>0.99751814895603386</v>
      </c>
      <c r="BB114" s="399">
        <f t="shared" si="48"/>
        <v>0.99766183952769716</v>
      </c>
      <c r="BC114" s="399">
        <f t="shared" si="48"/>
        <v>0.99779699762314888</v>
      </c>
      <c r="BD114" s="399">
        <f t="shared" si="48"/>
        <v>0.99792415965593884</v>
      </c>
      <c r="BE114" s="399">
        <f t="shared" si="48"/>
        <v>0.99804382395540137</v>
      </c>
      <c r="BF114" s="399">
        <f t="shared" si="48"/>
        <v>0.99815645409856768</v>
      </c>
      <c r="BG114" s="399">
        <f t="shared" si="48"/>
        <v>0.99826248186847522</v>
      </c>
      <c r="BH114" s="399">
        <f t="shared" si="48"/>
        <v>0.99836230988949359</v>
      </c>
      <c r="BI114" s="399">
        <f t="shared" si="48"/>
        <v>0.99845631398280421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2.6773540081598606</v>
      </c>
      <c r="C115" s="400">
        <f t="shared" si="49"/>
        <v>2.1564247580924696</v>
      </c>
      <c r="D115" s="400">
        <f t="shared" si="49"/>
        <v>3.5958986746634709</v>
      </c>
      <c r="E115" s="400">
        <f t="shared" si="49"/>
        <v>243.96685817835029</v>
      </c>
      <c r="F115" s="400">
        <f t="shared" si="49"/>
        <v>567.57992814050681</v>
      </c>
      <c r="G115" s="400">
        <f t="shared" si="49"/>
        <v>794.41500118140266</v>
      </c>
      <c r="H115" s="400">
        <f t="shared" si="49"/>
        <v>877.16224047045239</v>
      </c>
      <c r="I115" s="400">
        <f t="shared" si="49"/>
        <v>915.90137952809914</v>
      </c>
      <c r="J115" s="400">
        <f t="shared" si="49"/>
        <v>926.68097011894133</v>
      </c>
      <c r="K115" s="400">
        <f t="shared" si="49"/>
        <v>920.36486864392953</v>
      </c>
      <c r="L115" s="400">
        <f t="shared" si="49"/>
        <v>904.9450404756119</v>
      </c>
      <c r="M115" s="400">
        <f t="shared" si="49"/>
        <v>885.7315572778582</v>
      </c>
      <c r="N115" s="400">
        <f t="shared" si="49"/>
        <v>864.86042279134551</v>
      </c>
      <c r="O115" s="400">
        <f t="shared" si="49"/>
        <v>841.74658639719689</v>
      </c>
      <c r="P115" s="400">
        <f t="shared" si="49"/>
        <v>817.36036050811424</v>
      </c>
      <c r="Q115" s="400">
        <f t="shared" si="49"/>
        <v>792.33902625470341</v>
      </c>
      <c r="R115" s="400">
        <f t="shared" si="49"/>
        <v>767.1227988665305</v>
      </c>
      <c r="S115" s="400">
        <f t="shared" si="49"/>
        <v>742.02445058784099</v>
      </c>
      <c r="T115" s="400">
        <f t="shared" si="49"/>
        <v>717.26890271376476</v>
      </c>
      <c r="U115" s="400">
        <f t="shared" si="49"/>
        <v>693.01789559177553</v>
      </c>
      <c r="V115" s="400">
        <f t="shared" si="49"/>
        <v>669.38650188786255</v>
      </c>
      <c r="W115" s="400">
        <f t="shared" si="49"/>
        <v>645.44071239117977</v>
      </c>
      <c r="X115" s="400">
        <f t="shared" si="49"/>
        <v>622.5075215442522</v>
      </c>
      <c r="Y115" s="400">
        <f t="shared" si="49"/>
        <v>600.56537850200675</v>
      </c>
      <c r="Z115" s="400">
        <f t="shared" si="49"/>
        <v>579.58868145137603</v>
      </c>
      <c r="AA115" s="400">
        <f t="shared" si="49"/>
        <v>290.28813385036011</v>
      </c>
      <c r="AB115" s="400">
        <f t="shared" si="49"/>
        <v>145.37086799168318</v>
      </c>
      <c r="AC115" s="400">
        <f t="shared" si="49"/>
        <v>72.789926838883929</v>
      </c>
      <c r="AD115" s="400">
        <f t="shared" si="49"/>
        <v>36.443545863601983</v>
      </c>
      <c r="AE115" s="400">
        <f t="shared" si="49"/>
        <v>18.244349786672245</v>
      </c>
      <c r="AF115" s="400">
        <f t="shared" si="49"/>
        <v>9.1326616718140752</v>
      </c>
      <c r="AG115" s="400">
        <f t="shared" si="49"/>
        <v>4.571200724242221</v>
      </c>
      <c r="AH115" s="400">
        <f t="shared" si="49"/>
        <v>2.2878620441888518</v>
      </c>
      <c r="AI115" s="400">
        <f t="shared" si="49"/>
        <v>1.1449817964816815</v>
      </c>
      <c r="AJ115" s="400">
        <f t="shared" si="49"/>
        <v>0.57297938835669615</v>
      </c>
      <c r="AK115" s="400">
        <f t="shared" si="49"/>
        <v>0.28671696409714426</v>
      </c>
      <c r="AL115" s="400">
        <f t="shared" si="49"/>
        <v>0.14346431247808586</v>
      </c>
      <c r="AM115" s="400">
        <f t="shared" si="49"/>
        <v>7.178148278105223E-2</v>
      </c>
      <c r="AN115" s="400">
        <f t="shared" si="49"/>
        <v>3.5913753364105364E-2</v>
      </c>
      <c r="AO115" s="400">
        <f t="shared" si="49"/>
        <v>1.7967622006373453E-2</v>
      </c>
      <c r="AP115" s="400">
        <f t="shared" si="49"/>
        <v>8.9888327999975547E-3</v>
      </c>
      <c r="AQ115" s="400">
        <f t="shared" si="49"/>
        <v>4.4967652188505026E-3</v>
      </c>
      <c r="AR115" s="400">
        <f t="shared" si="49"/>
        <v>2.249482033436515E-3</v>
      </c>
      <c r="AS115" s="400">
        <f t="shared" si="49"/>
        <v>1.1252559845062603E-3</v>
      </c>
      <c r="AT115" s="400">
        <f t="shared" si="49"/>
        <v>5.6286935392501291E-4</v>
      </c>
      <c r="AU115" s="400">
        <f t="shared" si="49"/>
        <v>2.8154786623231672E-4</v>
      </c>
      <c r="AV115" s="400">
        <f t="shared" si="49"/>
        <v>1.4082704206553592E-4</v>
      </c>
      <c r="AW115" s="400">
        <f t="shared" si="49"/>
        <v>7.0438451712642801E-5</v>
      </c>
      <c r="AX115" s="400">
        <f t="shared" si="49"/>
        <v>3.5230933909899731E-5</v>
      </c>
      <c r="AY115" s="400">
        <f t="shared" si="49"/>
        <v>1.7620967445049501E-5</v>
      </c>
      <c r="AZ115" s="400">
        <f t="shared" si="49"/>
        <v>8.8130687656264313E-6</v>
      </c>
      <c r="BA115" s="400">
        <f t="shared" si="49"/>
        <v>4.4077496424829566E-6</v>
      </c>
      <c r="BB115" s="400">
        <f t="shared" si="49"/>
        <v>2.2044462892428415E-6</v>
      </c>
      <c r="BC115" s="400">
        <f t="shared" si="49"/>
        <v>1.1024919415286184E-6</v>
      </c>
      <c r="BD115" s="400">
        <f t="shared" si="49"/>
        <v>5.5137243139416855E-7</v>
      </c>
      <c r="BE115" s="400">
        <f t="shared" si="49"/>
        <v>2.7574572371062529E-7</v>
      </c>
      <c r="BF115" s="400">
        <f t="shared" si="49"/>
        <v>1.3790086945715116E-7</v>
      </c>
      <c r="BG115" s="400">
        <f t="shared" si="49"/>
        <v>6.8963618782598131E-8</v>
      </c>
      <c r="BH115" s="400">
        <f t="shared" si="49"/>
        <v>3.4488016475491999E-8</v>
      </c>
      <c r="BI115" s="400">
        <f t="shared" si="49"/>
        <v>1.7246930947379474E-8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0.42413258340032212</v>
      </c>
      <c r="C116" s="399">
        <f t="shared" si="50"/>
        <v>0.54685996473540377</v>
      </c>
      <c r="D116" s="399">
        <f t="shared" si="50"/>
        <v>0.70038488319281633</v>
      </c>
      <c r="E116" s="399">
        <f t="shared" si="50"/>
        <v>0.85080818288797189</v>
      </c>
      <c r="F116" s="399">
        <f t="shared" si="50"/>
        <v>0.99151044402630906</v>
      </c>
      <c r="G116" s="399">
        <f t="shared" si="50"/>
        <v>1.1181640015464378</v>
      </c>
      <c r="H116" s="399">
        <f t="shared" si="50"/>
        <v>1.2310682057943272</v>
      </c>
      <c r="I116" s="399">
        <f t="shared" si="50"/>
        <v>1.3267298106575927</v>
      </c>
      <c r="J116" s="399">
        <f t="shared" si="50"/>
        <v>1.4032846314566862</v>
      </c>
      <c r="K116" s="399">
        <f t="shared" si="50"/>
        <v>1.4627574369996688</v>
      </c>
      <c r="L116" s="399">
        <f t="shared" si="50"/>
        <v>1.5296214348825583</v>
      </c>
      <c r="M116" s="399">
        <f t="shared" si="50"/>
        <v>1.6123043873649558</v>
      </c>
      <c r="N116" s="399">
        <f t="shared" si="50"/>
        <v>1.7083889312243272</v>
      </c>
      <c r="O116" s="399">
        <f t="shared" si="50"/>
        <v>1.7970532196935431</v>
      </c>
      <c r="P116" s="399">
        <f t="shared" si="50"/>
        <v>1.879845616658963</v>
      </c>
      <c r="Q116" s="399">
        <f t="shared" si="50"/>
        <v>1.9573518039236915</v>
      </c>
      <c r="R116" s="399">
        <f t="shared" si="50"/>
        <v>2.0295482827995843</v>
      </c>
      <c r="S116" s="399">
        <f t="shared" si="50"/>
        <v>2.095874689237923</v>
      </c>
      <c r="T116" s="399">
        <f t="shared" si="50"/>
        <v>2.1551464017806539</v>
      </c>
      <c r="U116" s="399">
        <f t="shared" si="50"/>
        <v>2.2053778013695853</v>
      </c>
      <c r="V116" s="399">
        <f t="shared" si="50"/>
        <v>2.2435434051302958</v>
      </c>
      <c r="W116" s="399">
        <f t="shared" si="50"/>
        <v>2.2653292620653955</v>
      </c>
      <c r="X116" s="399">
        <f t="shared" si="50"/>
        <v>2.2649848028096686</v>
      </c>
      <c r="Y116" s="399">
        <f t="shared" si="50"/>
        <v>2.2354718862130873</v>
      </c>
      <c r="Z116" s="399">
        <f t="shared" si="50"/>
        <v>2.1691990362939961</v>
      </c>
      <c r="AA116" s="399">
        <f t="shared" si="50"/>
        <v>1.8387415183494005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0.42428229598240313</v>
      </c>
      <c r="C119" s="421">
        <f t="shared" ref="C119:BI120" si="52">+C112</f>
        <v>0.54705800158230933</v>
      </c>
      <c r="D119" s="421">
        <f t="shared" si="52"/>
        <v>0.70064505510659769</v>
      </c>
      <c r="E119" s="421">
        <f t="shared" si="52"/>
        <v>0.85113233376299202</v>
      </c>
      <c r="F119" s="421">
        <f t="shared" si="52"/>
        <v>0.99189782682185013</v>
      </c>
      <c r="G119" s="421">
        <f t="shared" si="52"/>
        <v>1.1186119304374702</v>
      </c>
      <c r="H119" s="421">
        <f t="shared" si="52"/>
        <v>1.2315737706395065</v>
      </c>
      <c r="I119" s="421">
        <f t="shared" si="52"/>
        <v>1.327288279863996</v>
      </c>
      <c r="J119" s="421">
        <f t="shared" si="52"/>
        <v>1.4038900219639887</v>
      </c>
      <c r="K119" s="421">
        <f t="shared" si="52"/>
        <v>1.4634043245448094</v>
      </c>
      <c r="L119" s="421">
        <f t="shared" si="52"/>
        <v>1.5303162175098672</v>
      </c>
      <c r="M119" s="421">
        <f t="shared" si="52"/>
        <v>1.6130637204398905</v>
      </c>
      <c r="N119" s="421">
        <f t="shared" si="52"/>
        <v>1.709254215603454</v>
      </c>
      <c r="O119" s="421">
        <f t="shared" si="52"/>
        <v>1.7981412071405356</v>
      </c>
      <c r="P119" s="421">
        <f t="shared" si="52"/>
        <v>1.8814822482675122</v>
      </c>
      <c r="Q119" s="421">
        <f t="shared" si="52"/>
        <v>1.9602283357781691</v>
      </c>
      <c r="R119" s="421">
        <f t="shared" si="52"/>
        <v>2.0349148339228522</v>
      </c>
      <c r="S119" s="421">
        <f t="shared" si="52"/>
        <v>2.1058682185157833</v>
      </c>
      <c r="T119" s="421">
        <f t="shared" si="52"/>
        <v>2.1733145462045473</v>
      </c>
      <c r="U119" s="421">
        <f t="shared" si="52"/>
        <v>2.2374355299858943</v>
      </c>
      <c r="V119" s="421">
        <f t="shared" si="52"/>
        <v>2.2983968839306543</v>
      </c>
      <c r="W119" s="421">
        <f t="shared" si="52"/>
        <v>2.3563622721293389</v>
      </c>
      <c r="X119" s="421">
        <f t="shared" si="52"/>
        <v>2.4115000745837336</v>
      </c>
      <c r="Y119" s="421">
        <f t="shared" si="52"/>
        <v>2.4639868056442515</v>
      </c>
      <c r="Z119" s="421">
        <f t="shared" si="52"/>
        <v>2.5140090531015051</v>
      </c>
      <c r="AA119" s="421">
        <f t="shared" si="52"/>
        <v>2.5617645337556398</v>
      </c>
      <c r="AB119" s="421">
        <f t="shared" si="52"/>
        <v>2.6075124888943395</v>
      </c>
      <c r="AC119" s="421">
        <f t="shared" si="52"/>
        <v>2.6515414516214322</v>
      </c>
      <c r="AD119" s="421">
        <f t="shared" si="52"/>
        <v>2.6953132031819012</v>
      </c>
      <c r="AE119" s="421">
        <f t="shared" si="52"/>
        <v>2.7386425435912725</v>
      </c>
      <c r="AF119" s="421">
        <f t="shared" si="52"/>
        <v>2.7813282247912219</v>
      </c>
      <c r="AG119" s="421">
        <f t="shared" si="52"/>
        <v>2.823197775367964</v>
      </c>
      <c r="AH119" s="421">
        <f t="shared" si="52"/>
        <v>2.8641276988489115</v>
      </c>
      <c r="AI119" s="421">
        <f t="shared" si="52"/>
        <v>2.9040465383130063</v>
      </c>
      <c r="AJ119" s="421">
        <f t="shared" si="52"/>
        <v>2.9429287487408087</v>
      </c>
      <c r="AK119" s="421">
        <f t="shared" si="52"/>
        <v>2.9807850336508501</v>
      </c>
      <c r="AL119" s="421">
        <f t="shared" si="52"/>
        <v>3.0176523897233882</v>
      </c>
      <c r="AM119" s="421">
        <f t="shared" si="52"/>
        <v>3.0535853877490031</v>
      </c>
      <c r="AN119" s="421">
        <f t="shared" si="52"/>
        <v>3.0886491989581244</v>
      </c>
      <c r="AO119" s="421">
        <f t="shared" si="52"/>
        <v>3.1229143508854245</v>
      </c>
      <c r="AP119" s="421">
        <f t="shared" si="52"/>
        <v>3.1564529722152104</v>
      </c>
      <c r="AQ119" s="421">
        <f t="shared" si="52"/>
        <v>3.1893362237040113</v>
      </c>
      <c r="AR119" s="421">
        <f t="shared" si="52"/>
        <v>3.221632627374726</v>
      </c>
      <c r="AS119" s="421">
        <f t="shared" si="52"/>
        <v>3.2534070513722249</v>
      </c>
      <c r="AT119" s="421">
        <f t="shared" si="52"/>
        <v>3.2847201591863704</v>
      </c>
      <c r="AU119" s="421">
        <f t="shared" si="52"/>
        <v>3.3156281787177884</v>
      </c>
      <c r="AV119" s="421">
        <f t="shared" si="52"/>
        <v>3.3461828852136009</v>
      </c>
      <c r="AW119" s="421">
        <f t="shared" si="52"/>
        <v>3.3764317221115014</v>
      </c>
      <c r="AX119" s="421">
        <f t="shared" si="52"/>
        <v>3.4064180063581939</v>
      </c>
      <c r="AY119" s="421">
        <f t="shared" si="52"/>
        <v>3.4361811812630094</v>
      </c>
      <c r="AZ119" s="421">
        <f t="shared" si="52"/>
        <v>3.4657570918106382</v>
      </c>
      <c r="BA119" s="421">
        <f t="shared" si="52"/>
        <v>3.4951782657719552</v>
      </c>
      <c r="BB119" s="421">
        <f t="shared" si="52"/>
        <v>3.5244741898530623</v>
      </c>
      <c r="BC119" s="421">
        <f t="shared" si="52"/>
        <v>3.5536715742168332</v>
      </c>
      <c r="BD119" s="421">
        <f t="shared" si="52"/>
        <v>3.5827946015203453</v>
      </c>
      <c r="BE119" s="421">
        <f t="shared" si="52"/>
        <v>3.6118651585133272</v>
      </c>
      <c r="BF119" s="421">
        <f t="shared" si="52"/>
        <v>3.6409030495087062</v>
      </c>
      <c r="BG119" s="421">
        <f t="shared" si="52"/>
        <v>3.6699261918589152</v>
      </c>
      <c r="BH119" s="421">
        <f t="shared" si="52"/>
        <v>3.6989507940874446</v>
      </c>
      <c r="BI119" s="421">
        <f t="shared" si="52"/>
        <v>3.7279915176303566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2"/>
        <v>0.53297093331331402</v>
      </c>
      <c r="D120" s="421">
        <f t="shared" si="52"/>
        <v>0.67605785971701871</v>
      </c>
      <c r="E120" s="421">
        <f t="shared" si="52"/>
        <v>0.53219249351146902</v>
      </c>
      <c r="F120" s="421">
        <f t="shared" si="52"/>
        <v>0.3826106878161033</v>
      </c>
      <c r="G120" s="421">
        <f t="shared" si="52"/>
        <v>0.26940566508182101</v>
      </c>
      <c r="H120" s="421">
        <f t="shared" si="52"/>
        <v>0.21885786547482852</v>
      </c>
      <c r="I120" s="421">
        <f t="shared" si="52"/>
        <v>0.18142271855389636</v>
      </c>
      <c r="J120" s="421">
        <f t="shared" si="52"/>
        <v>0.15373608675921629</v>
      </c>
      <c r="K120" s="421">
        <f t="shared" si="52"/>
        <v>0.13323925152141808</v>
      </c>
      <c r="L120" s="421">
        <f t="shared" si="52"/>
        <v>0.11867006323685927</v>
      </c>
      <c r="M120" s="421">
        <f t="shared" si="52"/>
        <v>0.1070997320712655</v>
      </c>
      <c r="N120" s="421">
        <f t="shared" si="52"/>
        <v>9.6657508194317107E-2</v>
      </c>
      <c r="O120" s="421">
        <f t="shared" si="52"/>
        <v>8.7233401145371176E-2</v>
      </c>
      <c r="P120" s="421">
        <f t="shared" si="52"/>
        <v>7.8728144533697475E-2</v>
      </c>
      <c r="Q120" s="421">
        <f t="shared" si="52"/>
        <v>7.1052150441661965E-2</v>
      </c>
      <c r="R120" s="421">
        <f t="shared" si="52"/>
        <v>6.4124565773599915E-2</v>
      </c>
      <c r="S120" s="421">
        <f t="shared" si="52"/>
        <v>5.7872420610673915E-2</v>
      </c>
      <c r="T120" s="421">
        <f t="shared" si="52"/>
        <v>5.2229859601133202E-2</v>
      </c>
      <c r="U120" s="421">
        <f t="shared" si="52"/>
        <v>4.7137448290022713E-2</v>
      </c>
      <c r="V120" s="421">
        <f t="shared" si="52"/>
        <v>4.2541547081745491E-2</v>
      </c>
      <c r="W120" s="421">
        <f t="shared" si="52"/>
        <v>4.0414469727658213E-2</v>
      </c>
      <c r="X120" s="421">
        <f t="shared" si="52"/>
        <v>3.8393746241275298E-2</v>
      </c>
      <c r="Y120" s="421">
        <f t="shared" si="52"/>
        <v>3.6474058929211531E-2</v>
      </c>
      <c r="Z120" s="421">
        <f t="shared" si="52"/>
        <v>3.4650355982750951E-2</v>
      </c>
      <c r="AA120" s="421">
        <f t="shared" si="52"/>
        <v>3.29178381836134E-2</v>
      </c>
      <c r="AB120" s="421">
        <f t="shared" si="52"/>
        <v>3.1271946274432728E-2</v>
      </c>
      <c r="AC120" s="421">
        <f t="shared" si="52"/>
        <v>2.970834896071109E-2</v>
      </c>
      <c r="AD120" s="421">
        <f t="shared" si="52"/>
        <v>2.8222931512675534E-2</v>
      </c>
      <c r="AE120" s="421">
        <f t="shared" si="52"/>
        <v>2.6811784937041755E-2</v>
      </c>
      <c r="AF120" s="421">
        <f t="shared" si="52"/>
        <v>2.5471195690189664E-2</v>
      </c>
      <c r="AG120" s="421">
        <f t="shared" si="52"/>
        <v>2.4197635905680179E-2</v>
      </c>
      <c r="AH120" s="421">
        <f t="shared" si="52"/>
        <v>2.2987754110396167E-2</v>
      </c>
      <c r="AI120" s="421">
        <f t="shared" si="52"/>
        <v>2.1838366404876356E-2</v>
      </c>
      <c r="AJ120" s="421">
        <f t="shared" si="52"/>
        <v>2.0746448084632538E-2</v>
      </c>
      <c r="AK120" s="421">
        <f t="shared" si="52"/>
        <v>1.970912568040091E-2</v>
      </c>
      <c r="AL120" s="421">
        <f t="shared" si="52"/>
        <v>1.8723669396380864E-2</v>
      </c>
      <c r="AM120" s="421">
        <f t="shared" si="52"/>
        <v>1.7787485926561819E-2</v>
      </c>
      <c r="AN120" s="421">
        <f t="shared" si="52"/>
        <v>1.6898111630233727E-2</v>
      </c>
      <c r="AO120" s="421">
        <f t="shared" si="52"/>
        <v>1.6053206048722041E-2</v>
      </c>
      <c r="AP120" s="421">
        <f t="shared" si="52"/>
        <v>1.5250545746285938E-2</v>
      </c>
      <c r="AQ120" s="421">
        <f t="shared" si="52"/>
        <v>1.448801845897164E-2</v>
      </c>
      <c r="AR120" s="421">
        <f t="shared" si="52"/>
        <v>1.3763617536023058E-2</v>
      </c>
      <c r="AS120" s="421">
        <f t="shared" si="52"/>
        <v>1.3075436659221904E-2</v>
      </c>
      <c r="AT120" s="421">
        <f t="shared" si="52"/>
        <v>1.2421664826260809E-2</v>
      </c>
      <c r="AU120" s="421">
        <f t="shared" si="52"/>
        <v>1.1800581584947768E-2</v>
      </c>
      <c r="AV120" s="421">
        <f t="shared" si="52"/>
        <v>1.121055250570038E-2</v>
      </c>
      <c r="AW120" s="421">
        <f t="shared" si="52"/>
        <v>1.065002488041536E-2</v>
      </c>
      <c r="AX120" s="421">
        <f t="shared" si="52"/>
        <v>1.0117523636394591E-2</v>
      </c>
      <c r="AY120" s="421">
        <f t="shared" si="52"/>
        <v>9.6116474545748613E-3</v>
      </c>
      <c r="AZ120" s="421">
        <f t="shared" si="52"/>
        <v>9.1310650818461174E-3</v>
      </c>
      <c r="BA120" s="421">
        <f t="shared" si="52"/>
        <v>8.674511827753811E-3</v>
      </c>
      <c r="BB120" s="421">
        <f t="shared" si="52"/>
        <v>8.2407862363661193E-3</v>
      </c>
      <c r="BC120" s="421">
        <f t="shared" si="52"/>
        <v>7.8287469245478126E-3</v>
      </c>
      <c r="BD120" s="421">
        <f t="shared" si="52"/>
        <v>7.4373095783204215E-3</v>
      </c>
      <c r="BE120" s="421">
        <f t="shared" si="52"/>
        <v>7.0654440994044002E-3</v>
      </c>
      <c r="BF120" s="421">
        <f t="shared" si="52"/>
        <v>6.7121718944341798E-3</v>
      </c>
      <c r="BG120" s="421">
        <f t="shared" si="52"/>
        <v>6.3765632997124701E-3</v>
      </c>
      <c r="BH120" s="421">
        <f t="shared" si="52"/>
        <v>6.0577351347268467E-3</v>
      </c>
      <c r="BI120" s="421">
        <f t="shared" si="52"/>
        <v>5.7548483779905043E-3</v>
      </c>
    </row>
    <row r="121" spans="1:61" s="418" customFormat="1" ht="18" customHeight="1">
      <c r="A121" s="420" t="s">
        <v>965</v>
      </c>
      <c r="B121" s="421">
        <f>+B119*(1-B122)</f>
        <v>0.42428229598240313</v>
      </c>
      <c r="C121" s="421">
        <f t="shared" ref="C121:BI121" si="53">+C119*(1-C122)</f>
        <v>0.54705800158230933</v>
      </c>
      <c r="D121" s="421">
        <f t="shared" si="53"/>
        <v>0.70064505510659769</v>
      </c>
      <c r="E121" s="421">
        <f t="shared" si="53"/>
        <v>0.64562834174434602</v>
      </c>
      <c r="F121" s="421">
        <f t="shared" si="53"/>
        <v>0.61951829389640234</v>
      </c>
      <c r="G121" s="421">
        <f t="shared" si="53"/>
        <v>0.58884084859927266</v>
      </c>
      <c r="H121" s="421">
        <f t="shared" si="53"/>
        <v>0.5807246913656311</v>
      </c>
      <c r="I121" s="421">
        <f t="shared" si="53"/>
        <v>0.62986891273942547</v>
      </c>
      <c r="J121" s="421">
        <f t="shared" si="53"/>
        <v>0.6161242413825343</v>
      </c>
      <c r="K121" s="421">
        <f t="shared" si="53"/>
        <v>0.60332493616525962</v>
      </c>
      <c r="L121" s="421">
        <f t="shared" si="53"/>
        <v>0.60171275534487234</v>
      </c>
      <c r="M121" s="421">
        <f t="shared" si="53"/>
        <v>0.61053127047391154</v>
      </c>
      <c r="N121" s="421">
        <f t="shared" si="53"/>
        <v>0.62543876598863701</v>
      </c>
      <c r="O121" s="421">
        <f t="shared" si="53"/>
        <v>0.63780360200187947</v>
      </c>
      <c r="P121" s="421">
        <f t="shared" si="53"/>
        <v>0.64958832400516187</v>
      </c>
      <c r="Q121" s="421">
        <f t="shared" si="53"/>
        <v>0.66078911124974793</v>
      </c>
      <c r="R121" s="421">
        <f t="shared" si="53"/>
        <v>0.67192808281108218</v>
      </c>
      <c r="S121" s="421">
        <f t="shared" si="53"/>
        <v>0.68347606962300811</v>
      </c>
      <c r="T121" s="421">
        <f t="shared" si="53"/>
        <v>0.69391535070884913</v>
      </c>
      <c r="U121" s="421">
        <f t="shared" si="53"/>
        <v>0.70349720668152471</v>
      </c>
      <c r="V121" s="421">
        <f t="shared" si="53"/>
        <v>0.71246603402395703</v>
      </c>
      <c r="W121" s="421">
        <f t="shared" si="53"/>
        <v>0.78935807588016205</v>
      </c>
      <c r="X121" s="421">
        <f t="shared" si="53"/>
        <v>0.86636477843306425</v>
      </c>
      <c r="Y121" s="421">
        <f t="shared" si="53"/>
        <v>0.94327135862409872</v>
      </c>
      <c r="Z121" s="421">
        <f t="shared" si="53"/>
        <v>1.0198976836397984</v>
      </c>
      <c r="AA121" s="421">
        <f t="shared" si="53"/>
        <v>0.45132263468118505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0.24144775596772358</v>
      </c>
      <c r="F122" s="422">
        <f t="shared" si="54"/>
        <v>0.37542126099680329</v>
      </c>
      <c r="G122" s="422">
        <f t="shared" si="54"/>
        <v>0.47359684571843691</v>
      </c>
      <c r="H122" s="422">
        <f t="shared" si="54"/>
        <v>0.52846942244955064</v>
      </c>
      <c r="I122" s="422">
        <f t="shared" si="54"/>
        <v>0.5254467908026984</v>
      </c>
      <c r="J122" s="422">
        <f t="shared" si="54"/>
        <v>0.56113069275853966</v>
      </c>
      <c r="K122" s="422">
        <f t="shared" si="54"/>
        <v>0.58772505585363544</v>
      </c>
      <c r="L122" s="422">
        <f t="shared" si="54"/>
        <v>0.60680495412642221</v>
      </c>
      <c r="M122" s="422">
        <f t="shared" ref="M122:BI122" si="55">+(M123/(1000*M$36))^(1/($B$38-1))</f>
        <v>0.62150827475841031</v>
      </c>
      <c r="N122" s="422">
        <f t="shared" si="55"/>
        <v>0.63408674948458432</v>
      </c>
      <c r="O122" s="422">
        <f t="shared" si="55"/>
        <v>0.64529837842038218</v>
      </c>
      <c r="P122" s="422">
        <f t="shared" si="55"/>
        <v>0.65474650393150968</v>
      </c>
      <c r="Q122" s="422">
        <f t="shared" si="55"/>
        <v>0.66290196953640679</v>
      </c>
      <c r="R122" s="422">
        <f t="shared" si="55"/>
        <v>0.66980039085185794</v>
      </c>
      <c r="S122" s="422">
        <f t="shared" si="55"/>
        <v>0.67544214608798159</v>
      </c>
      <c r="T122" s="422">
        <f t="shared" si="55"/>
        <v>0.68071103562956625</v>
      </c>
      <c r="U122" s="422">
        <f t="shared" si="55"/>
        <v>0.68557878104047099</v>
      </c>
      <c r="V122" s="422">
        <f t="shared" si="55"/>
        <v>0.69001609817469056</v>
      </c>
      <c r="W122" s="422">
        <f t="shared" si="55"/>
        <v>0.66500988187743537</v>
      </c>
      <c r="X122" s="422">
        <f t="shared" si="55"/>
        <v>0.64073615938717576</v>
      </c>
      <c r="Y122" s="422">
        <f t="shared" si="55"/>
        <v>0.61717678176549151</v>
      </c>
      <c r="Z122" s="422">
        <f t="shared" si="55"/>
        <v>0.59431423590875221</v>
      </c>
      <c r="AA122" s="422">
        <f t="shared" si="55"/>
        <v>0.82382352915959467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0.42428229598240313</v>
      </c>
      <c r="C124" s="421">
        <f t="shared" ref="C124:BI124" si="56">+C119*(1-C122)</f>
        <v>0.54705800158230933</v>
      </c>
      <c r="D124" s="421">
        <f t="shared" si="56"/>
        <v>0.70064505510659769</v>
      </c>
      <c r="E124" s="421">
        <f t="shared" si="56"/>
        <v>0.64562834174434602</v>
      </c>
      <c r="F124" s="421">
        <f t="shared" si="56"/>
        <v>0.61951829389640234</v>
      </c>
      <c r="G124" s="421">
        <f t="shared" si="56"/>
        <v>0.58884084859927266</v>
      </c>
      <c r="H124" s="421">
        <f t="shared" si="56"/>
        <v>0.5807246913656311</v>
      </c>
      <c r="I124" s="421">
        <f t="shared" si="56"/>
        <v>0.62986891273942547</v>
      </c>
      <c r="J124" s="421">
        <f t="shared" si="56"/>
        <v>0.6161242413825343</v>
      </c>
      <c r="K124" s="421">
        <f t="shared" si="56"/>
        <v>0.60332493616525962</v>
      </c>
      <c r="L124" s="421">
        <f t="shared" si="56"/>
        <v>0.60171275534487234</v>
      </c>
      <c r="M124" s="421">
        <f t="shared" si="56"/>
        <v>0.61053127047391154</v>
      </c>
      <c r="N124" s="421">
        <f t="shared" si="56"/>
        <v>0.62543876598863701</v>
      </c>
      <c r="O124" s="421">
        <f t="shared" si="56"/>
        <v>0.63780360200187947</v>
      </c>
      <c r="P124" s="421">
        <f t="shared" si="56"/>
        <v>0.64958832400516187</v>
      </c>
      <c r="Q124" s="421">
        <f t="shared" si="56"/>
        <v>0.66078911124974793</v>
      </c>
      <c r="R124" s="421">
        <f t="shared" si="56"/>
        <v>0.67192808281108218</v>
      </c>
      <c r="S124" s="421">
        <f t="shared" si="56"/>
        <v>0.68347606962300811</v>
      </c>
      <c r="T124" s="421">
        <f t="shared" si="56"/>
        <v>0.69391535070884913</v>
      </c>
      <c r="U124" s="421">
        <f t="shared" si="56"/>
        <v>0.70349720668152471</v>
      </c>
      <c r="V124" s="421">
        <f t="shared" si="56"/>
        <v>0.71246603402395703</v>
      </c>
      <c r="W124" s="421">
        <f t="shared" si="56"/>
        <v>0.78935807588016205</v>
      </c>
      <c r="X124" s="421">
        <f t="shared" si="56"/>
        <v>0.86636477843306425</v>
      </c>
      <c r="Y124" s="421">
        <f t="shared" si="56"/>
        <v>0.94327135862409872</v>
      </c>
      <c r="Z124" s="421">
        <f t="shared" si="56"/>
        <v>1.0198976836397984</v>
      </c>
      <c r="AA124" s="421">
        <f t="shared" si="56"/>
        <v>0.45132263468118505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0.15970249004793446</v>
      </c>
      <c r="D128" s="23">
        <f t="shared" si="57"/>
        <v>0.14547426505999242</v>
      </c>
      <c r="E128" s="23">
        <f t="shared" si="57"/>
        <v>0.13760957685983147</v>
      </c>
      <c r="F128" s="23">
        <f t="shared" si="57"/>
        <v>0.13270754588053557</v>
      </c>
      <c r="G128" s="23">
        <f t="shared" si="57"/>
        <v>0.12902596317151951</v>
      </c>
      <c r="H128" s="23">
        <f t="shared" si="57"/>
        <v>0.12476591152022182</v>
      </c>
      <c r="I128" s="23">
        <f t="shared" si="57"/>
        <v>0.12013894171681165</v>
      </c>
      <c r="J128" s="23">
        <f t="shared" si="57"/>
        <v>0.11580368102633681</v>
      </c>
      <c r="K128" s="23">
        <f t="shared" si="57"/>
        <v>0.1120255214514105</v>
      </c>
      <c r="L128" s="23">
        <f t="shared" si="57"/>
        <v>0.11022116833861441</v>
      </c>
      <c r="M128" s="23">
        <f t="shared" si="57"/>
        <v>0.10995936901199238</v>
      </c>
      <c r="N128" s="23">
        <f t="shared" si="57"/>
        <v>0.10731452380789142</v>
      </c>
      <c r="O128" s="23">
        <f t="shared" si="57"/>
        <v>0.10558390749207</v>
      </c>
      <c r="P128" s="23">
        <f t="shared" si="57"/>
        <v>0.10436440014924961</v>
      </c>
      <c r="Q128" s="23">
        <f t="shared" si="57"/>
        <v>0.10345500590107207</v>
      </c>
      <c r="R128" s="23">
        <f t="shared" si="57"/>
        <v>0.10275083381643256</v>
      </c>
      <c r="S128" s="23">
        <f t="shared" si="57"/>
        <v>0.10219438674260163</v>
      </c>
      <c r="T128" s="23">
        <f t="shared" si="57"/>
        <v>0.1017521909085557</v>
      </c>
      <c r="U128" s="23">
        <f t="shared" si="57"/>
        <v>0.10140324377497938</v>
      </c>
      <c r="V128" s="23">
        <f t="shared" si="57"/>
        <v>0.1011331552960352</v>
      </c>
      <c r="W128" s="23">
        <f t="shared" si="57"/>
        <v>0.1009310823175317</v>
      </c>
      <c r="X128" s="23">
        <f t="shared" si="57"/>
        <v>0.1007880444908474</v>
      </c>
      <c r="Y128" s="23">
        <f t="shared" si="57"/>
        <v>0.10069592721641296</v>
      </c>
      <c r="Z128" s="23">
        <f t="shared" si="57"/>
        <v>0.10064683971764966</v>
      </c>
      <c r="AA128" s="23">
        <f t="shared" si="57"/>
        <v>0.10063269355762612</v>
      </c>
      <c r="AB128" s="23">
        <f t="shared" si="57"/>
        <v>0.10064043169736805</v>
      </c>
      <c r="AC128" s="23">
        <f t="shared" si="57"/>
        <v>0.10065508560160696</v>
      </c>
      <c r="AD128" s="23">
        <f t="shared" si="57"/>
        <v>0.10056007602771266</v>
      </c>
      <c r="AE128" s="23">
        <f t="shared" si="57"/>
        <v>0.10038707527717922</v>
      </c>
      <c r="AF128" s="23">
        <f t="shared" si="57"/>
        <v>0.10016654910750261</v>
      </c>
      <c r="AG128" s="23">
        <f t="shared" si="57"/>
        <v>9.9924033798115139E-2</v>
      </c>
      <c r="AH128" s="23">
        <f t="shared" si="57"/>
        <v>9.9678875566434233E-2</v>
      </c>
      <c r="AI128" s="23">
        <f t="shared" si="57"/>
        <v>9.9444518033158472E-2</v>
      </c>
      <c r="AJ128" s="23">
        <f t="shared" si="57"/>
        <v>9.9229500531777787E-2</v>
      </c>
      <c r="AK128" s="23">
        <f t="shared" si="57"/>
        <v>9.9038629036339212E-2</v>
      </c>
      <c r="AL128" s="23">
        <f t="shared" si="57"/>
        <v>9.8874047605074719E-2</v>
      </c>
      <c r="AM128" s="23">
        <f t="shared" si="57"/>
        <v>9.8736108419335444E-2</v>
      </c>
      <c r="AN128" s="23">
        <f t="shared" si="57"/>
        <v>9.8624028539147923E-2</v>
      </c>
      <c r="AO128" s="23">
        <f t="shared" si="57"/>
        <v>9.8536360649743082E-2</v>
      </c>
      <c r="AP128" s="23">
        <f t="shared" si="57"/>
        <v>9.8471316632050193E-2</v>
      </c>
      <c r="AQ128" s="23">
        <f t="shared" si="57"/>
        <v>9.8426981425992696E-2</v>
      </c>
      <c r="AR128" s="23">
        <f t="shared" si="57"/>
        <v>9.8401448436316E-2</v>
      </c>
      <c r="AS128" s="23">
        <f t="shared" si="57"/>
        <v>9.8392900601637995E-2</v>
      </c>
      <c r="AT128" s="23">
        <f t="shared" si="57"/>
        <v>9.8399654867858705E-2</v>
      </c>
      <c r="AU128" s="23">
        <f t="shared" si="57"/>
        <v>9.842018268761249E-2</v>
      </c>
      <c r="AV128" s="23">
        <f t="shared" si="57"/>
        <v>9.8453115303048011E-2</v>
      </c>
      <c r="AW128" s="23">
        <f t="shared" si="57"/>
        <v>9.8497239763359432E-2</v>
      </c>
      <c r="AX128" s="23">
        <f t="shared" si="57"/>
        <v>9.8551489644976176E-2</v>
      </c>
      <c r="AY128" s="23">
        <f t="shared" si="57"/>
        <v>9.8614933067449922E-2</v>
      </c>
      <c r="AZ128" s="23">
        <f t="shared" si="57"/>
        <v>9.8686759659859916E-2</v>
      </c>
      <c r="BA128" s="23">
        <f t="shared" si="57"/>
        <v>9.8766267500940544E-2</v>
      </c>
      <c r="BB128" s="23">
        <f t="shared" si="57"/>
        <v>9.885285063652105E-2</v>
      </c>
      <c r="BC128" s="23">
        <f t="shared" si="57"/>
        <v>9.8945987503126068E-2</v>
      </c>
      <c r="BD128" s="23">
        <f t="shared" si="57"/>
        <v>9.9045230409917487E-2</v>
      </c>
      <c r="BE128" s="23">
        <f t="shared" si="57"/>
        <v>9.9150196120277853E-2</v>
      </c>
      <c r="BF128" s="23">
        <f t="shared" si="57"/>
        <v>9.9260557507220973E-2</v>
      </c>
      <c r="BG128" s="23">
        <f t="shared" si="57"/>
        <v>9.9376036218477057E-2</v>
      </c>
      <c r="BH128" s="23">
        <f t="shared" si="57"/>
        <v>9.9496396267451409E-2</v>
      </c>
      <c r="BI128" s="23">
        <f t="shared" si="57"/>
        <v>9.9621438458501521E-2</v>
      </c>
    </row>
    <row r="129" spans="1:61" ht="18" customHeight="1">
      <c r="A129" s="23" t="s">
        <v>11</v>
      </c>
      <c r="B129" s="23"/>
      <c r="C129" s="23">
        <f>+$B$14+LN(D56/C56)/10+$B$18*LN(D88/C88)/10</f>
        <v>6.9675656193904992E-2</v>
      </c>
      <c r="D129" s="23">
        <f t="shared" ref="D129:BH129" si="58">+$B$14+LN(E56/D56)/10+$B$18*LN(E88/D88)/10</f>
        <v>6.1241251343918876E-2</v>
      </c>
      <c r="E129" s="23">
        <f t="shared" si="58"/>
        <v>5.4267499744573233E-2</v>
      </c>
      <c r="F129" s="23">
        <f t="shared" si="58"/>
        <v>4.8000360530861645E-2</v>
      </c>
      <c r="G129" s="23">
        <f t="shared" si="58"/>
        <v>4.3718470238648333E-2</v>
      </c>
      <c r="H129" s="23">
        <f t="shared" si="58"/>
        <v>4.0126799915370132E-2</v>
      </c>
      <c r="I129" s="23">
        <f t="shared" si="58"/>
        <v>3.6809981184632704E-2</v>
      </c>
      <c r="J129" s="23">
        <f t="shared" si="58"/>
        <v>3.3921926160026358E-2</v>
      </c>
      <c r="K129" s="23">
        <f t="shared" si="58"/>
        <v>3.2992401376359025E-2</v>
      </c>
      <c r="L129" s="23">
        <f t="shared" si="58"/>
        <v>3.1040793582385727E-2</v>
      </c>
      <c r="M129" s="23">
        <f t="shared" si="58"/>
        <v>3.2813986772068884E-2</v>
      </c>
      <c r="N129" s="23">
        <f t="shared" si="58"/>
        <v>3.1132067708597964E-2</v>
      </c>
      <c r="O129" s="23">
        <f t="shared" si="58"/>
        <v>2.9784572298087328E-2</v>
      </c>
      <c r="P129" s="23">
        <f t="shared" si="58"/>
        <v>2.8653115035015317E-2</v>
      </c>
      <c r="Q129" s="23">
        <f t="shared" si="58"/>
        <v>2.7674480041085879E-2</v>
      </c>
      <c r="R129" s="23">
        <f t="shared" si="58"/>
        <v>2.6812811236889538E-2</v>
      </c>
      <c r="S129" s="23">
        <f t="shared" si="58"/>
        <v>2.6046340841071321E-2</v>
      </c>
      <c r="T129" s="23">
        <f t="shared" si="58"/>
        <v>2.536087693397731E-2</v>
      </c>
      <c r="U129" s="23">
        <f t="shared" si="58"/>
        <v>2.4746563192424249E-2</v>
      </c>
      <c r="V129" s="23">
        <f t="shared" si="58"/>
        <v>2.4196256059645642E-2</v>
      </c>
      <c r="W129" s="23">
        <f t="shared" si="58"/>
        <v>2.3704697163452176E-2</v>
      </c>
      <c r="X129" s="23">
        <f t="shared" si="58"/>
        <v>2.3268041312757649E-2</v>
      </c>
      <c r="Y129" s="23">
        <f t="shared" si="58"/>
        <v>2.2883477727616185E-2</v>
      </c>
      <c r="Z129" s="23">
        <f t="shared" si="58"/>
        <v>2.2563265348441195E-2</v>
      </c>
      <c r="AA129" s="23">
        <f t="shared" si="58"/>
        <v>2.2305226403220333E-2</v>
      </c>
      <c r="AB129" s="23">
        <f t="shared" si="58"/>
        <v>2.2428534064344658E-2</v>
      </c>
      <c r="AC129" s="23">
        <f t="shared" si="58"/>
        <v>2.2351314390560841E-2</v>
      </c>
      <c r="AD129" s="23">
        <f t="shared" si="58"/>
        <v>2.2231581499819866E-2</v>
      </c>
      <c r="AE129" s="23">
        <f t="shared" si="58"/>
        <v>2.2081316704246023E-2</v>
      </c>
      <c r="AF129" s="23">
        <f t="shared" si="58"/>
        <v>2.1912868458962342E-2</v>
      </c>
      <c r="AG129" s="23">
        <f t="shared" si="58"/>
        <v>2.1736687219392509E-2</v>
      </c>
      <c r="AH129" s="23">
        <f t="shared" si="58"/>
        <v>2.1560653528762155E-2</v>
      </c>
      <c r="AI129" s="23">
        <f t="shared" si="58"/>
        <v>2.1390206186790973E-2</v>
      </c>
      <c r="AJ129" s="23">
        <f t="shared" si="58"/>
        <v>2.1228777018817837E-2</v>
      </c>
      <c r="AK129" s="23">
        <f t="shared" si="58"/>
        <v>2.1078281692696633E-2</v>
      </c>
      <c r="AL129" s="23">
        <f t="shared" si="58"/>
        <v>2.093955757140524E-2</v>
      </c>
      <c r="AM129" s="23">
        <f t="shared" si="58"/>
        <v>2.0812713821016043E-2</v>
      </c>
      <c r="AN129" s="23">
        <f t="shared" si="58"/>
        <v>2.0697393649189051E-2</v>
      </c>
      <c r="AO129" s="23">
        <f t="shared" si="58"/>
        <v>2.0592961996115593E-2</v>
      </c>
      <c r="AP129" s="23">
        <f t="shared" si="58"/>
        <v>2.0498635101550797E-2</v>
      </c>
      <c r="AQ129" s="23">
        <f t="shared" si="58"/>
        <v>2.0413567036761185E-2</v>
      </c>
      <c r="AR129" s="23">
        <f t="shared" si="58"/>
        <v>2.0336905486639151E-2</v>
      </c>
      <c r="AS129" s="23">
        <f t="shared" si="58"/>
        <v>2.0267826146472542E-2</v>
      </c>
      <c r="AT129" s="23">
        <f t="shared" si="58"/>
        <v>2.0205552582808772E-2</v>
      </c>
      <c r="AU129" s="23">
        <f t="shared" si="58"/>
        <v>2.0149366428797628E-2</v>
      </c>
      <c r="AV129" s="23">
        <f t="shared" si="58"/>
        <v>2.0098611305811812E-2</v>
      </c>
      <c r="AW129" s="23">
        <f t="shared" si="58"/>
        <v>2.0052692794471659E-2</v>
      </c>
      <c r="AX129" s="23">
        <f t="shared" si="58"/>
        <v>2.0011076022947688E-2</v>
      </c>
      <c r="AY129" s="23">
        <f t="shared" si="58"/>
        <v>1.997328191523123E-2</v>
      </c>
      <c r="AZ129" s="23">
        <f t="shared" si="58"/>
        <v>1.9938882781289722E-2</v>
      </c>
      <c r="BA129" s="23">
        <f t="shared" si="58"/>
        <v>1.9907497685695573E-2</v>
      </c>
      <c r="BB129" s="23">
        <f t="shared" si="58"/>
        <v>1.9878787866010005E-2</v>
      </c>
      <c r="BC129" s="23">
        <f t="shared" si="58"/>
        <v>1.9852452361932362E-2</v>
      </c>
      <c r="BD129" s="23">
        <f t="shared" si="58"/>
        <v>1.9828223943472112E-2</v>
      </c>
      <c r="BE129" s="23">
        <f t="shared" si="58"/>
        <v>1.980586537916925E-2</v>
      </c>
      <c r="BF129" s="23">
        <f t="shared" si="58"/>
        <v>1.9785166055339594E-2</v>
      </c>
      <c r="BG129" s="23">
        <f t="shared" si="58"/>
        <v>1.9765938938831419E-2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7.6339847574406039E-2</v>
      </c>
      <c r="D130" s="23">
        <f t="shared" ref="D130:BH130" si="59">+$B$14+LN(D56/C56)/10+$B$18*LN(D88/C88)/10</f>
        <v>6.9675656193904992E-2</v>
      </c>
      <c r="E130" s="23">
        <f t="shared" si="59"/>
        <v>6.1241251343918876E-2</v>
      </c>
      <c r="F130" s="23">
        <f t="shared" si="59"/>
        <v>5.4267499744573233E-2</v>
      </c>
      <c r="G130" s="23">
        <f t="shared" si="59"/>
        <v>4.8000360530861645E-2</v>
      </c>
      <c r="H130" s="23">
        <f t="shared" si="59"/>
        <v>4.3718470238648333E-2</v>
      </c>
      <c r="I130" s="23">
        <f t="shared" si="59"/>
        <v>4.0126799915370132E-2</v>
      </c>
      <c r="J130" s="23">
        <f t="shared" si="59"/>
        <v>3.6809981184632704E-2</v>
      </c>
      <c r="K130" s="23">
        <f t="shared" si="59"/>
        <v>3.3921926160026358E-2</v>
      </c>
      <c r="L130" s="23">
        <f t="shared" si="59"/>
        <v>3.2992401376359025E-2</v>
      </c>
      <c r="M130" s="23">
        <f t="shared" si="59"/>
        <v>3.1040793582385727E-2</v>
      </c>
      <c r="N130" s="23">
        <f t="shared" si="59"/>
        <v>3.2813986772068884E-2</v>
      </c>
      <c r="O130" s="23">
        <f t="shared" si="59"/>
        <v>3.1132067708597964E-2</v>
      </c>
      <c r="P130" s="23">
        <f t="shared" si="59"/>
        <v>2.9784572298087328E-2</v>
      </c>
      <c r="Q130" s="23">
        <f t="shared" si="59"/>
        <v>2.8653115035015317E-2</v>
      </c>
      <c r="R130" s="23">
        <f t="shared" si="59"/>
        <v>2.7674480041085879E-2</v>
      </c>
      <c r="S130" s="23">
        <f t="shared" si="59"/>
        <v>2.6812811236889538E-2</v>
      </c>
      <c r="T130" s="23">
        <f t="shared" si="59"/>
        <v>2.6046340841071321E-2</v>
      </c>
      <c r="U130" s="23">
        <f t="shared" si="59"/>
        <v>2.536087693397731E-2</v>
      </c>
      <c r="V130" s="23">
        <f t="shared" si="59"/>
        <v>2.4746563192424249E-2</v>
      </c>
      <c r="W130" s="23">
        <f t="shared" si="59"/>
        <v>2.4196256059645642E-2</v>
      </c>
      <c r="X130" s="23">
        <f t="shared" si="59"/>
        <v>2.3704697163452176E-2</v>
      </c>
      <c r="Y130" s="23">
        <f t="shared" si="59"/>
        <v>2.3268041312757649E-2</v>
      </c>
      <c r="Z130" s="23">
        <f t="shared" si="59"/>
        <v>2.2883477727616185E-2</v>
      </c>
      <c r="AA130" s="23">
        <f t="shared" si="59"/>
        <v>2.2563265348441195E-2</v>
      </c>
      <c r="AB130" s="23">
        <f t="shared" si="59"/>
        <v>2.2305226403220333E-2</v>
      </c>
      <c r="AC130" s="23">
        <f t="shared" si="59"/>
        <v>2.2428534064344658E-2</v>
      </c>
      <c r="AD130" s="23">
        <f t="shared" si="59"/>
        <v>2.2351314390560841E-2</v>
      </c>
      <c r="AE130" s="23">
        <f t="shared" si="59"/>
        <v>2.2231581499819866E-2</v>
      </c>
      <c r="AF130" s="23">
        <f t="shared" si="59"/>
        <v>2.2081316704246023E-2</v>
      </c>
      <c r="AG130" s="23">
        <f t="shared" si="59"/>
        <v>2.1912868458962342E-2</v>
      </c>
      <c r="AH130" s="23">
        <f t="shared" si="59"/>
        <v>2.1736687219392509E-2</v>
      </c>
      <c r="AI130" s="23">
        <f t="shared" si="59"/>
        <v>2.1560653528762155E-2</v>
      </c>
      <c r="AJ130" s="23">
        <f t="shared" si="59"/>
        <v>2.1390206186790973E-2</v>
      </c>
      <c r="AK130" s="23">
        <f t="shared" si="59"/>
        <v>2.1228777018817837E-2</v>
      </c>
      <c r="AL130" s="23">
        <f t="shared" si="59"/>
        <v>2.1078281692696633E-2</v>
      </c>
      <c r="AM130" s="23">
        <f t="shared" si="59"/>
        <v>2.093955757140524E-2</v>
      </c>
      <c r="AN130" s="23">
        <f t="shared" si="59"/>
        <v>2.0812713821016043E-2</v>
      </c>
      <c r="AO130" s="23">
        <f t="shared" si="59"/>
        <v>2.0697393649189051E-2</v>
      </c>
      <c r="AP130" s="23">
        <f t="shared" si="59"/>
        <v>2.0592961996115593E-2</v>
      </c>
      <c r="AQ130" s="23">
        <f t="shared" si="59"/>
        <v>2.0498635101550797E-2</v>
      </c>
      <c r="AR130" s="23">
        <f t="shared" si="59"/>
        <v>2.0413567036761185E-2</v>
      </c>
      <c r="AS130" s="23">
        <f t="shared" si="59"/>
        <v>2.0336905486639151E-2</v>
      </c>
      <c r="AT130" s="23">
        <f t="shared" si="59"/>
        <v>2.0267826146472542E-2</v>
      </c>
      <c r="AU130" s="23">
        <f t="shared" si="59"/>
        <v>2.0205552582808772E-2</v>
      </c>
      <c r="AV130" s="23">
        <f t="shared" si="59"/>
        <v>2.0149366428797628E-2</v>
      </c>
      <c r="AW130" s="23">
        <f t="shared" si="59"/>
        <v>2.0098611305811812E-2</v>
      </c>
      <c r="AX130" s="23">
        <f t="shared" si="59"/>
        <v>2.0052692794471659E-2</v>
      </c>
      <c r="AY130" s="23">
        <f t="shared" si="59"/>
        <v>2.0011076022947688E-2</v>
      </c>
      <c r="AZ130" s="23">
        <f t="shared" si="59"/>
        <v>1.997328191523123E-2</v>
      </c>
      <c r="BA130" s="23">
        <f t="shared" si="59"/>
        <v>1.9938882781289722E-2</v>
      </c>
      <c r="BB130" s="23">
        <f t="shared" si="59"/>
        <v>1.9907497685695573E-2</v>
      </c>
      <c r="BC130" s="23">
        <f t="shared" si="59"/>
        <v>1.9878787866010005E-2</v>
      </c>
      <c r="BD130" s="23">
        <f t="shared" si="59"/>
        <v>1.9852452361932362E-2</v>
      </c>
      <c r="BE130" s="23">
        <f t="shared" si="59"/>
        <v>1.9828223943472112E-2</v>
      </c>
      <c r="BF130" s="23">
        <f t="shared" si="59"/>
        <v>1.980586537916925E-2</v>
      </c>
      <c r="BG130" s="23">
        <f t="shared" si="59"/>
        <v>1.9785166055339594E-2</v>
      </c>
      <c r="BH130" s="23">
        <f t="shared" si="59"/>
        <v>1.9765938938831419E-2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7.3007751884155508E-2</v>
      </c>
      <c r="D131" s="23">
        <f t="shared" si="60"/>
        <v>6.5458453768911934E-2</v>
      </c>
      <c r="E131" s="23">
        <f t="shared" si="60"/>
        <v>5.7754375544246055E-2</v>
      </c>
      <c r="F131" s="23">
        <f t="shared" si="60"/>
        <v>5.1133930137717443E-2</v>
      </c>
      <c r="G131" s="23">
        <f t="shared" si="60"/>
        <v>4.5859415384754992E-2</v>
      </c>
      <c r="H131" s="23">
        <f t="shared" si="60"/>
        <v>4.1922635077009232E-2</v>
      </c>
      <c r="I131" s="23">
        <f t="shared" si="60"/>
        <v>3.8468390550001418E-2</v>
      </c>
      <c r="J131" s="23">
        <f t="shared" si="60"/>
        <v>3.5365953672329531E-2</v>
      </c>
      <c r="K131" s="23">
        <f t="shared" si="60"/>
        <v>3.3457163768192688E-2</v>
      </c>
      <c r="L131" s="23">
        <f t="shared" si="60"/>
        <v>3.2016597479372376E-2</v>
      </c>
      <c r="M131" s="23">
        <f t="shared" si="60"/>
        <v>3.1927390177227302E-2</v>
      </c>
      <c r="N131" s="23">
        <f t="shared" si="60"/>
        <v>3.1973027240333421E-2</v>
      </c>
      <c r="O131" s="23">
        <f t="shared" si="60"/>
        <v>3.0458320003342646E-2</v>
      </c>
      <c r="P131" s="23">
        <f t="shared" si="60"/>
        <v>2.9218843666551322E-2</v>
      </c>
      <c r="Q131" s="23">
        <f t="shared" si="60"/>
        <v>2.8163797538050598E-2</v>
      </c>
      <c r="R131" s="23">
        <f t="shared" si="60"/>
        <v>2.7243645638987707E-2</v>
      </c>
      <c r="S131" s="23">
        <f t="shared" si="60"/>
        <v>2.642957603898043E-2</v>
      </c>
      <c r="T131" s="23">
        <f t="shared" si="60"/>
        <v>2.5703608887524314E-2</v>
      </c>
      <c r="U131" s="23">
        <f t="shared" si="60"/>
        <v>2.5053720063200779E-2</v>
      </c>
      <c r="V131" s="23">
        <f t="shared" si="60"/>
        <v>2.4471409626034946E-2</v>
      </c>
      <c r="W131" s="23">
        <f t="shared" si="60"/>
        <v>2.3950476611548907E-2</v>
      </c>
      <c r="X131" s="23">
        <f t="shared" si="60"/>
        <v>2.3486369238104911E-2</v>
      </c>
      <c r="Y131" s="23">
        <f t="shared" si="60"/>
        <v>2.3075759520186916E-2</v>
      </c>
      <c r="Z131" s="23">
        <f t="shared" si="60"/>
        <v>2.272337153802869E-2</v>
      </c>
      <c r="AA131" s="23">
        <f t="shared" si="60"/>
        <v>2.2434245875830764E-2</v>
      </c>
      <c r="AB131" s="23">
        <f t="shared" si="60"/>
        <v>2.2366880233782496E-2</v>
      </c>
      <c r="AC131" s="23">
        <f t="shared" si="60"/>
        <v>2.238992422745275E-2</v>
      </c>
      <c r="AD131" s="23">
        <f t="shared" si="60"/>
        <v>2.2291447945190355E-2</v>
      </c>
      <c r="AE131" s="23">
        <f t="shared" si="60"/>
        <v>2.2156449102032946E-2</v>
      </c>
      <c r="AF131" s="23">
        <f t="shared" si="60"/>
        <v>2.1997092581604184E-2</v>
      </c>
      <c r="AG131" s="23">
        <f t="shared" si="60"/>
        <v>2.1824777839177426E-2</v>
      </c>
      <c r="AH131" s="23">
        <f t="shared" si="60"/>
        <v>2.1648670374077333E-2</v>
      </c>
      <c r="AI131" s="23">
        <f t="shared" si="60"/>
        <v>2.1475429857776562E-2</v>
      </c>
      <c r="AJ131" s="23">
        <f t="shared" si="60"/>
        <v>2.1309491602804403E-2</v>
      </c>
      <c r="AK131" s="23">
        <f t="shared" si="60"/>
        <v>2.1153529355757233E-2</v>
      </c>
      <c r="AL131" s="23">
        <f t="shared" si="60"/>
        <v>2.1008919632050937E-2</v>
      </c>
      <c r="AM131" s="23">
        <f t="shared" si="60"/>
        <v>2.0876135696210642E-2</v>
      </c>
      <c r="AN131" s="23">
        <f t="shared" si="60"/>
        <v>2.0755053735102547E-2</v>
      </c>
      <c r="AO131" s="23">
        <f t="shared" si="60"/>
        <v>2.0645177822652322E-2</v>
      </c>
      <c r="AP131" s="23">
        <f t="shared" si="60"/>
        <v>2.0545798548833195E-2</v>
      </c>
      <c r="AQ131" s="23">
        <f t="shared" si="60"/>
        <v>2.0456101069155991E-2</v>
      </c>
      <c r="AR131" s="23">
        <f t="shared" si="60"/>
        <v>2.0375236261700166E-2</v>
      </c>
      <c r="AS131" s="23">
        <f t="shared" si="60"/>
        <v>2.0302365816555847E-2</v>
      </c>
      <c r="AT131" s="23">
        <f t="shared" si="60"/>
        <v>2.0236689364640657E-2</v>
      </c>
      <c r="AU131" s="23">
        <f t="shared" si="60"/>
        <v>2.01774595058032E-2</v>
      </c>
      <c r="AV131" s="23">
        <f t="shared" si="60"/>
        <v>2.012398886730472E-2</v>
      </c>
      <c r="AW131" s="23">
        <f t="shared" si="60"/>
        <v>2.0075652050141737E-2</v>
      </c>
      <c r="AX131" s="23">
        <f t="shared" si="60"/>
        <v>2.0031884408709674E-2</v>
      </c>
      <c r="AY131" s="23">
        <f t="shared" si="60"/>
        <v>1.9992178969089461E-2</v>
      </c>
      <c r="AZ131" s="23">
        <f t="shared" si="60"/>
        <v>1.9956082348260476E-2</v>
      </c>
      <c r="BA131" s="23">
        <f t="shared" si="60"/>
        <v>1.9923190233492649E-2</v>
      </c>
      <c r="BB131" s="23">
        <f t="shared" si="60"/>
        <v>1.9893142775852787E-2</v>
      </c>
      <c r="BC131" s="23">
        <f>+AVERAGE(BC129:BC130)</f>
        <v>1.9865620113971184E-2</v>
      </c>
      <c r="BD131" s="23">
        <f>+AVERAGE(BD129:BD130)</f>
        <v>1.9840338152702239E-2</v>
      </c>
      <c r="BE131" s="23">
        <f>+AVERAGE(BE129:BE130)</f>
        <v>1.9817044661320681E-2</v>
      </c>
      <c r="BF131" s="23">
        <f>+AVERAGE(BF129:BF130)</f>
        <v>1.9795515717254422E-2</v>
      </c>
      <c r="BG131" s="23">
        <f>+AVERAGE(BG129:BG130)</f>
        <v>1.9775552497085506E-2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6.4969972164372863E-2</v>
      </c>
      <c r="C132" s="23">
        <f t="shared" si="61"/>
        <v>3.8575185086050318E-2</v>
      </c>
      <c r="D132" s="23">
        <f t="shared" si="61"/>
        <v>2.4481925485201218E-2</v>
      </c>
      <c r="E132" s="23">
        <f t="shared" si="61"/>
        <v>1.6463038888975733E-2</v>
      </c>
      <c r="F132" s="23">
        <f t="shared" si="61"/>
        <v>1.1588883901127481E-2</v>
      </c>
      <c r="G132" s="23">
        <f t="shared" si="61"/>
        <v>8.5051616853836706E-3</v>
      </c>
      <c r="H132" s="23">
        <f t="shared" si="61"/>
        <v>6.3938666464581299E-3</v>
      </c>
      <c r="I132" s="23">
        <f t="shared" si="61"/>
        <v>4.9018187659973459E-3</v>
      </c>
      <c r="J132" s="23">
        <f t="shared" si="61"/>
        <v>3.8379891597138363E-3</v>
      </c>
      <c r="K132" s="23">
        <f t="shared" si="61"/>
        <v>3.0701447062937304E-3</v>
      </c>
      <c r="L132" s="23">
        <f t="shared" si="61"/>
        <v>2.5176287107658442E-3</v>
      </c>
      <c r="M132" s="23">
        <f t="shared" si="61"/>
        <v>2.1445066692475406E-3</v>
      </c>
      <c r="N132" s="23">
        <f t="shared" si="61"/>
        <v>1.7945775879165808E-3</v>
      </c>
      <c r="O132" s="23">
        <f t="shared" si="61"/>
        <v>1.5272198486359718E-3</v>
      </c>
      <c r="P132" s="23">
        <f t="shared" si="61"/>
        <v>1.3173251341393754E-3</v>
      </c>
      <c r="Q132" s="23">
        <f t="shared" si="61"/>
        <v>1.1492069741028323E-3</v>
      </c>
      <c r="R132" s="23">
        <f t="shared" si="61"/>
        <v>1.0124036108968852E-3</v>
      </c>
      <c r="S132" s="23">
        <f t="shared" si="61"/>
        <v>8.9960383489567659E-4</v>
      </c>
      <c r="T132" s="23">
        <f t="shared" si="61"/>
        <v>8.0552245115905307E-4</v>
      </c>
      <c r="U132" s="23">
        <f t="shared" si="61"/>
        <v>7.2624128290935607E-4</v>
      </c>
      <c r="V132" s="23">
        <f t="shared" si="61"/>
        <v>6.5879780948552129E-4</v>
      </c>
      <c r="W132" s="23">
        <f t="shared" si="61"/>
        <v>6.0091537203272975E-4</v>
      </c>
      <c r="X132" s="23">
        <f t="shared" si="61"/>
        <v>5.5081948445711074E-4</v>
      </c>
      <c r="Y132" s="23">
        <f t="shared" si="61"/>
        <v>5.0710938403907674E-4</v>
      </c>
      <c r="Z132" s="23">
        <f t="shared" si="61"/>
        <v>4.6866674491242099E-4</v>
      </c>
      <c r="AA132" s="23">
        <f t="shared" si="61"/>
        <v>4.3452752751868984E-4</v>
      </c>
      <c r="AB132" s="23">
        <f t="shared" si="61"/>
        <v>4.0391603941787433E-4</v>
      </c>
      <c r="AC132" s="23">
        <f t="shared" si="61"/>
        <v>3.7499837495075982E-4</v>
      </c>
      <c r="AD132" s="23">
        <f t="shared" si="61"/>
        <v>3.4841996515060119E-4</v>
      </c>
      <c r="AE132" s="23">
        <f t="shared" si="61"/>
        <v>3.2411316632597654E-4</v>
      </c>
      <c r="AF132" s="23">
        <f t="shared" si="61"/>
        <v>3.0195547313376602E-4</v>
      </c>
      <c r="AG132" s="23">
        <f t="shared" si="61"/>
        <v>2.8178683531486016E-4</v>
      </c>
      <c r="AH132" s="23">
        <f t="shared" si="61"/>
        <v>2.6342903366849771E-4</v>
      </c>
      <c r="AI132" s="23">
        <f t="shared" si="61"/>
        <v>2.4670109805023785E-4</v>
      </c>
      <c r="AJ132" s="23">
        <f t="shared" si="61"/>
        <v>2.3142952802664385E-4</v>
      </c>
      <c r="AK132" s="23">
        <f t="shared" si="61"/>
        <v>2.174540670878428E-4</v>
      </c>
      <c r="AL132" s="23">
        <f t="shared" si="61"/>
        <v>2.0463027730681425E-4</v>
      </c>
      <c r="AM132" s="23">
        <f t="shared" si="61"/>
        <v>1.9283005361645113E-4</v>
      </c>
      <c r="AN132" s="23">
        <f t="shared" si="61"/>
        <v>1.8194093684381393E-4</v>
      </c>
      <c r="AO132" s="23">
        <f t="shared" si="61"/>
        <v>1.7186480925913131E-4</v>
      </c>
      <c r="AP132" s="23">
        <f t="shared" si="61"/>
        <v>1.6251634074073034E-4</v>
      </c>
      <c r="AQ132" s="23">
        <f t="shared" si="61"/>
        <v>1.5382140230245557E-4</v>
      </c>
      <c r="AR132" s="23">
        <f t="shared" si="61"/>
        <v>1.457155645831485E-4</v>
      </c>
      <c r="AS132" s="23">
        <f t="shared" si="61"/>
        <v>1.3814273729999336E-4</v>
      </c>
      <c r="AT132" s="23">
        <f t="shared" si="61"/>
        <v>1.3105396925467314E-4</v>
      </c>
      <c r="AU132" s="23">
        <f t="shared" si="61"/>
        <v>1.2440640816718546E-4</v>
      </c>
      <c r="AV132" s="23">
        <f t="shared" si="61"/>
        <v>1.1816240919650503E-4</v>
      </c>
      <c r="AW132" s="23">
        <f t="shared" si="61"/>
        <v>1.1228877645504888E-4</v>
      </c>
      <c r="AX132" s="23">
        <f t="shared" si="61"/>
        <v>1.0675612059882725E-4</v>
      </c>
      <c r="AY132" s="23">
        <f t="shared" si="61"/>
        <v>1.0153831612910572E-4</v>
      </c>
      <c r="AZ132" s="23">
        <f t="shared" si="61"/>
        <v>9.661204345588081E-5</v>
      </c>
      <c r="BA132" s="23">
        <f t="shared" si="61"/>
        <v>9.1956402521216864E-5</v>
      </c>
      <c r="BB132" s="23">
        <f t="shared" si="61"/>
        <v>8.7552586571807231E-5</v>
      </c>
      <c r="BC132" s="23">
        <f t="shared" si="61"/>
        <v>8.3383606356466378E-5</v>
      </c>
      <c r="BD132" s="23">
        <f t="shared" si="61"/>
        <v>7.9434056538826083E-5</v>
      </c>
      <c r="BE132" s="23">
        <f t="shared" si="61"/>
        <v>7.5689917437289522E-5</v>
      </c>
      <c r="BF132" s="23">
        <f t="shared" si="61"/>
        <v>7.2138386336612027E-5</v>
      </c>
      <c r="BG132" s="23">
        <f t="shared" si="61"/>
        <v>6.87677335736521E-5</v>
      </c>
      <c r="BH132" s="23">
        <f t="shared" si="61"/>
        <v>6.5567179403899455E-5</v>
      </c>
      <c r="BI132" s="23">
        <f t="shared" si="61"/>
        <v>6.5567179403899455E-5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0.51160515910602322</v>
      </c>
      <c r="D133" s="23">
        <f t="shared" si="62"/>
        <v>0.27977702388316933</v>
      </c>
      <c r="E133" s="23">
        <f t="shared" si="62"/>
        <v>0.16211233301146113</v>
      </c>
      <c r="F133" s="23">
        <f t="shared" si="62"/>
        <v>9.8330272203834099E-2</v>
      </c>
      <c r="G133" s="23">
        <f t="shared" si="62"/>
        <v>6.2182443069355657E-2</v>
      </c>
      <c r="H133" s="23">
        <f t="shared" si="62"/>
        <v>4.0279897665940423E-2</v>
      </c>
      <c r="I133" s="23">
        <f t="shared" si="62"/>
        <v>2.6608574699001946E-2</v>
      </c>
      <c r="J133" s="23">
        <f t="shared" si="62"/>
        <v>1.7951786853702412E-2</v>
      </c>
      <c r="K133" s="23">
        <f t="shared" si="62"/>
        <v>1.2373779213559184E-2</v>
      </c>
      <c r="L133" s="23">
        <f t="shared" si="62"/>
        <v>8.743287856465852E-3</v>
      </c>
      <c r="M133" s="23">
        <f t="shared" si="62"/>
        <v>6.417266467274879E-3</v>
      </c>
      <c r="N133" s="23">
        <f t="shared" si="62"/>
        <v>4.627266247708605E-3</v>
      </c>
      <c r="O133" s="23">
        <f t="shared" si="62"/>
        <v>3.3931525616429144E-3</v>
      </c>
      <c r="P133" s="23">
        <f t="shared" si="62"/>
        <v>2.5219378661853384E-3</v>
      </c>
      <c r="Q133" s="23">
        <f t="shared" si="62"/>
        <v>1.8957420125205844E-3</v>
      </c>
      <c r="R133" s="23">
        <f t="shared" si="62"/>
        <v>1.4390445693626239E-3</v>
      </c>
      <c r="S133" s="23">
        <f t="shared" si="62"/>
        <v>1.1018219883105296E-3</v>
      </c>
      <c r="T133" s="23">
        <f t="shared" si="62"/>
        <v>8.5011438261053181E-4</v>
      </c>
      <c r="U133" s="23">
        <f t="shared" si="62"/>
        <v>6.6042001166790102E-4</v>
      </c>
      <c r="V133" s="23">
        <f t="shared" si="62"/>
        <v>5.1621547063457752E-4</v>
      </c>
      <c r="W133" s="23">
        <f t="shared" si="62"/>
        <v>4.0572499242637008E-4</v>
      </c>
      <c r="X133" s="23">
        <f t="shared" si="62"/>
        <v>3.2045519678388257E-4</v>
      </c>
      <c r="Y133" s="23">
        <f t="shared" si="62"/>
        <v>2.5421387414245258E-4</v>
      </c>
      <c r="Z133" s="23">
        <f t="shared" si="62"/>
        <v>2.024423257125825E-4</v>
      </c>
      <c r="AA133" s="23">
        <f t="shared" si="62"/>
        <v>1.617312903082189E-4</v>
      </c>
      <c r="AB133" s="23">
        <f t="shared" si="62"/>
        <v>1.2954105621360145E-4</v>
      </c>
      <c r="AC133" s="23">
        <f t="shared" si="62"/>
        <v>1.0362995217637864E-4</v>
      </c>
      <c r="AD133" s="23">
        <f t="shared" si="62"/>
        <v>8.2965688674899215E-5</v>
      </c>
      <c r="AE133" s="23">
        <f t="shared" si="62"/>
        <v>6.6501545828492057E-5</v>
      </c>
      <c r="AF133" s="23">
        <f t="shared" si="62"/>
        <v>5.3384791442436465E-5</v>
      </c>
      <c r="AG133" s="23">
        <f t="shared" si="62"/>
        <v>4.2927433257231447E-5</v>
      </c>
      <c r="AH133" s="23">
        <f t="shared" ref="AH133:BI133" si="63">+AH17*AH132/$B132</f>
        <v>3.4579398798701807E-5</v>
      </c>
      <c r="AI133" s="23">
        <f t="shared" si="63"/>
        <v>2.7903871260802278E-5</v>
      </c>
      <c r="AJ133" s="23">
        <f t="shared" si="63"/>
        <v>2.2555461850008209E-5</v>
      </c>
      <c r="AK133" s="23">
        <f t="shared" si="63"/>
        <v>1.826165218423708E-5</v>
      </c>
      <c r="AL133" s="23">
        <f t="shared" si="63"/>
        <v>1.4807508900860004E-5</v>
      </c>
      <c r="AM133" s="23">
        <f t="shared" si="63"/>
        <v>1.2023375455649559E-5</v>
      </c>
      <c r="AN133" s="23">
        <f t="shared" si="63"/>
        <v>9.7751108550228749E-6</v>
      </c>
      <c r="AO133" s="23">
        <f t="shared" si="63"/>
        <v>7.9564218705526192E-6</v>
      </c>
      <c r="AP133" s="23">
        <f t="shared" si="63"/>
        <v>6.4828721173019136E-6</v>
      </c>
      <c r="AQ133" s="23">
        <f t="shared" si="63"/>
        <v>5.2872124726212846E-6</v>
      </c>
      <c r="AR133" s="23">
        <f t="shared" si="63"/>
        <v>4.3157424352465949E-6</v>
      </c>
      <c r="AS133" s="23">
        <f t="shared" si="63"/>
        <v>3.5254715102230934E-6</v>
      </c>
      <c r="AT133" s="23">
        <f t="shared" si="63"/>
        <v>2.8819000110465394E-6</v>
      </c>
      <c r="AU133" s="23">
        <f t="shared" si="63"/>
        <v>2.3572793869649237E-6</v>
      </c>
      <c r="AV133" s="23">
        <f t="shared" si="63"/>
        <v>1.9292442823586592E-6</v>
      </c>
      <c r="AW133" s="23">
        <f t="shared" si="63"/>
        <v>1.5797334411851756E-6</v>
      </c>
      <c r="AX133" s="23">
        <f t="shared" si="63"/>
        <v>1.2941357163169703E-6</v>
      </c>
      <c r="AY133" s="23">
        <f t="shared" si="63"/>
        <v>1.0606120918903195E-6</v>
      </c>
      <c r="AZ133" s="23">
        <f t="shared" si="63"/>
        <v>8.6955581303481201E-7</v>
      </c>
      <c r="BA133" s="23">
        <f t="shared" si="63"/>
        <v>7.1316126202442609E-7</v>
      </c>
      <c r="BB133" s="23">
        <f t="shared" si="63"/>
        <v>5.8507875786172075E-7</v>
      </c>
      <c r="BC133" s="23">
        <f t="shared" si="63"/>
        <v>4.8013747223948041E-7</v>
      </c>
      <c r="BD133" s="23">
        <f t="shared" si="63"/>
        <v>3.9412251582770895E-7</v>
      </c>
      <c r="BE133" s="23">
        <f t="shared" si="63"/>
        <v>3.2359523188060036E-7</v>
      </c>
      <c r="BF133" s="23">
        <f t="shared" si="63"/>
        <v>2.6574804794472985E-7</v>
      </c>
      <c r="BG133" s="23">
        <f t="shared" si="63"/>
        <v>2.1828703831826552E-7</v>
      </c>
      <c r="BH133" s="23">
        <f t="shared" si="63"/>
        <v>1.7933675870936189E-7</v>
      </c>
      <c r="BI133" s="23">
        <f t="shared" si="63"/>
        <v>1.5452860842312528E-7</v>
      </c>
    </row>
    <row r="134" spans="1:61" ht="18" customHeight="1">
      <c r="A134" s="23" t="s">
        <v>15</v>
      </c>
      <c r="B134" s="23"/>
      <c r="C134" s="23">
        <f>+(C133/B133)^-0.1-1</f>
        <v>6.9317091535476161E-2</v>
      </c>
      <c r="D134" s="23">
        <f t="shared" ref="D134:BI134" si="64">+(D133/C133)^-0.1-1</f>
        <v>6.221465009135807E-2</v>
      </c>
      <c r="E134" s="23">
        <f t="shared" si="64"/>
        <v>5.6086762541033952E-2</v>
      </c>
      <c r="F134" s="23">
        <f t="shared" si="64"/>
        <v>5.1266636002706756E-2</v>
      </c>
      <c r="G134" s="23">
        <f t="shared" si="64"/>
        <v>4.6892156601217483E-2</v>
      </c>
      <c r="H134" s="23">
        <f t="shared" si="64"/>
        <v>4.4378547035617943E-2</v>
      </c>
      <c r="I134" s="23">
        <f t="shared" si="64"/>
        <v>4.2333448850616406E-2</v>
      </c>
      <c r="J134" s="23">
        <f t="shared" si="64"/>
        <v>4.0139029551845562E-2</v>
      </c>
      <c r="K134" s="23">
        <f t="shared" si="64"/>
        <v>3.7911997370999151E-2</v>
      </c>
      <c r="L134" s="23">
        <f t="shared" si="64"/>
        <v>3.5339440753423323E-2</v>
      </c>
      <c r="M134" s="23">
        <f t="shared" si="64"/>
        <v>3.141268984753931E-2</v>
      </c>
      <c r="N134" s="23">
        <f t="shared" si="64"/>
        <v>3.3243206254915503E-2</v>
      </c>
      <c r="O134" s="23">
        <f t="shared" si="64"/>
        <v>3.1506835436032166E-2</v>
      </c>
      <c r="P134" s="23">
        <f t="shared" si="64"/>
        <v>3.0117820764993475E-2</v>
      </c>
      <c r="Q134" s="23">
        <f t="shared" si="64"/>
        <v>2.8952945602373381E-2</v>
      </c>
      <c r="R134" s="23">
        <f t="shared" si="64"/>
        <v>2.7946468809732172E-2</v>
      </c>
      <c r="S134" s="23">
        <f t="shared" si="64"/>
        <v>2.7061100906906388E-2</v>
      </c>
      <c r="T134" s="23">
        <f t="shared" si="64"/>
        <v>2.6274190588620794E-2</v>
      </c>
      <c r="U134" s="23">
        <f t="shared" si="64"/>
        <v>2.5570957720099763E-2</v>
      </c>
      <c r="V134" s="23">
        <f t="shared" si="64"/>
        <v>2.494112886390254E-2</v>
      </c>
      <c r="W134" s="23">
        <f t="shared" si="64"/>
        <v>2.4377251617076157E-2</v>
      </c>
      <c r="X134" s="23">
        <f t="shared" si="64"/>
        <v>2.3873833605923434E-2</v>
      </c>
      <c r="Y134" s="23">
        <f t="shared" si="64"/>
        <v>2.3426850702058299E-2</v>
      </c>
      <c r="Z134" s="23">
        <f t="shared" si="64"/>
        <v>2.3033353670386614E-2</v>
      </c>
      <c r="AA134" s="23">
        <f t="shared" si="64"/>
        <v>2.2705818169492131E-2</v>
      </c>
      <c r="AB134" s="23">
        <f t="shared" si="64"/>
        <v>2.2441954283943799E-2</v>
      </c>
      <c r="AC134" s="23">
        <f t="shared" si="64"/>
        <v>2.256803698328369E-2</v>
      </c>
      <c r="AD134" s="23">
        <f t="shared" si="64"/>
        <v>2.2489077661691725E-2</v>
      </c>
      <c r="AE134" s="23">
        <f t="shared" si="64"/>
        <v>2.2366659417563772E-2</v>
      </c>
      <c r="AF134" s="23">
        <f t="shared" si="64"/>
        <v>2.2213045242174934E-2</v>
      </c>
      <c r="AG134" s="23">
        <f t="shared" si="64"/>
        <v>2.2040869750135084E-2</v>
      </c>
      <c r="AH134" s="23">
        <f t="shared" si="64"/>
        <v>2.1860821183866674E-2</v>
      </c>
      <c r="AI134" s="23">
        <f t="shared" si="64"/>
        <v>2.1680955083914322E-2</v>
      </c>
      <c r="AJ134" s="23">
        <f t="shared" si="64"/>
        <v>2.1506827121023475E-2</v>
      </c>
      <c r="AK134" s="23">
        <f t="shared" si="64"/>
        <v>2.1341939433041857E-2</v>
      </c>
      <c r="AL134" s="23">
        <f t="shared" si="64"/>
        <v>2.1188243810311924E-2</v>
      </c>
      <c r="AM134" s="23">
        <f t="shared" si="64"/>
        <v>2.1046590194130133E-2</v>
      </c>
      <c r="AN134" s="23">
        <f t="shared" si="64"/>
        <v>2.091708502894174E-2</v>
      </c>
      <c r="AO134" s="23">
        <f t="shared" si="64"/>
        <v>2.0799359483471003E-2</v>
      </c>
      <c r="AP134" s="23">
        <f t="shared" si="64"/>
        <v>2.0692761285113326E-2</v>
      </c>
      <c r="AQ134" s="23">
        <f t="shared" si="64"/>
        <v>2.0596487047332968E-2</v>
      </c>
      <c r="AR134" s="23">
        <f t="shared" si="64"/>
        <v>2.0509670571956073E-2</v>
      </c>
      <c r="AS134" s="23">
        <f t="shared" si="64"/>
        <v>2.0431439717383038E-2</v>
      </c>
      <c r="AT134" s="23">
        <f t="shared" si="64"/>
        <v>2.0360951421512619E-2</v>
      </c>
      <c r="AU134" s="23">
        <f t="shared" si="64"/>
        <v>2.0297411887281402E-2</v>
      </c>
      <c r="AV134" s="23">
        <f t="shared" si="64"/>
        <v>2.0240086910209953E-2</v>
      </c>
      <c r="AW134" s="23">
        <f t="shared" si="64"/>
        <v>2.0188305813212848E-2</v>
      </c>
      <c r="AX134" s="23">
        <f t="shared" si="64"/>
        <v>2.0141461360445367E-2</v>
      </c>
      <c r="AY134" s="23">
        <f t="shared" si="64"/>
        <v>2.0099007249733569E-2</v>
      </c>
      <c r="AZ134" s="23">
        <f t="shared" si="64"/>
        <v>2.0060454246514592E-2</v>
      </c>
      <c r="BA134" s="23">
        <f t="shared" si="64"/>
        <v>2.0025365653832727E-2</v>
      </c>
      <c r="BB134" s="23">
        <f t="shared" si="64"/>
        <v>1.9993352562592825E-2</v>
      </c>
      <c r="BC134" s="23">
        <f t="shared" si="64"/>
        <v>1.9964069157722752E-2</v>
      </c>
      <c r="BD134" s="23">
        <f t="shared" si="64"/>
        <v>1.9937208243520077E-2</v>
      </c>
      <c r="BE134" s="23">
        <f t="shared" si="64"/>
        <v>1.9912497077392732E-2</v>
      </c>
      <c r="BF134" s="23">
        <f t="shared" si="64"/>
        <v>1.9889693553171828E-2</v>
      </c>
      <c r="BG134" s="23">
        <f t="shared" si="64"/>
        <v>1.9868582744624996E-2</v>
      </c>
      <c r="BH134" s="23">
        <f t="shared" si="64"/>
        <v>1.9848973801073644E-2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9.2082475610547557E-3</v>
      </c>
      <c r="D135" s="23">
        <f t="shared" ref="D135:K135" si="65">+LN(D56/C56)/10</f>
        <v>9.2082475610547557E-3</v>
      </c>
      <c r="E135" s="23">
        <f t="shared" si="65"/>
        <v>6.5595204314793541E-3</v>
      </c>
      <c r="F135" s="23">
        <f t="shared" si="65"/>
        <v>4.1603550856683562E-3</v>
      </c>
      <c r="G135" s="23">
        <f t="shared" si="65"/>
        <v>2.0630487324133054E-3</v>
      </c>
      <c r="H135" s="23">
        <f t="shared" si="65"/>
        <v>1.8506604689374429E-4</v>
      </c>
      <c r="I135" s="23">
        <f t="shared" si="65"/>
        <v>-1.4464882241309791E-3</v>
      </c>
      <c r="J135" s="23">
        <f t="shared" si="65"/>
        <v>-2.6557928016106443E-3</v>
      </c>
      <c r="K135" s="23">
        <f t="shared" si="65"/>
        <v>-3.400461543017172E-3</v>
      </c>
    </row>
    <row r="136" spans="1:61" ht="18" customHeight="1">
      <c r="A136" s="23" t="s">
        <v>207</v>
      </c>
      <c r="B136" s="23"/>
      <c r="C136" s="23">
        <f>+C134+C135</f>
        <v>7.8525339096530922E-2</v>
      </c>
      <c r="D136" s="23">
        <f t="shared" ref="D136:K136" si="66">+D134+D135</f>
        <v>7.1422897652412831E-2</v>
      </c>
      <c r="E136" s="23">
        <f t="shared" si="66"/>
        <v>6.2646282972513304E-2</v>
      </c>
      <c r="F136" s="23">
        <f t="shared" si="66"/>
        <v>5.5426991088375115E-2</v>
      </c>
      <c r="G136" s="23">
        <f t="shared" si="66"/>
        <v>4.8955205333630791E-2</v>
      </c>
      <c r="H136" s="23">
        <f t="shared" si="66"/>
        <v>4.4563613082511687E-2</v>
      </c>
      <c r="I136" s="23">
        <f t="shared" si="66"/>
        <v>4.0886960626485426E-2</v>
      </c>
      <c r="J136" s="23">
        <f t="shared" si="66"/>
        <v>3.7483236750234919E-2</v>
      </c>
      <c r="K136" s="23">
        <f t="shared" si="66"/>
        <v>3.4511535827981978E-2</v>
      </c>
    </row>
    <row r="137" spans="1:61" ht="18" customHeight="1">
      <c r="A137" s="23" t="s">
        <v>208</v>
      </c>
      <c r="B137" s="23"/>
      <c r="C137" s="23">
        <f>+C136-C129</f>
        <v>8.8496829026259299E-3</v>
      </c>
      <c r="D137" s="23">
        <f t="shared" ref="D137:K137" si="67">+D136-D129</f>
        <v>1.0181646308493955E-2</v>
      </c>
      <c r="E137" s="23">
        <f t="shared" si="67"/>
        <v>8.3787832279400704E-3</v>
      </c>
      <c r="F137" s="23">
        <f t="shared" si="67"/>
        <v>7.4266305575134695E-3</v>
      </c>
      <c r="G137" s="23">
        <f t="shared" si="67"/>
        <v>5.2367350949824587E-3</v>
      </c>
      <c r="H137" s="23">
        <f t="shared" si="67"/>
        <v>4.4368131671415553E-3</v>
      </c>
      <c r="I137" s="23">
        <f t="shared" si="67"/>
        <v>4.0769794418527225E-3</v>
      </c>
      <c r="J137" s="23">
        <f t="shared" si="67"/>
        <v>3.5613105902085607E-3</v>
      </c>
      <c r="K137" s="23">
        <f t="shared" si="67"/>
        <v>1.5191344516229527E-3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0.11755013819307221</v>
      </c>
      <c r="C139" s="23">
        <f t="shared" si="68"/>
        <v>9.4268327198540544E-2</v>
      </c>
      <c r="D139" s="23">
        <f t="shared" si="68"/>
        <v>7.9935539334023156E-2</v>
      </c>
      <c r="E139" s="23">
        <f t="shared" si="68"/>
        <v>7.1918406331802145E-2</v>
      </c>
      <c r="F139" s="23">
        <f t="shared" si="68"/>
        <v>6.6820924693555175E-2</v>
      </c>
      <c r="G139" s="23">
        <f t="shared" si="68"/>
        <v>6.2908372264905546E-2</v>
      </c>
      <c r="H139" s="23">
        <f t="shared" si="68"/>
        <v>5.8400734125850881E-2</v>
      </c>
      <c r="I139" s="23">
        <f t="shared" si="68"/>
        <v>5.3519233256725321E-2</v>
      </c>
      <c r="J139" s="23">
        <f t="shared" si="68"/>
        <v>4.8922980043244857E-2</v>
      </c>
      <c r="K139" s="23">
        <f t="shared" si="68"/>
        <v>4.4875816149117412E-2</v>
      </c>
      <c r="L139" s="23">
        <f t="shared" si="68"/>
        <v>4.2764967304861443E-2</v>
      </c>
      <c r="M139" s="23">
        <f t="shared" si="68"/>
        <v>4.216371647797254E-2</v>
      </c>
      <c r="N139" s="23">
        <f t="shared" si="68"/>
        <v>3.9239851423348376E-2</v>
      </c>
      <c r="O139" s="23">
        <f t="shared" si="68"/>
        <v>3.7212535434303348E-2</v>
      </c>
      <c r="P139" s="23">
        <f t="shared" si="68"/>
        <v>3.5684082321185806E-2</v>
      </c>
      <c r="Q139" s="23">
        <f t="shared" si="68"/>
        <v>3.4456569658824335E-2</v>
      </c>
      <c r="R139" s="23">
        <f t="shared" si="68"/>
        <v>3.3426923355432833E-2</v>
      </c>
      <c r="S139" s="23">
        <f t="shared" si="68"/>
        <v>3.2538805007496438E-2</v>
      </c>
      <c r="T139" s="23">
        <f t="shared" si="68"/>
        <v>3.1759624163545344E-2</v>
      </c>
      <c r="U139" s="23">
        <f t="shared" si="68"/>
        <v>3.1069264571684782E-2</v>
      </c>
      <c r="V139" s="23">
        <f t="shared" si="68"/>
        <v>3.0454462574082991E-2</v>
      </c>
      <c r="W139" s="23">
        <f t="shared" si="68"/>
        <v>2.9905972122391503E-2</v>
      </c>
      <c r="X139" s="23">
        <f t="shared" si="68"/>
        <v>2.9417114414969206E-2</v>
      </c>
      <c r="Y139" s="23">
        <f t="shared" si="68"/>
        <v>2.8982996077654269E-2</v>
      </c>
      <c r="Z139" s="23">
        <f t="shared" si="68"/>
        <v>2.8600004649762312E-2</v>
      </c>
      <c r="AA139" s="23">
        <f t="shared" si="68"/>
        <v>2.8274373755951959E-2</v>
      </c>
      <c r="AB139" s="23">
        <f t="shared" si="68"/>
        <v>2.8006554423095673E-2</v>
      </c>
      <c r="AC139" s="23">
        <f t="shared" si="68"/>
        <v>2.7994473295721231E-2</v>
      </c>
      <c r="AD139" s="23">
        <f t="shared" si="68"/>
        <v>2.7942538107221526E-2</v>
      </c>
      <c r="AE139" s="23">
        <f t="shared" si="68"/>
        <v>2.7851057697188486E-2</v>
      </c>
      <c r="AF139" s="23">
        <f t="shared" si="68"/>
        <v>2.772763122040886E-2</v>
      </c>
      <c r="AG139" s="23">
        <f t="shared" si="68"/>
        <v>2.758247619605593E-2</v>
      </c>
      <c r="AH139" s="23">
        <f t="shared" si="68"/>
        <v>2.7425467359700542E-2</v>
      </c>
      <c r="AI139" s="23">
        <f t="shared" si="68"/>
        <v>2.7264747412147142E-2</v>
      </c>
      <c r="AJ139" s="23">
        <f t="shared" si="68"/>
        <v>2.7106358568528499E-2</v>
      </c>
      <c r="AK139" s="23">
        <f t="shared" si="68"/>
        <v>2.6954399699685633E-2</v>
      </c>
      <c r="AL139" s="23">
        <f t="shared" si="68"/>
        <v>2.6811388304151432E-2</v>
      </c>
      <c r="AM139" s="23">
        <f t="shared" si="68"/>
        <v>2.6678654323317896E-2</v>
      </c>
      <c r="AN139" s="23">
        <f t="shared" si="68"/>
        <v>2.655668817784225E-2</v>
      </c>
      <c r="AO139" s="23">
        <f t="shared" si="68"/>
        <v>2.6445418200953391E-2</v>
      </c>
      <c r="AP139" s="23">
        <f t="shared" si="68"/>
        <v>2.6344418098077069E-2</v>
      </c>
      <c r="AQ139" s="23">
        <f t="shared" si="68"/>
        <v>2.6253055135490616E-2</v>
      </c>
      <c r="AR139" s="23">
        <f t="shared" si="68"/>
        <v>2.6170592097756684E-2</v>
      </c>
      <c r="AS139" s="23">
        <f t="shared" si="68"/>
        <v>2.6096254997179172E-2</v>
      </c>
      <c r="AT139" s="23">
        <f t="shared" si="68"/>
        <v>2.6029276313489155E-2</v>
      </c>
      <c r="AU139" s="23">
        <f t="shared" si="68"/>
        <v>2.5968921234096359E-2</v>
      </c>
      <c r="AV139" s="23">
        <f t="shared" si="68"/>
        <v>2.5914502368480627E-2</v>
      </c>
      <c r="AW139" s="23">
        <f t="shared" si="68"/>
        <v>2.5865386832627416E-2</v>
      </c>
      <c r="AX139" s="23">
        <f t="shared" si="68"/>
        <v>2.5820998416873964E-2</v>
      </c>
      <c r="AY139" s="23">
        <f t="shared" si="68"/>
        <v>2.5780816693719413E-2</v>
      </c>
      <c r="AZ139" s="23">
        <f t="shared" si="68"/>
        <v>2.5744374315681398E-2</v>
      </c>
      <c r="BA139" s="23">
        <f t="shared" si="68"/>
        <v>2.5711253331247394E-2</v>
      </c>
      <c r="BB139" s="23">
        <f t="shared" si="68"/>
        <v>2.5681081057123967E-2</v>
      </c>
      <c r="BC139" s="23">
        <f t="shared" si="68"/>
        <v>2.5653525848124636E-2</v>
      </c>
      <c r="BD139" s="23">
        <f t="shared" si="68"/>
        <v>2.5628292973723654E-2</v>
      </c>
      <c r="BE139" s="23">
        <f t="shared" si="68"/>
        <v>2.5605120722349203E-2</v>
      </c>
      <c r="BF139" s="23">
        <f t="shared" si="68"/>
        <v>2.5583776796815144E-2</v>
      </c>
      <c r="BG139" s="23">
        <f t="shared" si="68"/>
        <v>2.5564055027120752E-2</v>
      </c>
      <c r="BH139" s="23">
        <f t="shared" si="68"/>
        <v>2.5545772403497147E-2</v>
      </c>
      <c r="BI139" s="23">
        <f t="shared" si="68"/>
        <v>2.5528766418457027E-2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0.49427814129419462</v>
      </c>
      <c r="D140" s="23">
        <f t="shared" si="69"/>
        <v>0.26218401438910782</v>
      </c>
      <c r="E140" s="23">
        <f t="shared" si="69"/>
        <v>0.14954018154715168</v>
      </c>
      <c r="F140" s="23">
        <f t="shared" si="69"/>
        <v>9.0819133098714866E-2</v>
      </c>
      <c r="G140" s="23">
        <f t="shared" si="69"/>
        <v>5.8002170684123083E-2</v>
      </c>
      <c r="H140" s="23">
        <f t="shared" si="69"/>
        <v>3.846710634135652E-2</v>
      </c>
      <c r="I140" s="23">
        <f t="shared" si="69"/>
        <v>2.6372827867590123E-2</v>
      </c>
      <c r="J140" s="23">
        <f t="shared" si="69"/>
        <v>1.8630216510814882E-2</v>
      </c>
      <c r="K140" s="23">
        <f t="shared" si="69"/>
        <v>1.340581128174956E-2</v>
      </c>
      <c r="L140" s="23">
        <f t="shared" si="69"/>
        <v>9.781969000717608E-3</v>
      </c>
      <c r="M140" s="23">
        <f t="shared" si="69"/>
        <v>7.1438920352453195E-3</v>
      </c>
      <c r="N140" s="23">
        <f t="shared" si="69"/>
        <v>5.2149652636880066E-3</v>
      </c>
      <c r="O140" s="23">
        <f t="shared" si="69"/>
        <v>3.863199345278063E-3</v>
      </c>
      <c r="P140" s="23">
        <f t="shared" si="69"/>
        <v>2.8964752974282477E-3</v>
      </c>
      <c r="Q140" s="23">
        <f t="shared" si="69"/>
        <v>2.1940511571635533E-3</v>
      </c>
      <c r="R140" s="23">
        <f t="shared" si="69"/>
        <v>1.6769191134411285E-3</v>
      </c>
      <c r="S140" s="23">
        <f t="shared" si="69"/>
        <v>1.2918751358334836E-3</v>
      </c>
      <c r="T140" s="23">
        <f t="shared" si="69"/>
        <v>1.0023091707552182E-3</v>
      </c>
      <c r="U140" s="23">
        <f t="shared" si="69"/>
        <v>7.8259207040492682E-4</v>
      </c>
      <c r="V140" s="23">
        <f t="shared" si="69"/>
        <v>6.1452140456273328E-4</v>
      </c>
      <c r="W140" s="23">
        <f t="shared" si="69"/>
        <v>4.8500642256307628E-4</v>
      </c>
      <c r="X140" s="23">
        <f t="shared" si="69"/>
        <v>3.8452701666287785E-4</v>
      </c>
      <c r="Y140" s="23">
        <f t="shared" si="69"/>
        <v>3.0608983776636182E-4</v>
      </c>
      <c r="Z140" s="23">
        <f t="shared" si="69"/>
        <v>2.4449337999161248E-4</v>
      </c>
      <c r="AA140" s="23">
        <f t="shared" si="69"/>
        <v>1.95845334161685E-4</v>
      </c>
      <c r="AB140" s="23">
        <f t="shared" si="69"/>
        <v>1.5698042821229473E-4</v>
      </c>
      <c r="AC140" s="23">
        <f t="shared" si="69"/>
        <v>1.2579978570217116E-4</v>
      </c>
      <c r="AD140" s="23">
        <f t="shared" si="69"/>
        <v>1.0090963247538765E-4</v>
      </c>
      <c r="AE140" s="23">
        <f t="shared" si="69"/>
        <v>8.1051096321814857E-5</v>
      </c>
      <c r="AF140" s="23">
        <f t="shared" si="69"/>
        <v>6.5202206157001033E-5</v>
      </c>
      <c r="AG140" s="23">
        <f t="shared" si="69"/>
        <v>5.2540959000161077E-5</v>
      </c>
      <c r="AH140" s="23">
        <f t="shared" si="69"/>
        <v>4.2411365375373285E-5</v>
      </c>
      <c r="AI140" s="23">
        <f t="shared" ref="AI140:BG140" si="70">+AH140/(1+AI131)^10</f>
        <v>3.4292804738849204E-5</v>
      </c>
      <c r="AJ140" s="23">
        <f t="shared" si="70"/>
        <v>2.7773417708726816E-5</v>
      </c>
      <c r="AK140" s="23">
        <f t="shared" si="70"/>
        <v>2.2527806067074545E-5</v>
      </c>
      <c r="AL140" s="23">
        <f t="shared" si="70"/>
        <v>1.8298839055453616E-5</v>
      </c>
      <c r="AM140" s="23">
        <f t="shared" si="70"/>
        <v>1.4883086984917189E-5</v>
      </c>
      <c r="AN140" s="23">
        <f t="shared" si="70"/>
        <v>1.2119302681800612E-5</v>
      </c>
      <c r="AO140" s="23">
        <f t="shared" si="70"/>
        <v>9.8793813989650783E-6</v>
      </c>
      <c r="AP140" s="23">
        <f t="shared" si="70"/>
        <v>8.0612940066529767E-6</v>
      </c>
      <c r="AQ140" s="23">
        <f t="shared" si="70"/>
        <v>6.5835705684607943E-6</v>
      </c>
      <c r="AR140" s="23">
        <f t="shared" si="70"/>
        <v>5.3809925952355084E-6</v>
      </c>
      <c r="AS140" s="23">
        <f t="shared" si="70"/>
        <v>4.4012238500519293E-6</v>
      </c>
      <c r="AT140" s="23">
        <f t="shared" si="70"/>
        <v>3.6021689935786176E-6</v>
      </c>
      <c r="AU140" s="23">
        <f t="shared" si="70"/>
        <v>2.9498969618000656E-6</v>
      </c>
      <c r="AV140" s="23">
        <f t="shared" si="70"/>
        <v>2.417003295823873E-6</v>
      </c>
      <c r="AW140" s="23">
        <f t="shared" si="70"/>
        <v>1.9813145391877079E-6</v>
      </c>
      <c r="AX140" s="23">
        <f t="shared" si="70"/>
        <v>1.6248600236493262E-6</v>
      </c>
      <c r="AY140" s="23">
        <f t="shared" si="70"/>
        <v>1.3330533686404317E-6</v>
      </c>
      <c r="AZ140" s="23">
        <f t="shared" si="70"/>
        <v>1.0940390284960027E-6</v>
      </c>
      <c r="BA140" s="23">
        <f t="shared" si="70"/>
        <v>8.9816918243645665E-7</v>
      </c>
      <c r="BB140" s="23">
        <f t="shared" si="70"/>
        <v>7.3758390517316805E-7</v>
      </c>
      <c r="BC140" s="23">
        <f t="shared" si="70"/>
        <v>6.0587343744799148E-7</v>
      </c>
      <c r="BD140" s="23">
        <f t="shared" si="70"/>
        <v>4.9780591739253518E-7</v>
      </c>
      <c r="BE140" s="23">
        <f t="shared" si="70"/>
        <v>4.0910745375884084E-7</v>
      </c>
      <c r="BF140" s="23">
        <f t="shared" si="70"/>
        <v>3.362841612494981E-7</v>
      </c>
      <c r="BG140" s="23">
        <f t="shared" si="70"/>
        <v>2.764779180650667E-7</v>
      </c>
      <c r="BH140" s="23">
        <f>+BG140</f>
        <v>2.764779180650667E-7</v>
      </c>
      <c r="BI140" s="23">
        <f>+BH140</f>
        <v>2.764779180650667E-7</v>
      </c>
    </row>
    <row r="141" spans="1:61" ht="18" customHeight="1">
      <c r="A141" s="23" t="s">
        <v>208</v>
      </c>
      <c r="B141" s="23">
        <f t="shared" ref="B141:K141" si="71">+B139-C131</f>
        <v>4.4542386308916701E-2</v>
      </c>
      <c r="C141" s="23">
        <f t="shared" si="71"/>
        <v>2.880987342962861E-2</v>
      </c>
      <c r="D141" s="23">
        <f t="shared" si="71"/>
        <v>2.2181163789777102E-2</v>
      </c>
      <c r="E141" s="23">
        <f t="shared" si="71"/>
        <v>2.0784476194084703E-2</v>
      </c>
      <c r="F141" s="23">
        <f t="shared" si="71"/>
        <v>2.0961509308800183E-2</v>
      </c>
      <c r="G141" s="23">
        <f t="shared" si="71"/>
        <v>2.0985737187896314E-2</v>
      </c>
      <c r="H141" s="23">
        <f t="shared" si="71"/>
        <v>1.9932343575849464E-2</v>
      </c>
      <c r="I141" s="23">
        <f t="shared" si="71"/>
        <v>1.815327958439579E-2</v>
      </c>
      <c r="J141" s="23">
        <f t="shared" si="71"/>
        <v>1.5465816275052169E-2</v>
      </c>
      <c r="K141" s="23">
        <f t="shared" si="71"/>
        <v>1.2859218669745036E-2</v>
      </c>
    </row>
    <row r="142" spans="1:61" ht="18" customHeight="1">
      <c r="A142" s="23" t="s">
        <v>13</v>
      </c>
      <c r="B142" s="23"/>
      <c r="C142" s="23">
        <f>+EXP(C128-0.1)</f>
        <v>1.0615206865933648</v>
      </c>
      <c r="D142" s="23">
        <f>+EXP(D128-0.1)</f>
        <v>1.0465240720331859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171.69570809105812</v>
      </c>
    </row>
    <row r="145" spans="1:74" ht="18" customHeight="1">
      <c r="A145" s="23" t="s">
        <v>150</v>
      </c>
      <c r="B145" s="23">
        <f>+SUMPRODUCT(B140:AE140*B84:AE84)*10</f>
        <v>174.72336690310829</v>
      </c>
    </row>
    <row r="146" spans="1:74" ht="18" customHeight="1">
      <c r="A146" s="23" t="s">
        <v>151</v>
      </c>
      <c r="B146" s="23">
        <f>+SUMPRODUCT(B140:BI140*B84:BI84)*10</f>
        <v>175.39598358836264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0.51160515910602278</v>
      </c>
      <c r="D148" s="23">
        <f t="shared" si="72"/>
        <v>0.27977702388316911</v>
      </c>
      <c r="E148" s="23">
        <f t="shared" si="72"/>
        <v>0.16211233301146089</v>
      </c>
      <c r="F148" s="23">
        <f t="shared" si="72"/>
        <v>9.8330272203833974E-2</v>
      </c>
      <c r="G148" s="23">
        <f t="shared" si="72"/>
        <v>6.2182443069355657E-2</v>
      </c>
      <c r="H148" s="23">
        <f t="shared" si="72"/>
        <v>4.0279897665940437E-2</v>
      </c>
      <c r="I148" s="23">
        <f t="shared" si="72"/>
        <v>2.6608574699001949E-2</v>
      </c>
      <c r="J148" s="23">
        <f t="shared" si="72"/>
        <v>1.7951786853702391E-2</v>
      </c>
      <c r="K148" s="23">
        <f t="shared" si="72"/>
        <v>1.2373779213559156E-2</v>
      </c>
      <c r="L148" s="23">
        <f t="shared" si="72"/>
        <v>8.7432878564658294E-3</v>
      </c>
      <c r="M148" s="23">
        <f t="shared" si="72"/>
        <v>6.4172664672748668E-3</v>
      </c>
      <c r="N148" s="23">
        <f t="shared" si="72"/>
        <v>4.6272662477085938E-3</v>
      </c>
      <c r="O148" s="23">
        <f t="shared" si="72"/>
        <v>3.3931525616429092E-3</v>
      </c>
      <c r="P148" s="23">
        <f t="shared" si="72"/>
        <v>2.5219378661853345E-3</v>
      </c>
      <c r="Q148" s="23">
        <f t="shared" si="72"/>
        <v>1.8957420125205813E-3</v>
      </c>
      <c r="R148" s="23">
        <f t="shared" si="72"/>
        <v>1.4390445693626211E-3</v>
      </c>
      <c r="S148" s="23">
        <f t="shared" si="72"/>
        <v>1.1018219883105267E-3</v>
      </c>
      <c r="T148" s="23">
        <f t="shared" si="72"/>
        <v>8.5011438261052834E-4</v>
      </c>
      <c r="U148" s="23">
        <f t="shared" si="72"/>
        <v>6.604200116678982E-4</v>
      </c>
      <c r="V148" s="23">
        <f t="shared" si="72"/>
        <v>5.1621547063457503E-4</v>
      </c>
      <c r="W148" s="23">
        <f t="shared" si="72"/>
        <v>4.0572499242636824E-4</v>
      </c>
      <c r="X148" s="23">
        <f t="shared" si="72"/>
        <v>3.2045519678388084E-4</v>
      </c>
      <c r="Y148" s="23">
        <f t="shared" si="72"/>
        <v>2.5421387414245123E-4</v>
      </c>
      <c r="Z148" s="23">
        <f t="shared" si="72"/>
        <v>2.0244232571258133E-4</v>
      </c>
      <c r="AA148" s="23">
        <f t="shared" si="72"/>
        <v>1.6173129030821792E-4</v>
      </c>
      <c r="AB148" s="23">
        <f t="shared" si="72"/>
        <v>1.2954105621360059E-4</v>
      </c>
      <c r="AC148" s="23">
        <f t="shared" si="72"/>
        <v>1.0362995217637799E-4</v>
      </c>
      <c r="AD148" s="23">
        <f t="shared" si="72"/>
        <v>8.2965688674898659E-5</v>
      </c>
      <c r="AE148" s="23">
        <f t="shared" si="72"/>
        <v>6.6501545828491609E-5</v>
      </c>
      <c r="AF148" s="23">
        <f t="shared" si="72"/>
        <v>5.338479144243612E-5</v>
      </c>
      <c r="AG148" s="23">
        <f t="shared" si="72"/>
        <v>4.2927433257231155E-5</v>
      </c>
      <c r="AH148" s="23">
        <f t="shared" si="72"/>
        <v>3.4579398798701556E-5</v>
      </c>
      <c r="AI148" s="23">
        <f t="shared" ref="AI148:BI148" si="73">+AH148/(1+AH79)^10</f>
        <v>2.7903871260802067E-5</v>
      </c>
      <c r="AJ148" s="23">
        <f t="shared" si="73"/>
        <v>2.2555461850008033E-5</v>
      </c>
      <c r="AK148" s="23">
        <f t="shared" si="73"/>
        <v>1.8261652184236937E-5</v>
      </c>
      <c r="AL148" s="23">
        <f t="shared" si="73"/>
        <v>1.4807508900859906E-5</v>
      </c>
      <c r="AM148" s="23">
        <f t="shared" si="73"/>
        <v>1.2023375455649484E-5</v>
      </c>
      <c r="AN148" s="23">
        <f t="shared" si="73"/>
        <v>9.775110855022819E-6</v>
      </c>
      <c r="AO148" s="23">
        <f t="shared" si="73"/>
        <v>7.9564218705525803E-6</v>
      </c>
      <c r="AP148" s="23">
        <f t="shared" si="73"/>
        <v>6.4828721173018925E-6</v>
      </c>
      <c r="AQ148" s="23">
        <f t="shared" si="73"/>
        <v>5.2872124726212736E-6</v>
      </c>
      <c r="AR148" s="23">
        <f t="shared" si="73"/>
        <v>4.315742435246589E-6</v>
      </c>
      <c r="AS148" s="23">
        <f t="shared" si="73"/>
        <v>3.5254715102230866E-6</v>
      </c>
      <c r="AT148" s="23">
        <f t="shared" si="73"/>
        <v>2.8819000110465339E-6</v>
      </c>
      <c r="AU148" s="23">
        <f t="shared" si="73"/>
        <v>2.3572793869649182E-6</v>
      </c>
      <c r="AV148" s="23">
        <f t="shared" si="73"/>
        <v>1.9292442823586558E-6</v>
      </c>
      <c r="AW148" s="23">
        <f t="shared" si="73"/>
        <v>1.5797334411851728E-6</v>
      </c>
      <c r="AX148" s="23">
        <f t="shared" si="73"/>
        <v>1.2941357163169676E-6</v>
      </c>
      <c r="AY148" s="23">
        <f t="shared" si="73"/>
        <v>1.0606120918903167E-6</v>
      </c>
      <c r="AZ148" s="23">
        <f t="shared" si="73"/>
        <v>8.6955581303480926E-7</v>
      </c>
      <c r="BA148" s="23">
        <f t="shared" si="73"/>
        <v>7.1316126202442418E-7</v>
      </c>
      <c r="BB148" s="23">
        <f t="shared" si="73"/>
        <v>5.8507875786171969E-7</v>
      </c>
      <c r="BC148" s="23">
        <f t="shared" si="73"/>
        <v>4.8013747223947956E-7</v>
      </c>
      <c r="BD148" s="23">
        <f t="shared" si="73"/>
        <v>3.9412251582770821E-7</v>
      </c>
      <c r="BE148" s="23">
        <f t="shared" si="73"/>
        <v>3.2359523188059983E-7</v>
      </c>
      <c r="BF148" s="23">
        <f t="shared" si="73"/>
        <v>2.6574804794472953E-7</v>
      </c>
      <c r="BG148" s="23">
        <f t="shared" si="73"/>
        <v>2.182870383182648E-7</v>
      </c>
      <c r="BH148" s="23">
        <f t="shared" si="73"/>
        <v>1.7933675870936138E-7</v>
      </c>
      <c r="BI148" s="23">
        <f t="shared" si="73"/>
        <v>1.545286084231248E-7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175.15655481545343</v>
      </c>
    </row>
    <row r="152" spans="1:74" ht="18" customHeight="1">
      <c r="A152" s="23" t="s">
        <v>150</v>
      </c>
      <c r="B152" s="23">
        <f>+SUMPRODUCT(B148:AE148*B84:AE84)*10</f>
        <v>177.67414397604057</v>
      </c>
    </row>
    <row r="153" spans="1:74" ht="18" customHeight="1">
      <c r="A153" s="23" t="s">
        <v>151</v>
      </c>
      <c r="B153" s="23">
        <f>+SUMPRODUCT(B148:BI148*B84:BI84)*10</f>
        <v>178.21921481226457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6.7194296325791547E-3</v>
      </c>
      <c r="C155" s="29">
        <f t="shared" ref="C155:BI155" si="74">+C63*C61</f>
        <v>1.3815865442425706E-2</v>
      </c>
      <c r="D155" s="29">
        <f t="shared" si="74"/>
        <v>2.9996415839589886E-2</v>
      </c>
      <c r="E155" s="29">
        <f t="shared" si="74"/>
        <v>6.0076447225058831E-2</v>
      </c>
      <c r="F155" s="29">
        <f t="shared" si="74"/>
        <v>0.11001913590288993</v>
      </c>
      <c r="G155" s="29">
        <f t="shared" si="74"/>
        <v>0.1854668123347073</v>
      </c>
      <c r="H155" s="29">
        <f t="shared" si="74"/>
        <v>0.29160647728772332</v>
      </c>
      <c r="I155" s="29">
        <f t="shared" si="74"/>
        <v>0.43136517074731995</v>
      </c>
      <c r="J155" s="29">
        <f t="shared" si="74"/>
        <v>0.60552340181762021</v>
      </c>
      <c r="K155" s="29">
        <f t="shared" si="74"/>
        <v>0.81447454636720795</v>
      </c>
      <c r="L155" s="29">
        <f t="shared" si="74"/>
        <v>1.0729976891225732</v>
      </c>
      <c r="M155" s="29">
        <f t="shared" si="74"/>
        <v>1.3913747015047044</v>
      </c>
      <c r="N155" s="29">
        <f t="shared" si="74"/>
        <v>1.779453360797326</v>
      </c>
      <c r="O155" s="29">
        <f t="shared" si="74"/>
        <v>2.2245054387933729</v>
      </c>
      <c r="P155" s="29">
        <f t="shared" si="74"/>
        <v>2.7298421014287197</v>
      </c>
      <c r="Q155" s="29">
        <f t="shared" si="74"/>
        <v>3.2982044097851295</v>
      </c>
      <c r="R155" s="29">
        <f t="shared" si="74"/>
        <v>3.9317870269837769</v>
      </c>
      <c r="S155" s="29">
        <f t="shared" si="74"/>
        <v>4.6322753877957483</v>
      </c>
      <c r="T155" s="29">
        <f t="shared" si="74"/>
        <v>5.4008334167267886</v>
      </c>
      <c r="U155" s="29">
        <f t="shared" si="74"/>
        <v>6.2380155667395618</v>
      </c>
      <c r="V155" s="29">
        <f t="shared" si="74"/>
        <v>7.1435751990782173</v>
      </c>
      <c r="W155" s="29">
        <f t="shared" si="74"/>
        <v>8.1161410068215751</v>
      </c>
      <c r="X155" s="29">
        <f t="shared" si="74"/>
        <v>9.1527411428419683</v>
      </c>
      <c r="Y155" s="29">
        <f t="shared" si="74"/>
        <v>10.248181186668942</v>
      </c>
      <c r="Z155" s="29">
        <f t="shared" si="74"/>
        <v>11.394339686401848</v>
      </c>
      <c r="AA155" s="29">
        <f t="shared" si="74"/>
        <v>12.561463363890724</v>
      </c>
      <c r="AB155" s="29">
        <f t="shared" si="74"/>
        <v>13.600906572444966</v>
      </c>
      <c r="AC155" s="29">
        <f t="shared" si="74"/>
        <v>14.419790293644187</v>
      </c>
      <c r="AD155" s="29">
        <f t="shared" si="74"/>
        <v>15.10358672175772</v>
      </c>
      <c r="AE155" s="29">
        <f t="shared" si="74"/>
        <v>15.711371162361125</v>
      </c>
      <c r="AF155" s="29">
        <f t="shared" si="74"/>
        <v>16.286060063813341</v>
      </c>
      <c r="AG155" s="29">
        <f t="shared" si="74"/>
        <v>16.858146089404489</v>
      </c>
      <c r="AH155" s="29">
        <f t="shared" si="74"/>
        <v>17.448947419356905</v>
      </c>
      <c r="AI155" s="29">
        <f t="shared" si="74"/>
        <v>18.073197715020058</v>
      </c>
      <c r="AJ155" s="29">
        <f t="shared" si="74"/>
        <v>18.740998723242594</v>
      </c>
      <c r="AK155" s="29">
        <f t="shared" si="74"/>
        <v>19.459250718471647</v>
      </c>
      <c r="AL155" s="29">
        <f t="shared" si="74"/>
        <v>20.232683946682464</v>
      </c>
      <c r="AM155" s="29">
        <f t="shared" si="74"/>
        <v>21.064595378510653</v>
      </c>
      <c r="AN155" s="29">
        <f t="shared" si="74"/>
        <v>21.957371619375994</v>
      </c>
      <c r="AO155" s="29">
        <f t="shared" si="74"/>
        <v>22.912858100746206</v>
      </c>
      <c r="AP155" s="29">
        <f t="shared" si="74"/>
        <v>23.932618346891264</v>
      </c>
      <c r="AQ155" s="29">
        <f t="shared" si="74"/>
        <v>25.018114887827824</v>
      </c>
      <c r="AR155" s="29">
        <f t="shared" si="74"/>
        <v>26.170834470291606</v>
      </c>
      <c r="AS155" s="29">
        <f t="shared" si="74"/>
        <v>27.392373794465513</v>
      </c>
      <c r="AT155" s="29">
        <f t="shared" si="74"/>
        <v>28.684497404142661</v>
      </c>
      <c r="AU155" s="29">
        <f t="shared" si="74"/>
        <v>30.049176069611626</v>
      </c>
      <c r="AV155" s="29">
        <f t="shared" si="74"/>
        <v>31.488611649664378</v>
      </c>
      <c r="AW155" s="29">
        <f t="shared" si="74"/>
        <v>33.005252731520947</v>
      </c>
      <c r="AX155" s="29">
        <f t="shared" si="74"/>
        <v>34.601804133260018</v>
      </c>
      <c r="AY155" s="29">
        <f t="shared" si="74"/>
        <v>36.281232477002376</v>
      </c>
      <c r="AZ155" s="29">
        <f t="shared" si="74"/>
        <v>38.046769406968622</v>
      </c>
      <c r="BA155" s="29">
        <f t="shared" si="74"/>
        <v>39.901913566950952</v>
      </c>
      <c r="BB155" s="29">
        <f t="shared" si="74"/>
        <v>41.850432118601113</v>
      </c>
      <c r="BC155" s="29">
        <f t="shared" si="74"/>
        <v>43.89636234082748</v>
      </c>
      <c r="BD155" s="29">
        <f t="shared" si="74"/>
        <v>46.044013676723864</v>
      </c>
      <c r="BE155" s="29">
        <f t="shared" si="74"/>
        <v>48.297970469824179</v>
      </c>
      <c r="BF155" s="29">
        <f t="shared" si="74"/>
        <v>50.663095542957144</v>
      </c>
      <c r="BG155" s="29">
        <f t="shared" si="74"/>
        <v>53.144534710907443</v>
      </c>
      <c r="BH155" s="29">
        <f t="shared" si="74"/>
        <v>55.747722275362264</v>
      </c>
      <c r="BI155" s="29">
        <f t="shared" si="74"/>
        <v>58.478387521972998</v>
      </c>
    </row>
    <row r="159" spans="1:74" ht="18" customHeight="1">
      <c r="A159" s="21" t="s">
        <v>1314</v>
      </c>
      <c r="B159" s="29">
        <f>B57</f>
        <v>555.38007856447791</v>
      </c>
      <c r="C159" s="23">
        <f>B159*EXP(B58)</f>
        <v>617.24666775945695</v>
      </c>
      <c r="D159" s="23">
        <f t="shared" ref="D159:BI159" si="75">C159*EXP(C58)</f>
        <v>668.20790232089644</v>
      </c>
      <c r="E159" s="23">
        <f t="shared" si="75"/>
        <v>704.76915491453906</v>
      </c>
      <c r="F159" s="23">
        <f t="shared" si="75"/>
        <v>724.34366223780523</v>
      </c>
      <c r="G159" s="23">
        <f t="shared" si="75"/>
        <v>724.37497469952905</v>
      </c>
      <c r="H159" s="23">
        <f t="shared" si="75"/>
        <v>717.60011089517116</v>
      </c>
      <c r="I159" s="23">
        <f t="shared" si="75"/>
        <v>710.88861037802053</v>
      </c>
      <c r="J159" s="23">
        <f t="shared" si="75"/>
        <v>704.2398805300877</v>
      </c>
      <c r="K159" s="23">
        <f t="shared" si="75"/>
        <v>697.6533342759634</v>
      </c>
      <c r="L159" s="23">
        <f t="shared" si="75"/>
        <v>691.83923244645564</v>
      </c>
      <c r="M159" s="23">
        <f t="shared" si="75"/>
        <v>686.77922759032924</v>
      </c>
      <c r="N159" s="23">
        <f t="shared" si="75"/>
        <v>681.75623082501829</v>
      </c>
      <c r="O159" s="23">
        <f t="shared" si="75"/>
        <v>676.7699714790856</v>
      </c>
      <c r="P159" s="23">
        <f t="shared" si="75"/>
        <v>671.82018086074322</v>
      </c>
      <c r="Q159" s="23">
        <f t="shared" si="75"/>
        <v>666.90659224337298</v>
      </c>
      <c r="R159" s="23">
        <f t="shared" si="75"/>
        <v>662.02894085115395</v>
      </c>
      <c r="S159" s="23">
        <f t="shared" si="75"/>
        <v>657.1869638447946</v>
      </c>
      <c r="T159" s="23">
        <f t="shared" si="75"/>
        <v>652.38040030736909</v>
      </c>
      <c r="U159" s="23">
        <f t="shared" si="75"/>
        <v>647.6089912302574</v>
      </c>
      <c r="V159" s="23">
        <f t="shared" si="75"/>
        <v>647.16617925287812</v>
      </c>
      <c r="W159" s="23">
        <f t="shared" si="75"/>
        <v>651.04309163718324</v>
      </c>
      <c r="X159" s="23">
        <f t="shared" si="75"/>
        <v>654.94322904485557</v>
      </c>
      <c r="Y159" s="23">
        <f t="shared" si="75"/>
        <v>658.86673060767225</v>
      </c>
      <c r="Z159" s="23">
        <f t="shared" si="75"/>
        <v>662.81373629089319</v>
      </c>
      <c r="AA159" s="23">
        <f t="shared" si="75"/>
        <v>666.78438689825384</v>
      </c>
      <c r="AB159" s="23">
        <f t="shared" si="75"/>
        <v>670.77882407698814</v>
      </c>
      <c r="AC159" s="23">
        <f t="shared" si="75"/>
        <v>674.79719032288176</v>
      </c>
      <c r="AD159" s="23">
        <f t="shared" si="75"/>
        <v>678.83962898535526</v>
      </c>
      <c r="AE159" s="23">
        <f t="shared" si="75"/>
        <v>682.90628427257798</v>
      </c>
      <c r="AF159" s="23">
        <f t="shared" si="75"/>
        <v>684.94873845160271</v>
      </c>
      <c r="AG159" s="23">
        <f t="shared" si="75"/>
        <v>684.94873845160271</v>
      </c>
      <c r="AH159" s="23">
        <f t="shared" si="75"/>
        <v>684.94873845160271</v>
      </c>
      <c r="AI159" s="23">
        <f t="shared" si="75"/>
        <v>684.94873845160271</v>
      </c>
      <c r="AJ159" s="23">
        <f t="shared" si="75"/>
        <v>684.94873845160271</v>
      </c>
      <c r="AK159" s="23">
        <f t="shared" si="75"/>
        <v>684.94873845160271</v>
      </c>
      <c r="AL159" s="23">
        <f t="shared" si="75"/>
        <v>684.94873845160271</v>
      </c>
      <c r="AM159" s="23">
        <f t="shared" si="75"/>
        <v>684.94873845160271</v>
      </c>
      <c r="AN159" s="23">
        <f t="shared" si="75"/>
        <v>684.94873845160271</v>
      </c>
      <c r="AO159" s="23">
        <f t="shared" si="75"/>
        <v>684.94873845160271</v>
      </c>
      <c r="AP159" s="23">
        <f t="shared" si="75"/>
        <v>684.94873845160271</v>
      </c>
      <c r="AQ159" s="23">
        <f t="shared" si="75"/>
        <v>684.94873845160271</v>
      </c>
      <c r="AR159" s="23">
        <f t="shared" si="75"/>
        <v>684.94873845160271</v>
      </c>
      <c r="AS159" s="23">
        <f t="shared" si="75"/>
        <v>684.94873845160271</v>
      </c>
      <c r="AT159" s="23">
        <f t="shared" si="75"/>
        <v>684.94873845160271</v>
      </c>
      <c r="AU159" s="23">
        <f t="shared" si="75"/>
        <v>684.94873845160271</v>
      </c>
      <c r="AV159" s="23">
        <f t="shared" si="75"/>
        <v>684.94873845160271</v>
      </c>
      <c r="AW159" s="23">
        <f t="shared" si="75"/>
        <v>684.94873845160271</v>
      </c>
      <c r="AX159" s="23">
        <f t="shared" si="75"/>
        <v>684.94873845160271</v>
      </c>
      <c r="AY159" s="23">
        <f t="shared" si="75"/>
        <v>684.94873845160271</v>
      </c>
      <c r="AZ159" s="23">
        <f t="shared" si="75"/>
        <v>684.94873845160271</v>
      </c>
      <c r="BA159" s="23">
        <f t="shared" si="75"/>
        <v>684.94873845160271</v>
      </c>
      <c r="BB159" s="23">
        <f t="shared" si="75"/>
        <v>684.94873845160271</v>
      </c>
      <c r="BC159" s="23">
        <f t="shared" si="75"/>
        <v>684.94873845160271</v>
      </c>
      <c r="BD159" s="23">
        <f t="shared" si="75"/>
        <v>684.94873845160271</v>
      </c>
      <c r="BE159" s="23">
        <f t="shared" si="75"/>
        <v>684.94873845160271</v>
      </c>
      <c r="BF159" s="23">
        <f t="shared" si="75"/>
        <v>684.94873845160271</v>
      </c>
      <c r="BG159" s="23">
        <f t="shared" si="75"/>
        <v>684.94873845160271</v>
      </c>
      <c r="BH159" s="23">
        <f t="shared" si="75"/>
        <v>684.94873845160271</v>
      </c>
      <c r="BI159" s="23">
        <f t="shared" si="75"/>
        <v>684.94873845160271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9"/>
  <sheetViews>
    <sheetView zoomScale="85" zoomScaleNormal="85" workbookViewId="0">
      <pane xSplit="1" ySplit="4" topLeftCell="B42" activePane="bottomRight" state="frozen"/>
      <selection pane="topRight" activeCell="B1" sqref="B1"/>
      <selection pane="bottomLeft" activeCell="A5" sqref="A5"/>
      <selection pane="bottomRight" activeCell="A43" sqref="A43"/>
    </sheetView>
  </sheetViews>
  <sheetFormatPr defaultColWidth="11.6640625" defaultRowHeight="18" customHeight="1"/>
  <cols>
    <col min="1" max="1" width="68.44140625" style="21" customWidth="1"/>
    <col min="2" max="2" width="11.6640625" style="29" customWidth="1"/>
    <col min="3" max="16384" width="11.664062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0.19052810567412048</v>
      </c>
      <c r="E50" s="44">
        <f>100*$B$49*(Global!D135*$B$48+Global!D135^2*$C$48)*(D61/$B61)^(1/$C$49)</f>
        <v>0.2584410102338715</v>
      </c>
      <c r="F50" s="44">
        <f>100*$B$49*(Global!E135*$B$48+Global!E135^2*$C$48)*(E61/$B61)^(1/$C$49)</f>
        <v>0.33949049235045281</v>
      </c>
      <c r="G50" s="44">
        <f>100*$B$49*(Global!F135*$B$48+Global!F135^2*$C$48)*(F61/$B61)^(1/$C$49)</f>
        <v>0.43379687760690833</v>
      </c>
      <c r="H50" s="44">
        <f>100*$B$49*(Global!G135*$B$48+Global!G135^2*$C$48)*(G61/$B61)^(1/$C$49)</f>
        <v>0.54153550728616906</v>
      </c>
      <c r="I50" s="44">
        <f>100*$B$49*(Global!H135*$B$48+Global!H135^2*$C$48)*(H61/$B61)^(1/$C$49)</f>
        <v>0.66268143080992026</v>
      </c>
      <c r="J50" s="44">
        <f>100*$B$49*(Global!I135*$B$48+Global!I135^2*$C$48)*(I61/$B61)^(1/$C$49)</f>
        <v>0.79716555345175311</v>
      </c>
      <c r="K50" s="44">
        <f>100*$B$49*(Global!J135*$B$48+Global!J135^2*$C$48)*(J61/$B61)^(1/$C$49)</f>
        <v>0.99214247637502873</v>
      </c>
      <c r="L50" s="44">
        <f>100*$B$49*(Global!K135*$B$48+Global!K135^2*$C$48)*(K61/$B61)^(1/$C$49)</f>
        <v>1.2184579586356499</v>
      </c>
      <c r="M50" s="44">
        <f>100*$B$49*(Global!L135*$B$48+Global!L135^2*$C$48)*(L61/$B61)^(1/$C$49)</f>
        <v>1.4774327164125676</v>
      </c>
      <c r="N50" s="44">
        <f>100*$B$49*(Global!M135*$B$48+Global!M135^2*$C$48)*(M61/$B61)^(1/$C$49)</f>
        <v>1.756293980658725</v>
      </c>
      <c r="O50" s="44">
        <f>100*$B$49*(Global!N135*$B$48+Global!N135^2*$C$48)*(N61/$B61)^(1/$C$49)</f>
        <v>2.0659094733880154</v>
      </c>
      <c r="P50" s="44">
        <f>100*$B$49*(Global!O135*$B$48+Global!O135^2*$C$48)*(O61/$B61)^(1/$C$49)</f>
        <v>2.4000200369555142</v>
      </c>
      <c r="Q50" s="44">
        <f>100*$B$49*(Global!P135*$B$48+Global!P135^2*$C$48)*(P61/$B61)^(1/$C$49)</f>
        <v>2.7585281805402908</v>
      </c>
      <c r="R50" s="44">
        <f>100*$B$49*(Global!Q135*$B$48+Global!Q135^2*$C$48)*(Q61/$B61)^(1/$C$49)</f>
        <v>3.14112969596379</v>
      </c>
      <c r="S50" s="44">
        <f>100*$B$49*(Global!R135*$B$48+Global!R135^2*$C$48)*(R61/$B61)^(1/$C$49)</f>
        <v>3.5474083712558446</v>
      </c>
      <c r="T50" s="44">
        <f>100*$B$49*(Global!S135*$B$48+Global!S135^2*$C$48)*(S61/$B61)^(1/$C$49)</f>
        <v>3.9768904995166046</v>
      </c>
      <c r="U50" s="44">
        <f>100*$B$49*(Global!T135*$B$48+Global!T135^2*$C$48)*(T61/$B61)^(1/$C$49)</f>
        <v>4.4290695497709907</v>
      </c>
      <c r="V50" s="44">
        <f>100*$B$49*(Global!U135*$B$48+Global!U135^2*$C$48)*(U61/$B61)^(1/$C$49)</f>
        <v>4.9034107961402471</v>
      </c>
      <c r="W50" s="44">
        <f>100*$B$49*(Global!V135*$B$48+Global!V135^2*$C$48)*(V61/$B61)^(1/$C$49)</f>
        <v>5.3993407618150675</v>
      </c>
      <c r="X50" s="44">
        <f>100*$B$49*(Global!W135*$B$48+Global!W135^2*$C$48)*(W61/$B61)^(1/$C$49)</f>
        <v>5.9162239750162131</v>
      </c>
      <c r="Y50" s="44">
        <f>100*$B$49*(Global!X135*$B$48+Global!X135^2*$C$48)*(X61/$B61)^(1/$C$49)</f>
        <v>6.4533284569327591</v>
      </c>
      <c r="Z50" s="44">
        <f>100*$B$49*(Global!Y135*$B$48+Global!Y135^2*$C$48)*(Y61/$B61)^(1/$C$49)</f>
        <v>7.0097814254632453</v>
      </c>
      <c r="AA50" s="44">
        <f>100*$B$49*(Global!Z135*$B$48+Global!Z135^2*$C$48)*(Z61/$B61)^(1/$C$49)</f>
        <v>7.5845181369266692</v>
      </c>
      <c r="AB50" s="44">
        <f>100*$B$49*(Global!AA135*$B$48+Global!AA135^2*$C$48)*(AA61/$B61)^(1/$C$49)</f>
        <v>8.1756745796249071</v>
      </c>
      <c r="AC50" s="44">
        <f>100*$B$49*(Global!AB135*$B$48+Global!AB135^2*$C$48)*(AB61/$B61)^(1/$C$49)</f>
        <v>8.7773871416121416</v>
      </c>
      <c r="AD50" s="44">
        <f>100*$B$49*(Global!AC135*$B$48+Global!AC135^2*$C$48)*(AC61/$B61)^(1/$C$49)</f>
        <v>9.3822189269743674</v>
      </c>
      <c r="AE50" s="44">
        <f>100*$B$49*(Global!AD135*$B$48+Global!AD135^2*$C$48)*(AD61/$B61)^(1/$C$49)</f>
        <v>9.9869230250075187</v>
      </c>
      <c r="AF50" s="44">
        <f>100*$B$49*(Global!AE135*$B$48+Global!AE135^2*$C$48)*(AE61/$B61)^(1/$C$49)</f>
        <v>10.588851737205877</v>
      </c>
      <c r="AG50" s="44">
        <f>100*$B$49*(Global!AF135*$B$48+Global!AF135^2*$C$48)*(AF61/$B61)^(1/$C$49)</f>
        <v>11.186569014734383</v>
      </c>
      <c r="AH50" s="44">
        <f>100*$B$49*(Global!AG135*$B$48+Global!AG135^2*$C$48)*(AG61/$B61)^(1/$C$49)</f>
        <v>11.779457419631816</v>
      </c>
      <c r="AI50" s="44">
        <f>100*$B$49*(Global!AH135*$B$48+Global!AH135^2*$C$48)*(AH61/$B61)^(1/$C$49)</f>
        <v>12.367442193978398</v>
      </c>
      <c r="AJ50" s="44">
        <f>100*$B$49*(Global!AI135*$B$48+Global!AI135^2*$C$48)*(AI61/$B61)^(1/$C$49)</f>
        <v>12.95079819466515</v>
      </c>
      <c r="AK50" s="44">
        <f>100*$B$49*(Global!AJ135*$B$48+Global!AJ135^2*$C$48)*(AJ61/$B61)^(1/$C$49)</f>
        <v>13.530013552455754</v>
      </c>
      <c r="AL50" s="44">
        <f>100*$B$49*(Global!AK135*$B$48+Global!AK135^2*$C$48)*(AK61/$B61)^(1/$C$49)</f>
        <v>14.105693835054563</v>
      </c>
      <c r="AM50" s="44">
        <f>100*$B$49*(Global!AL135*$B$48+Global!AL135^2*$C$48)*(AL61/$B61)^(1/$C$49)</f>
        <v>14.678495788585211</v>
      </c>
      <c r="AN50" s="44">
        <f>100*$B$49*(Global!AM135*$B$48+Global!AM135^2*$C$48)*(AM61/$B61)^(1/$C$49)</f>
        <v>15.249082786181331</v>
      </c>
      <c r="AO50" s="44">
        <f>100*$B$49*(Global!AN135*$B$48+Global!AN135^2*$C$48)*(AN61/$B61)^(1/$C$49)</f>
        <v>15.818096095946412</v>
      </c>
      <c r="AP50" s="44">
        <f>100*$B$49*(Global!AO135*$B$48+Global!AO135^2*$C$48)*(AO61/$B61)^(1/$C$49)</f>
        <v>16.386137508541395</v>
      </c>
      <c r="AQ50" s="44">
        <f>100*$B$49*(Global!AP135*$B$48+Global!AP135^2*$C$48)*(AP61/$B61)^(1/$C$49)</f>
        <v>16.953759956735162</v>
      </c>
      <c r="AR50" s="44">
        <f>100*$B$49*(Global!AQ135*$B$48+Global!AQ135^2*$C$48)*(AQ61/$B61)^(1/$C$49)</f>
        <v>17.52146361287009</v>
      </c>
      <c r="AS50" s="44">
        <f>100*$B$49*(Global!AR135*$B$48+Global!AR135^2*$C$48)*(AR61/$B61)^(1/$C$49)</f>
        <v>18.089695616577643</v>
      </c>
      <c r="AT50" s="44">
        <f>100*$B$49*(Global!AS135*$B$48+Global!AS135^2*$C$48)*(AS61/$B61)^(1/$C$49)</f>
        <v>18.658852099047081</v>
      </c>
      <c r="AU50" s="44">
        <f>100*$B$49*(Global!AT135*$B$48+Global!AT135^2*$C$48)*(AT61/$B61)^(1/$C$49)</f>
        <v>19.229281560215377</v>
      </c>
      <c r="AV50" s="44">
        <f>100*$B$49*(Global!AU135*$B$48+Global!AU135^2*$C$48)*(AU61/$B61)^(1/$C$49)</f>
        <v>19.80128894623768</v>
      </c>
      <c r="AW50" s="44">
        <f>100*$B$49*(Global!AV135*$B$48+Global!AV135^2*$C$48)*(AV61/$B61)^(1/$C$49)</f>
        <v>20.375139987985843</v>
      </c>
      <c r="AX50" s="44">
        <f>100*$B$49*(Global!AW135*$B$48+Global!AW135^2*$C$48)*(AW61/$B61)^(1/$C$49)</f>
        <v>20.951065515145402</v>
      </c>
      <c r="AY50" s="44">
        <f>100*$B$49*(Global!AX135*$B$48+Global!AX135^2*$C$48)*(AX61/$B61)^(1/$C$49)</f>
        <v>21.529265569429718</v>
      </c>
      <c r="AZ50" s="44">
        <f>100*$B$49*(Global!AY135*$B$48+Global!AY135^2*$C$48)*(AY61/$B61)^(1/$C$49)</f>
        <v>22.10991321613432</v>
      </c>
      <c r="BA50" s="44">
        <f>100*$B$49*(Global!AZ135*$B$48+Global!AZ135^2*$C$48)*(AZ61/$B61)^(1/$C$49)</f>
        <v>22.69315800471168</v>
      </c>
      <c r="BB50" s="44">
        <f>100*$B$49*(Global!BA135*$B$48+Global!BA135^2*$C$48)*(BA61/$B61)^(1/$C$49)</f>
        <v>23.279129063078017</v>
      </c>
      <c r="BC50" s="44">
        <f>100*$B$49*(Global!BB135*$B$48+Global!BB135^2*$C$48)*(BB61/$B61)^(1/$C$49)</f>
        <v>23.867937832055262</v>
      </c>
      <c r="BD50" s="44">
        <f>100*$B$49*(Global!BC135*$B$48+Global!BC135^2*$C$48)*(BC61/$B61)^(1/$C$49)</f>
        <v>24.459680459442207</v>
      </c>
      <c r="BE50" s="44">
        <f>100*$B$49*(Global!BD135*$B$48+Global!BD135^2*$C$48)*(BD61/$B61)^(1/$C$49)</f>
        <v>25.054439880411259</v>
      </c>
      <c r="BF50" s="44">
        <f>100*$B$49*(Global!BE135*$B$48+Global!BE135^2*$C$48)*(BE61/$B61)^(1/$C$49)</f>
        <v>25.652287614185084</v>
      </c>
      <c r="BG50" s="44">
        <f>100*$B$49*(Global!BF135*$B$48+Global!BF135^2*$C$48)*(BF61/$B61)^(1/$C$49)</f>
        <v>26.253285307637576</v>
      </c>
      <c r="BH50" s="44">
        <f>100*$B$49*(Global!BG135*$B$48+Global!BG135^2*$C$48)*(BG61/$B61)^(1/$C$49)</f>
        <v>26.857486055547525</v>
      </c>
      <c r="BI50" s="44">
        <f>100*$B$49*(Global!BH135*$B$48+Global!BH135^2*$C$48)*(BH61/$B61)^(1/$C$49)</f>
        <v>27.464935525374568</v>
      </c>
      <c r="BJ50" s="44">
        <f>100*$B$49*(Global!BI135*$B$48+Global!BI135^2*$C$48)*(BI61/$B61)^(1/$C$49)</f>
        <v>28.075672912073625</v>
      </c>
      <c r="BK50" s="44">
        <f>100*$B$49*(Global!BJ80*$B$48+Global!BJ80^2*$C$48)*(BJ61/$B61)^(1/$C$49)</f>
        <v>28.469838586683213</v>
      </c>
      <c r="BL50" s="44">
        <f>100*$B$49*(Global!BK80*$B$48+Global!BK80^2*$C$48)*(BK61/$B61)^(1/$C$49)</f>
        <v>28.855120805033255</v>
      </c>
      <c r="BM50" s="44">
        <f>100*$B$49*(Global!BL80*$B$48+Global!BL80^2*$C$48)*(BL61/$B61)^(1/$C$49)</f>
        <v>29.233299016234259</v>
      </c>
      <c r="BN50" s="44">
        <f>100*$B$49*(Global!BM80*$B$48+Global!BM80^2*$C$48)*(BM61/$B61)^(1/$C$49)</f>
        <v>29.605590509002631</v>
      </c>
      <c r="BO50" s="44">
        <f>100*$B$49*(Global!BN80*$B$48+Global!BN80^2*$C$48)*(BN61/$B61)^(1/$C$49)</f>
        <v>29.972832244103653</v>
      </c>
      <c r="BP50" s="44">
        <f>100*$B$49*(Global!BO80*$B$48+Global!BO80^2*$C$48)*(BO61/$B61)^(1/$C$49)</f>
        <v>30.335603744744272</v>
      </c>
      <c r="BQ50" s="44">
        <f>100*$B$49*(Global!BP80*$B$48+Global!BP80^2*$C$48)*(BP61/$B61)^(1/$C$49)</f>
        <v>30.694310171632381</v>
      </c>
      <c r="BR50" s="44">
        <f>100*$B$49*(Global!BQ80*$B$48+Global!BQ80^2*$C$48)*(BQ61/$B61)^(1/$C$49)</f>
        <v>31.04923849648106</v>
      </c>
      <c r="BS50" s="44">
        <f>100*$B$49*(Global!BR80*$B$48+Global!BR80^2*$C$48)*(BR61/$B61)^(1/$C$49)</f>
        <v>31.400595495519578</v>
      </c>
      <c r="BT50" s="44">
        <f>100*$B$49*(Global!BS80*$B$48+Global!BS80^2*$C$48)*(BS61/$B61)^(1/$C$49)</f>
        <v>31.748533454614613</v>
      </c>
      <c r="BU50" s="44">
        <f>100*$B$49*(Global!BT80*$B$48+Global!BT80^2*$C$48)*(BT61/$B61)^(1/$C$49)</f>
        <v>32.093167566645747</v>
      </c>
      <c r="BV50" s="44">
        <f>100*$B$49*(Global!BU80*$B$48+Global!BU80^2*$C$48)*(BU61/$B61)^(1/$C$49)</f>
        <v>32.434587711088426</v>
      </c>
      <c r="BW50" s="44">
        <f>100*$B$49*(Global!BV80*$B$48+Global!BV80^2*$C$48)*(BV61/$B61)^(1/$C$49)</f>
        <v>32.772866433850062</v>
      </c>
      <c r="BX50" s="44">
        <f>100*$B$49*(Global!BW80*$B$48+Global!BW80^2*$C$48)*(BW61/$B61)^(1/$C$49)</f>
        <v>33.108064356314379</v>
      </c>
      <c r="BY50" s="44">
        <f>100*$B$49*(Global!BX80*$B$48+Global!BX80^2*$C$48)*(BX61/$B61)^(1/$C$49)</f>
        <v>33.440233844486045</v>
      </c>
      <c r="BZ50" s="44">
        <f>100*$B$49*(Global!BY80*$B$48+Global!BY80^2*$C$48)*(BY61/$B61)^(1/$C$49)</f>
        <v>33.769421500113516</v>
      </c>
      <c r="CA50" s="44">
        <f>100*$B$49*(Global!BZ80*$B$48+Global!BZ80^2*$C$48)*(BZ61/$B61)^(1/$C$49)</f>
        <v>34.095669853840491</v>
      </c>
      <c r="CB50" s="44">
        <f>100*$B$49*(Global!CA80*$B$48+Global!CA80^2*$C$48)*(CA61/$B61)^(1/$C$49)</f>
        <v>34.41901851752214</v>
      </c>
      <c r="CC50" s="44">
        <f>100*$B$49*(Global!CB80*$B$48+Global!CB80^2*$C$48)*(CB61/$B61)^(1/$C$49)</f>
        <v>34.739504969738256</v>
      </c>
      <c r="CD50" s="44">
        <f>100*$B$49*(Global!CC80*$B$48+Global!CC80^2*$C$48)*(CC61/$B61)^(1/$C$49)</f>
        <v>35.05716509233747</v>
      </c>
      <c r="CE50" s="44">
        <f>100*$B$49*(Global!CD80*$B$48+Global!CD80^2*$C$48)*(CD61/$B61)^(1/$C$49)</f>
        <v>35.372033537834334</v>
      </c>
      <c r="CF50" s="44">
        <f>100*$B$49*(Global!CE80*$B$48+Global!CE80^2*$C$48)*(CE61/$B61)^(1/$C$49)</f>
        <v>35.684143981762922</v>
      </c>
      <c r="CG50" s="44">
        <f>100*$B$49*(Global!CF80*$B$48+Global!CF80^2*$C$48)*(CF61/$B61)^(1/$C$49)</f>
        <v>35.993529296684031</v>
      </c>
      <c r="CH50" s="44">
        <f>100*$B$49*(Global!CG80*$B$48+Global!CG80^2*$C$48)*(CG61/$B61)^(1/$C$49)</f>
        <v>36.30022167275807</v>
      </c>
      <c r="CI50" s="44">
        <f>100*$B$49*(Global!CH80*$B$48+Global!CH80^2*$C$48)*(CH61/$B61)^(1/$C$49)</f>
        <v>36.604252701811731</v>
      </c>
      <c r="CJ50" s="44">
        <f>100*$B$49*(Global!CI80*$B$48+Global!CI80^2*$C$48)*(CI61/$B61)^(1/$C$49)</f>
        <v>36.905653436415882</v>
      </c>
      <c r="CK50" s="44">
        <f>100*$B$49*(Global!CJ80*$B$48+Global!CJ80^2*$C$48)*(CJ61/$B61)^(1/$C$49)</f>
        <v>37.204454431821446</v>
      </c>
      <c r="CL50" s="44">
        <f>100*$B$49*(Global!CK80*$B$48+Global!CK80^2*$C$48)*(CK61/$B61)^(1/$C$49)</f>
        <v>37.500685776108327</v>
      </c>
      <c r="CM50" s="44">
        <f>100*$B$49*(Global!CL80*$B$48+Global!CL80^2*$C$48)*(CL61/$B61)^(1/$C$49)</f>
        <v>37.794377112209588</v>
      </c>
      <c r="CN50" s="44">
        <f>100*$B$49*(Global!CM80*$B$48+Global!CM80^2*$C$48)*(CM61/$B61)^(1/$C$49)</f>
        <v>38.085557654320368</v>
      </c>
      <c r="CO50" s="44">
        <f>100*$B$49*(Global!CN80*$B$48+Global!CN80^2*$C$48)*(CN61/$B61)^(1/$C$49)</f>
        <v>38.374256200416454</v>
      </c>
      <c r="CP50" s="44">
        <f>100*$B$49*(Global!CO80*$B$48+Global!CO80^2*$C$48)*(CO61/$B61)^(1/$C$49)</f>
        <v>38.660501142071006</v>
      </c>
      <c r="CQ50" s="44">
        <f>100*$B$49*(Global!CP80*$B$48+Global!CP80^2*$C$48)*(CP61/$B61)^(1/$C$49)</f>
        <v>38.944320472391624</v>
      </c>
      <c r="CR50" s="44">
        <f>100*$B$49*(Global!CQ80*$B$48+Global!CQ80^2*$C$48)*(CQ61/$B61)^(1/$C$49)</f>
        <v>39.225741792648037</v>
      </c>
      <c r="CS50" s="44">
        <f>100*$B$49*(Global!CR80*$B$48+Global!CR80^2*$C$48)*(CR61/$B61)^(1/$C$49)</f>
        <v>39.504792317988226</v>
      </c>
      <c r="CT50" s="44">
        <f>100*$B$49*(Global!CS80*$B$48+Global!CS80^2*$C$48)*(CS61/$B61)^(1/$C$49)</f>
        <v>39.781498882520786</v>
      </c>
      <c r="CU50" s="44">
        <f>100*$B$49*(Global!CT80*$B$48+Global!CT80^2*$C$48)*(CT61/$B61)^(1/$C$49)</f>
        <v>40.055887943958872</v>
      </c>
      <c r="CV50" s="44">
        <f>100*$B$49*(Global!CU80*$B$48+Global!CU80^2*$C$48)*(CU61/$B61)^(1/$C$49)</f>
        <v>40.327985587963617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-15.371718631812826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119.34046410281145</v>
      </c>
      <c r="C56" s="29">
        <v>128.21648200000001</v>
      </c>
      <c r="D56" s="29">
        <v>137.75265899999999</v>
      </c>
      <c r="E56" s="29">
        <v>144.65570099999999</v>
      </c>
      <c r="F56" s="29">
        <v>148.39785100000003</v>
      </c>
      <c r="G56" s="29">
        <v>150.186104</v>
      </c>
      <c r="H56" s="29">
        <v>150.796347</v>
      </c>
      <c r="I56" s="29">
        <v>150.90772199999998</v>
      </c>
      <c r="J56" s="29">
        <v>150.79724800000002</v>
      </c>
      <c r="K56" s="29">
        <v>150.99163400000003</v>
      </c>
      <c r="L56" s="29">
        <v>151.20180999999999</v>
      </c>
      <c r="M56" s="29">
        <v>151.20180999999999</v>
      </c>
      <c r="N56" s="29">
        <v>151.20180999999999</v>
      </c>
      <c r="O56" s="29">
        <v>151.20180999999999</v>
      </c>
      <c r="P56" s="29">
        <v>151.20180999999999</v>
      </c>
      <c r="Q56" s="29">
        <v>151.20180999999999</v>
      </c>
      <c r="R56" s="29">
        <v>151.20180999999999</v>
      </c>
      <c r="S56" s="29">
        <v>151.20180999999999</v>
      </c>
      <c r="T56" s="29">
        <v>151.20180999999999</v>
      </c>
      <c r="U56" s="29">
        <v>151.20180999999999</v>
      </c>
      <c r="V56" s="29">
        <v>151.20180999999999</v>
      </c>
      <c r="W56" s="29">
        <v>151.20180999999999</v>
      </c>
      <c r="X56" s="29">
        <v>151.20180999999999</v>
      </c>
      <c r="Y56" s="29">
        <v>151.20180999999999</v>
      </c>
      <c r="Z56" s="29">
        <v>151.20180999999999</v>
      </c>
      <c r="AA56" s="29">
        <v>151.20180999999999</v>
      </c>
      <c r="AB56" s="29">
        <v>151.20180999999999</v>
      </c>
      <c r="AC56" s="29">
        <v>151.20180999999999</v>
      </c>
      <c r="AD56" s="29">
        <v>151.20180999999999</v>
      </c>
      <c r="AE56" s="29">
        <v>151.20180999999999</v>
      </c>
      <c r="AF56" s="29">
        <v>151.20180999999999</v>
      </c>
      <c r="AG56" s="29">
        <v>151.20180999999999</v>
      </c>
      <c r="AH56" s="29">
        <v>151.20180999999999</v>
      </c>
      <c r="AI56" s="29">
        <v>151.20180999999999</v>
      </c>
      <c r="AJ56" s="29">
        <v>151.20180999999999</v>
      </c>
      <c r="AK56" s="29">
        <v>151.20180999999999</v>
      </c>
      <c r="AL56" s="29">
        <v>151.20180999999999</v>
      </c>
      <c r="AM56" s="29">
        <v>151.20180999999999</v>
      </c>
      <c r="AN56" s="29">
        <v>151.20180999999999</v>
      </c>
      <c r="AO56" s="29">
        <v>151.20180999999999</v>
      </c>
      <c r="AP56" s="29">
        <v>151.20180999999999</v>
      </c>
      <c r="AQ56" s="29">
        <v>151.20180999999999</v>
      </c>
      <c r="AR56" s="29">
        <v>151.20180999999999</v>
      </c>
      <c r="AS56" s="29">
        <v>151.20180999999999</v>
      </c>
      <c r="AT56" s="29">
        <v>151.20180999999999</v>
      </c>
      <c r="AU56" s="29">
        <v>151.20180999999999</v>
      </c>
      <c r="AV56" s="29">
        <v>151.20180999999999</v>
      </c>
      <c r="AW56" s="29">
        <v>151.20180999999999</v>
      </c>
      <c r="AX56" s="29">
        <v>151.20180999999999</v>
      </c>
      <c r="AY56" s="29">
        <v>151.20180999999999</v>
      </c>
      <c r="AZ56" s="29">
        <v>151.20180999999999</v>
      </c>
      <c r="BA56" s="29">
        <v>151.20180999999999</v>
      </c>
      <c r="BB56" s="29">
        <v>151.20180999999999</v>
      </c>
      <c r="BC56" s="29">
        <v>151.20180999999999</v>
      </c>
      <c r="BD56" s="29">
        <v>151.20180999999999</v>
      </c>
      <c r="BE56" s="29">
        <v>151.20180999999999</v>
      </c>
      <c r="BF56" s="29">
        <v>151.20180999999999</v>
      </c>
      <c r="BG56" s="29">
        <v>151.20180999999999</v>
      </c>
      <c r="BH56" s="29">
        <v>151.20180999999999</v>
      </c>
      <c r="BI56" s="29">
        <v>151.20180999999999</v>
      </c>
    </row>
    <row r="57" spans="1:105" s="6" customFormat="1" ht="13.8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3.8">
      <c r="A59" s="5" t="s">
        <v>129</v>
      </c>
      <c r="B59" s="3">
        <f>+BI56</f>
        <v>151.20180999999999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0">B20*B74^$B7*(B56/1000)^(1-$B7)</f>
        <v>3.6349807320463876</v>
      </c>
      <c r="C61" s="45">
        <f t="shared" si="10"/>
        <v>4.7570186010882516</v>
      </c>
      <c r="D61" s="45">
        <f t="shared" si="10"/>
        <v>6.1831025360248972</v>
      </c>
      <c r="E61" s="45">
        <f t="shared" si="10"/>
        <v>7.6711435934647039</v>
      </c>
      <c r="F61" s="45">
        <f t="shared" si="10"/>
        <v>9.1459850916226486</v>
      </c>
      <c r="G61" s="45">
        <f t="shared" si="10"/>
        <v>10.609996311647645</v>
      </c>
      <c r="H61" s="45">
        <f t="shared" si="10"/>
        <v>12.087589196099481</v>
      </c>
      <c r="I61" s="45">
        <f t="shared" si="10"/>
        <v>13.617299643564767</v>
      </c>
      <c r="J61" s="45">
        <f t="shared" si="10"/>
        <v>15.196991767154184</v>
      </c>
      <c r="K61" s="45">
        <f t="shared" si="10"/>
        <v>16.856034220221225</v>
      </c>
      <c r="L61" s="45">
        <f t="shared" si="10"/>
        <v>18.671015070342591</v>
      </c>
      <c r="M61" s="45">
        <f t="shared" si="10"/>
        <v>20.570182098049788</v>
      </c>
      <c r="N61" s="45">
        <f t="shared" si="10"/>
        <v>22.618629191095518</v>
      </c>
      <c r="O61" s="45">
        <f t="shared" si="10"/>
        <v>24.572411884580323</v>
      </c>
      <c r="P61" s="45">
        <f t="shared" si="10"/>
        <v>26.479162131234457</v>
      </c>
      <c r="Q61" s="45">
        <f t="shared" si="10"/>
        <v>28.365097634666192</v>
      </c>
      <c r="R61" s="45">
        <f t="shared" si="10"/>
        <v>30.244306588211757</v>
      </c>
      <c r="S61" s="45">
        <f t="shared" si="10"/>
        <v>32.124242361222926</v>
      </c>
      <c r="T61" s="45">
        <f t="shared" si="10"/>
        <v>34.008813178540343</v>
      </c>
      <c r="U61" s="45">
        <f t="shared" si="10"/>
        <v>35.90012094264096</v>
      </c>
      <c r="V61" s="45">
        <f t="shared" si="10"/>
        <v>37.799438836330594</v>
      </c>
      <c r="W61" s="45">
        <f t="shared" si="10"/>
        <v>39.707763952068156</v>
      </c>
      <c r="X61" s="45">
        <f t="shared" si="10"/>
        <v>41.626138898438491</v>
      </c>
      <c r="Y61" s="45">
        <f t="shared" si="10"/>
        <v>43.555854184625026</v>
      </c>
      <c r="Z61" s="45">
        <f t="shared" si="10"/>
        <v>45.49859305038995</v>
      </c>
      <c r="AA61" s="45">
        <f t="shared" si="10"/>
        <v>47.456546173683257</v>
      </c>
      <c r="AB61" s="45">
        <f t="shared" si="10"/>
        <v>49.433650906040711</v>
      </c>
      <c r="AC61" s="45">
        <f t="shared" si="10"/>
        <v>51.437090907550413</v>
      </c>
      <c r="AD61" s="45">
        <f t="shared" si="10"/>
        <v>53.498543058610665</v>
      </c>
      <c r="AE61" s="45">
        <f t="shared" si="10"/>
        <v>55.617554101366885</v>
      </c>
      <c r="AF61" s="45">
        <f t="shared" si="10"/>
        <v>57.791849604220374</v>
      </c>
      <c r="AG61" s="45">
        <f t="shared" si="10"/>
        <v>60.018901005419927</v>
      </c>
      <c r="AH61" s="45">
        <f t="shared" si="10"/>
        <v>62.296672593738435</v>
      </c>
      <c r="AI61" s="45">
        <f t="shared" si="10"/>
        <v>64.62393796467164</v>
      </c>
      <c r="AJ61" s="45">
        <f t="shared" si="10"/>
        <v>67.000333525183265</v>
      </c>
      <c r="AK61" s="45">
        <f t="shared" si="10"/>
        <v>69.426277751341814</v>
      </c>
      <c r="AL61" s="45">
        <f t="shared" si="10"/>
        <v>71.90283824274907</v>
      </c>
      <c r="AM61" s="45">
        <f t="shared" si="10"/>
        <v>74.431591970099987</v>
      </c>
      <c r="AN61" s="45">
        <f t="shared" si="10"/>
        <v>77.014500188792368</v>
      </c>
      <c r="AO61" s="45">
        <f t="shared" si="10"/>
        <v>79.653805646639455</v>
      </c>
      <c r="AP61" s="45">
        <f t="shared" si="10"/>
        <v>82.351952561004623</v>
      </c>
      <c r="AQ61" s="45">
        <f t="shared" si="10"/>
        <v>85.111526674068557</v>
      </c>
      <c r="AR61" s="45">
        <f t="shared" si="10"/>
        <v>87.935211693311103</v>
      </c>
      <c r="AS61" s="45">
        <f t="shared" si="10"/>
        <v>90.82575848044678</v>
      </c>
      <c r="AT61" s="45">
        <f t="shared" si="10"/>
        <v>93.785963844800207</v>
      </c>
      <c r="AU61" s="45">
        <f t="shared" si="10"/>
        <v>96.818656405447584</v>
      </c>
      <c r="AV61" s="45">
        <f t="shared" si="10"/>
        <v>99.926687561713948</v>
      </c>
      <c r="AW61" s="45">
        <f t="shared" si="10"/>
        <v>103.11292609750159</v>
      </c>
      <c r="AX61" s="45">
        <f t="shared" si="10"/>
        <v>106.38025533075881</v>
      </c>
      <c r="AY61" s="45">
        <f t="shared" si="10"/>
        <v>109.73157201442871</v>
      </c>
      <c r="AZ61" s="45">
        <f t="shared" si="10"/>
        <v>113.16978641537938</v>
      </c>
      <c r="BA61" s="45">
        <f t="shared" si="10"/>
        <v>116.69782315949627</v>
      </c>
      <c r="BB61" s="45">
        <f t="shared" si="10"/>
        <v>120.3186225485985</v>
      </c>
      <c r="BC61" s="45">
        <f t="shared" si="10"/>
        <v>124.0351421396314</v>
      </c>
      <c r="BD61" s="45">
        <f t="shared" si="10"/>
        <v>127.85035843751393</v>
      </c>
      <c r="BE61" s="45">
        <f t="shared" si="10"/>
        <v>131.7672685966844</v>
      </c>
      <c r="BF61" s="45">
        <f t="shared" si="10"/>
        <v>135.7888920576159</v>
      </c>
      <c r="BG61" s="45">
        <f t="shared" si="10"/>
        <v>139.9182720668727</v>
      </c>
      <c r="BH61" s="45">
        <f t="shared" si="10"/>
        <v>144.1584770451793</v>
      </c>
      <c r="BI61" s="45">
        <f t="shared" si="10"/>
        <v>148.51260177928299</v>
      </c>
      <c r="BJ61" s="45">
        <f>+BI61</f>
        <v>148.51260177928299</v>
      </c>
      <c r="BK61" s="45">
        <f t="shared" ref="BK61:CV61" si="11">+BJ61</f>
        <v>148.51260177928299</v>
      </c>
      <c r="BL61" s="45">
        <f t="shared" si="11"/>
        <v>148.51260177928299</v>
      </c>
      <c r="BM61" s="45">
        <f t="shared" si="11"/>
        <v>148.51260177928299</v>
      </c>
      <c r="BN61" s="45">
        <f t="shared" si="11"/>
        <v>148.51260177928299</v>
      </c>
      <c r="BO61" s="45">
        <f t="shared" si="11"/>
        <v>148.51260177928299</v>
      </c>
      <c r="BP61" s="45">
        <f t="shared" si="11"/>
        <v>148.51260177928299</v>
      </c>
      <c r="BQ61" s="45">
        <f t="shared" si="11"/>
        <v>148.51260177928299</v>
      </c>
      <c r="BR61" s="45">
        <f t="shared" si="11"/>
        <v>148.51260177928299</v>
      </c>
      <c r="BS61" s="45">
        <f t="shared" si="11"/>
        <v>148.51260177928299</v>
      </c>
      <c r="BT61" s="45">
        <f t="shared" si="11"/>
        <v>148.51260177928299</v>
      </c>
      <c r="BU61" s="45">
        <f t="shared" si="11"/>
        <v>148.51260177928299</v>
      </c>
      <c r="BV61" s="45">
        <f t="shared" si="11"/>
        <v>148.51260177928299</v>
      </c>
      <c r="BW61" s="45">
        <f t="shared" si="11"/>
        <v>148.51260177928299</v>
      </c>
      <c r="BX61" s="45">
        <f t="shared" si="11"/>
        <v>148.51260177928299</v>
      </c>
      <c r="BY61" s="45">
        <f t="shared" si="11"/>
        <v>148.51260177928299</v>
      </c>
      <c r="BZ61" s="45">
        <f t="shared" si="11"/>
        <v>148.51260177928299</v>
      </c>
      <c r="CA61" s="45">
        <f t="shared" si="11"/>
        <v>148.51260177928299</v>
      </c>
      <c r="CB61" s="45">
        <f t="shared" si="11"/>
        <v>148.51260177928299</v>
      </c>
      <c r="CC61" s="45">
        <f t="shared" si="11"/>
        <v>148.51260177928299</v>
      </c>
      <c r="CD61" s="45">
        <f t="shared" si="11"/>
        <v>148.51260177928299</v>
      </c>
      <c r="CE61" s="45">
        <f t="shared" si="11"/>
        <v>148.51260177928299</v>
      </c>
      <c r="CF61" s="45">
        <f t="shared" si="11"/>
        <v>148.51260177928299</v>
      </c>
      <c r="CG61" s="45">
        <f t="shared" si="11"/>
        <v>148.51260177928299</v>
      </c>
      <c r="CH61" s="45">
        <f t="shared" si="11"/>
        <v>148.51260177928299</v>
      </c>
      <c r="CI61" s="45">
        <f t="shared" si="11"/>
        <v>148.51260177928299</v>
      </c>
      <c r="CJ61" s="45">
        <f t="shared" si="11"/>
        <v>148.51260177928299</v>
      </c>
      <c r="CK61" s="45">
        <f t="shared" si="11"/>
        <v>148.51260177928299</v>
      </c>
      <c r="CL61" s="45">
        <f t="shared" si="11"/>
        <v>148.51260177928299</v>
      </c>
      <c r="CM61" s="45">
        <f t="shared" si="11"/>
        <v>148.51260177928299</v>
      </c>
      <c r="CN61" s="45">
        <f t="shared" si="11"/>
        <v>148.51260177928299</v>
      </c>
      <c r="CO61" s="45">
        <f t="shared" si="11"/>
        <v>148.51260177928299</v>
      </c>
      <c r="CP61" s="45">
        <f t="shared" si="11"/>
        <v>148.51260177928299</v>
      </c>
      <c r="CQ61" s="45">
        <f t="shared" si="11"/>
        <v>148.51260177928299</v>
      </c>
      <c r="CR61" s="45">
        <f t="shared" si="11"/>
        <v>148.51260177928299</v>
      </c>
      <c r="CS61" s="45">
        <f t="shared" si="11"/>
        <v>148.51260177928299</v>
      </c>
      <c r="CT61" s="45">
        <f t="shared" si="11"/>
        <v>148.51260177928299</v>
      </c>
      <c r="CU61" s="45">
        <f t="shared" si="11"/>
        <v>148.51260177928299</v>
      </c>
      <c r="CV61" s="45">
        <f t="shared" si="11"/>
        <v>148.51260177928299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2.3728432896627329E-3</v>
      </c>
      <c r="E62" s="64">
        <f>($B24*E81+$B25*E81^$B$26+$B$29*(E81/$B$27)^$B$28)*Parameters!$B$116*0.01</f>
        <v>3.6358339558400245E-3</v>
      </c>
      <c r="F62" s="64">
        <f>($B24*F81+$B25*F81^$B$26+$B$29*(F81/$B$27)^$B$28)*Parameters!$B$116*0.01</f>
        <v>5.2944532079623368E-3</v>
      </c>
      <c r="G62" s="64">
        <f>($B24*G81+$B25*G81^$B$26+$B$29*(G81/$B$27)^$B$28)*Parameters!$B$116*0.01</f>
        <v>7.3271724879674016E-3</v>
      </c>
      <c r="H62" s="64">
        <f>($B24*H81+$B25*H81^$B$26+$B$29*(H81/$B$27)^$B$28)*Parameters!$B$116*0.01</f>
        <v>9.6967706573603245E-3</v>
      </c>
      <c r="I62" s="64">
        <f>($B24*I81+$B25*I81^$B$26+$B$29*(I81/$B$27)^$B$28)*Parameters!$B$116*0.01</f>
        <v>1.2361110241281264E-2</v>
      </c>
      <c r="J62" s="64">
        <f>($B24*J81+$B25*J81^$B$26+$B$29*(J81/$B$27)^$B$28)*Parameters!$B$116*0.01</f>
        <v>1.5279713698433669E-2</v>
      </c>
      <c r="K62" s="64">
        <f>($B24*K81+$B25*K81^$B$26+$B$29*(K81/$B$27)^$B$28)*Parameters!$B$116*0.01</f>
        <v>1.841586824932788E-2</v>
      </c>
      <c r="L62" s="64">
        <f>($B24*L81+$B25*L81^$B$26+$B$29*(L81/$B$27)^$B$28)*Parameters!$B$116*0.01</f>
        <v>2.173832490941743E-2</v>
      </c>
      <c r="M62" s="64">
        <f>($B24*M81+$B25*M81^$B$26+$B$29*(M81/$B$27)^$B$28)*Parameters!$B$116*0.01</f>
        <v>2.5128844807881766E-2</v>
      </c>
      <c r="N62" s="64">
        <f>($B24*N81+$B25*N81^$B$26+$B$29*(N81/$B$27)^$B$28)*Parameters!$B$116*0.01</f>
        <v>2.8582745493665511E-2</v>
      </c>
      <c r="O62" s="64">
        <f>($B24*O81+$B25*O81^$B$26+$B$29*(O81/$B$27)^$B$28)*Parameters!$B$116*0.01</f>
        <v>3.2096116192674329E-2</v>
      </c>
      <c r="P62" s="64">
        <f>($B24*P81+$B25*P81^$B$26+$B$29*(P81/$B$27)^$B$28)*Parameters!$B$116*0.01</f>
        <v>3.5661755333820377E-2</v>
      </c>
      <c r="Q62" s="64">
        <f>($B24*Q81+$B25*Q81^$B$26+$B$29*(Q81/$B$27)^$B$28)*Parameters!$B$116*0.01</f>
        <v>3.9270883852614638E-2</v>
      </c>
      <c r="R62" s="64">
        <f>($B24*R81+$B25*R81^$B$26+$B$29*(R81/$B$27)^$B$28)*Parameters!$B$116*0.01</f>
        <v>4.2913770062193678E-2</v>
      </c>
      <c r="S62" s="64">
        <f>($B24*S81+$B25*S81^$B$26+$B$29*(S81/$B$27)^$B$28)*Parameters!$B$116*0.01</f>
        <v>4.6579721122994279E-2</v>
      </c>
      <c r="T62" s="64">
        <f>($B24*T81+$B25*T81^$B$26+$B$29*(T81/$B$27)^$B$28)*Parameters!$B$116*0.01</f>
        <v>5.0256600220763649E-2</v>
      </c>
      <c r="U62" s="64">
        <f>($B24*U81+$B25*U81^$B$26+$B$29*(U81/$B$27)^$B$28)*Parameters!$B$116*0.01</f>
        <v>5.3929901650445915E-2</v>
      </c>
      <c r="V62" s="64">
        <f>($B24*V81+$B25*V81^$B$26+$B$29*(V81/$B$27)^$B$28)*Parameters!$B$116*0.01</f>
        <v>5.7581369179982855E-2</v>
      </c>
      <c r="W62" s="64">
        <f>($B24*W81+$B25*W81^$B$26+$B$29*(W81/$B$27)^$B$28)*Parameters!$B$116*0.01</f>
        <v>6.11871436094929E-2</v>
      </c>
      <c r="X62" s="64">
        <f>($B24*X81+$B25*X81^$B$26+$B$29*(X81/$B$27)^$B$28)*Parameters!$B$116*0.01</f>
        <v>6.4715496055535032E-2</v>
      </c>
      <c r="Y62" s="64">
        <f>($B24*Y81+$B25*Y81^$B$26+$B$29*(Y81/$B$27)^$B$28)*Parameters!$B$116*0.01</f>
        <v>6.8124378680981437E-2</v>
      </c>
      <c r="Z62" s="64">
        <f>($B24*Z81+$B25*Z81^$B$26+$B$29*(Z81/$B$27)^$B$28)*Parameters!$B$116*0.01</f>
        <v>7.1359334721895512E-2</v>
      </c>
      <c r="AA62" s="64">
        <f>($B24*AA81+$B25*AA81^$B$26+$B$29*(AA81/$B$27)^$B$28)*Parameters!$B$116*0.01</f>
        <v>7.4236500375082837E-2</v>
      </c>
      <c r="AB62" s="64">
        <f>($B24*AB81+$B25*AB81^$B$26+$B$29*(AB81/$B$27)^$B$28)*Parameters!$B$116*0.01</f>
        <v>7.5880050151382383E-2</v>
      </c>
      <c r="AC62" s="64">
        <f>($B24*AC81+$B25*AC81^$B$26+$B$29*(AC81/$B$27)^$B$28)*Parameters!$B$116*0.01</f>
        <v>7.5911190711668394E-2</v>
      </c>
      <c r="AD62" s="64">
        <f>($B24*AD81+$B25*AD81^$B$26+$B$29*(AD81/$B$27)^$B$28)*Parameters!$B$116*0.01</f>
        <v>7.4982223243668059E-2</v>
      </c>
      <c r="AE62" s="64">
        <f>($B24*AE81+$B25*AE81^$B$26+$B$29*(AE81/$B$27)^$B$28)*Parameters!$B$116*0.01</f>
        <v>7.3538167516730091E-2</v>
      </c>
      <c r="AF62" s="64">
        <f>($B24*AF81+$B25*AF81^$B$26+$B$29*(AF81/$B$27)^$B$28)*Parameters!$B$116*0.01</f>
        <v>7.186890835686402E-2</v>
      </c>
      <c r="AG62" s="64">
        <f>($B24*AG81+$B25*AG81^$B$26+$B$29*(AG81/$B$27)^$B$28)*Parameters!$B$116*0.01</f>
        <v>7.0155065805243458E-2</v>
      </c>
      <c r="AH62" s="64">
        <f>($B24*AH81+$B25*AH81^$B$26+$B$29*(AH81/$B$27)^$B$28)*Parameters!$B$116*0.01</f>
        <v>6.8503260511554601E-2</v>
      </c>
      <c r="AI62" s="64">
        <f>($B24*AI81+$B25*AI81^$B$26+$B$29*(AI81/$B$27)^$B$28)*Parameters!$B$116*0.01</f>
        <v>6.6971480768061961E-2</v>
      </c>
      <c r="AJ62" s="64">
        <f>($B24*AJ81+$B25*AJ81^$B$26+$B$29*(AJ81/$B$27)^$B$28)*Parameters!$B$116*0.01</f>
        <v>6.5586630302889026E-2</v>
      </c>
      <c r="AK62" s="64">
        <f>($B24*AK81+$B25*AK81^$B$26+$B$29*(AK81/$B$27)^$B$28)*Parameters!$B$116*0.01</f>
        <v>6.4356354949145642E-2</v>
      </c>
      <c r="AL62" s="64">
        <f>($B24*AL81+$B25*AL81^$B$26+$B$29*(AL81/$B$27)^$B$28)*Parameters!$B$116*0.01</f>
        <v>6.3276856960334749E-2</v>
      </c>
      <c r="AM62" s="64">
        <f>($B24*AM81+$B25*AM81^$B$26+$B$29*(AM81/$B$27)^$B$28)*Parameters!$B$116*0.01</f>
        <v>6.2337967697571134E-2</v>
      </c>
      <c r="AN62" s="64">
        <f>($B24*AN81+$B25*AN81^$B$26+$B$29*(AN81/$B$27)^$B$28)*Parameters!$B$116*0.01</f>
        <v>6.1526379367311569E-2</v>
      </c>
      <c r="AO62" s="64">
        <f>($B24*AO81+$B25*AO81^$B$26+$B$29*(AO81/$B$27)^$B$28)*Parameters!$B$116*0.01</f>
        <v>6.0827656475945603E-2</v>
      </c>
      <c r="AP62" s="64">
        <f>($B24*AP81+$B25*AP81^$B$26+$B$29*(AP81/$B$27)^$B$28)*Parameters!$B$116*0.01</f>
        <v>6.0227447265668491E-2</v>
      </c>
      <c r="AQ62" s="64">
        <f>($B24*AQ81+$B25*AQ81^$B$26+$B$29*(AQ81/$B$27)^$B$28)*Parameters!$B$116*0.01</f>
        <v>5.9712176451386489E-2</v>
      </c>
      <c r="AR62" s="64">
        <f>($B24*AR81+$B25*AR81^$B$26+$B$29*(AR81/$B$27)^$B$28)*Parameters!$B$116*0.01</f>
        <v>5.9269406066646983E-2</v>
      </c>
      <c r="AS62" s="64">
        <f>($B24*AS81+$B25*AS81^$B$26+$B$29*(AS81/$B$27)^$B$28)*Parameters!$B$116*0.01</f>
        <v>5.8887987687183674E-2</v>
      </c>
      <c r="AT62" s="64">
        <f>($B24*AT81+$B25*AT81^$B$26+$B$29*(AT81/$B$27)^$B$28)*Parameters!$B$116*0.01</f>
        <v>5.8558086888434238E-2</v>
      </c>
      <c r="AU62" s="64">
        <f>($B24*AU81+$B25*AU81^$B$26+$B$29*(AU81/$B$27)^$B$28)*Parameters!$B$116*0.01</f>
        <v>5.8271132606760326E-2</v>
      </c>
      <c r="AV62" s="64">
        <f>($B24*AV81+$B25*AV81^$B$26+$B$29*(AV81/$B$27)^$B$28)*Parameters!$B$116*0.01</f>
        <v>5.8019725394435416E-2</v>
      </c>
      <c r="AW62" s="64">
        <f>($B24*AW81+$B25*AW81^$B$26+$B$29*(AW81/$B$27)^$B$28)*Parameters!$B$116*0.01</f>
        <v>5.7797526207605067E-2</v>
      </c>
      <c r="AX62" s="64">
        <f>($B24*AX81+$B25*AX81^$B$26+$B$29*(AX81/$B$27)^$B$28)*Parameters!$B$116*0.01</f>
        <v>5.7599139222201286E-2</v>
      </c>
      <c r="AY62" s="64">
        <f>($B24*AY81+$B25*AY81^$B$26+$B$29*(AY81/$B$27)^$B$28)*Parameters!$B$116*0.01</f>
        <v>5.7419996824298374E-2</v>
      </c>
      <c r="AZ62" s="64">
        <f>($B24*AZ81+$B25*AZ81^$B$26+$B$29*(AZ81/$B$27)^$B$28)*Parameters!$B$116*0.01</f>
        <v>5.7256251431847704E-2</v>
      </c>
      <c r="BA62" s="64">
        <f>($B24*BA81+$B25*BA81^$B$26+$B$29*(BA81/$B$27)^$B$28)*Parameters!$B$116*0.01</f>
        <v>5.710467655167091E-2</v>
      </c>
      <c r="BB62" s="64">
        <f>($B24*BB81+$B25*BB81^$B$26+$B$29*(BB81/$B$27)^$B$28)*Parameters!$B$116*0.01</f>
        <v>5.6962578044578695E-2</v>
      </c>
      <c r="BC62" s="64">
        <f>($B24*BC81+$B25*BC81^$B$26+$B$29*(BC81/$B$27)^$B$28)*Parameters!$B$116*0.01</f>
        <v>5.6827715685827118E-2</v>
      </c>
      <c r="BD62" s="64">
        <f>($B24*BD81+$B25*BD81^$B$26+$B$29*(BD81/$B$27)^$B$28)*Parameters!$B$116*0.01</f>
        <v>5.6698234582599989E-2</v>
      </c>
      <c r="BE62" s="64">
        <f>($B24*BE81+$B25*BE81^$B$26+$B$29*(BE81/$B$27)^$B$28)*Parameters!$B$116*0.01</f>
        <v>5.6572605720567833E-2</v>
      </c>
      <c r="BF62" s="64">
        <f>($B24*BF81+$B25*BF81^$B$26+$B$29*(BF81/$B$27)^$B$28)*Parameters!$B$116*0.01</f>
        <v>5.6449574774398319E-2</v>
      </c>
      <c r="BG62" s="64">
        <f>($B24*BG81+$B25*BG81^$B$26+$B$29*(BG81/$B$27)^$B$28)*Parameters!$B$116*0.01</f>
        <v>5.6328118276425115E-2</v>
      </c>
      <c r="BH62" s="64">
        <f>($B24*BH81+$B25*BH81^$B$26+$B$29*(BH81/$B$27)^$B$28)*Parameters!$B$116*0.01</f>
        <v>5.6207406256110495E-2</v>
      </c>
      <c r="BI62" s="64">
        <f>($B24*BI81+$B25*BI81^$B$26+$B$29*(BI81/$B$27)^$B$28)*Parameters!$B$116*0.01</f>
        <v>5.6086770515622691E-2</v>
      </c>
      <c r="BJ62" s="64">
        <f>($B24*BJ81+$B25*BJ81^$B$26+$B$29*(BJ81/$B$27)^$B$28)*Parameters!$B$116*0.01</f>
        <v>5.4804199538565086E-2</v>
      </c>
      <c r="BK62" s="64">
        <f>($B24*BK81+$B25*BK81^$B$26+$B$29*(BK81/$B$27)^$B$28)*Parameters!$B$116*0.01</f>
        <v>5.3891756575927749E-2</v>
      </c>
      <c r="BL62" s="64">
        <f>($B24*BL81+$B25*BL81^$B$26+$B$29*(BL81/$B$27)^$B$28)*Parameters!$B$116*0.01</f>
        <v>5.3225915723242673E-2</v>
      </c>
      <c r="BM62" s="64">
        <f>($B24*BM81+$B25*BM81^$B$26+$B$29*(BM81/$B$27)^$B$28)*Parameters!$B$116*0.01</f>
        <v>5.2725028859023894E-2</v>
      </c>
      <c r="BN62" s="64">
        <f>($B24*BN81+$B25*BN81^$B$26+$B$29*(BN81/$B$27)^$B$28)*Parameters!$B$116*0.01</f>
        <v>5.2334744751336884E-2</v>
      </c>
      <c r="BO62" s="64">
        <f>($B24*BO81+$B25*BO81^$B$26+$B$29*(BO81/$B$27)^$B$28)*Parameters!$B$116*0.01</f>
        <v>5.2018702934276018E-2</v>
      </c>
      <c r="BP62" s="64">
        <f>($B24*BP81+$B25*BP81^$B$26+$B$29*(BP81/$B$27)^$B$28)*Parameters!$B$116*0.01</f>
        <v>5.1752495007544745E-2</v>
      </c>
      <c r="BQ62" s="64">
        <f>($B24*BQ81+$B25*BQ81^$B$26+$B$29*(BQ81/$B$27)^$B$28)*Parameters!$B$116*0.01</f>
        <v>5.1519697900986289E-2</v>
      </c>
      <c r="BR62" s="64">
        <f>($B24*BR81+$B25*BR81^$B$26+$B$29*(BR81/$B$27)^$B$28)*Parameters!$B$116*0.01</f>
        <v>5.1309245041671885E-2</v>
      </c>
      <c r="BS62" s="64">
        <f>($B24*BS81+$B25*BS81^$B$26+$B$29*(BS81/$B$27)^$B$28)*Parameters!$B$116*0.01</f>
        <v>5.1113673174123964E-2</v>
      </c>
      <c r="BT62" s="64">
        <f>($B24*BT81+$B25*BT81^$B$26+$B$29*(BT81/$B$27)^$B$28)*Parameters!$B$116*0.01</f>
        <v>5.09279479436879E-2</v>
      </c>
      <c r="BU62" s="64">
        <f>($B24*BU81+$B25*BU81^$B$26+$B$29*(BU81/$B$27)^$B$28)*Parameters!$B$116*0.01</f>
        <v>5.0748674700998704E-2</v>
      </c>
      <c r="BV62" s="64">
        <f>($B24*BV81+$B25*BV81^$B$26+$B$29*(BV81/$B$27)^$B$28)*Parameters!$B$116*0.01</f>
        <v>5.0573566977339349E-2</v>
      </c>
      <c r="BW62" s="64">
        <f>($B24*BW81+$B25*BW81^$B$26+$B$29*(BW81/$B$27)^$B$28)*Parameters!$B$116*0.01</f>
        <v>5.0401087913541309E-2</v>
      </c>
      <c r="BX62" s="64">
        <f>($B24*BX81+$B25*BX81^$B$26+$B$29*(BX81/$B$27)^$B$28)*Parameters!$B$116*0.01</f>
        <v>5.0230208063441868E-2</v>
      </c>
      <c r="BY62" s="64">
        <f>($B24*BY81+$B25*BY81^$B$26+$B$29*(BY81/$B$27)^$B$28)*Parameters!$B$116*0.01</f>
        <v>5.0060241639132592E-2</v>
      </c>
      <c r="BZ62" s="64">
        <f>($B24*BZ81+$B25*BZ81^$B$26+$B$29*(BZ81/$B$27)^$B$28)*Parameters!$B$116*0.01</f>
        <v>4.9890735697586119E-2</v>
      </c>
      <c r="CA62" s="64">
        <f>($B24*CA81+$B25*CA81^$B$26+$B$29*(CA81/$B$27)^$B$28)*Parameters!$B$116*0.01</f>
        <v>4.9721395093315621E-2</v>
      </c>
      <c r="CB62" s="64">
        <f>($B24*CB81+$B25*CB81^$B$26+$B$29*(CB81/$B$27)^$B$28)*Parameters!$B$116*0.01</f>
        <v>4.9552031613206322E-2</v>
      </c>
      <c r="CC62" s="64">
        <f>($B24*CC81+$B25*CC81^$B$26+$B$29*(CC81/$B$27)^$B$28)*Parameters!$B$116*0.01</f>
        <v>4.9382529473026349E-2</v>
      </c>
      <c r="CD62" s="64">
        <f>($B24*CD81+$B25*CD81^$B$26+$B$29*(CD81/$B$27)^$B$28)*Parameters!$B$116*0.01</f>
        <v>4.9212821891799416E-2</v>
      </c>
      <c r="CE62" s="64">
        <f>($B24*CE81+$B25*CE81^$B$26+$B$29*(CE81/$B$27)^$B$28)*Parameters!$B$116*0.01</f>
        <v>4.9042875171848056E-2</v>
      </c>
      <c r="CF62" s="64">
        <f>($B24*CF81+$B25*CF81^$B$26+$B$29*(CF81/$B$27)^$B$28)*Parameters!$B$116*0.01</f>
        <v>4.8872677868127455E-2</v>
      </c>
      <c r="CG62" s="64">
        <f>($B24*CG81+$B25*CG81^$B$26+$B$29*(CG81/$B$27)^$B$28)*Parameters!$B$116*0.01</f>
        <v>4.8702233411419951E-2</v>
      </c>
      <c r="CH62" s="64">
        <f>($B24*CH81+$B25*CH81^$B$26+$B$29*(CH81/$B$27)^$B$28)*Parameters!$B$116*0.01</f>
        <v>4.8531555077883162E-2</v>
      </c>
      <c r="CI62" s="64">
        <f>($B24*CI81+$B25*CI81^$B$26+$B$29*(CI81/$B$27)^$B$28)*Parameters!$B$116*0.01</f>
        <v>4.8360662554477525E-2</v>
      </c>
      <c r="CJ62" s="64">
        <f>($B24*CJ81+$B25*CJ81^$B$26+$B$29*(CJ81/$B$27)^$B$28)*Parameters!$B$116*0.01</f>
        <v>4.8189579591362039E-2</v>
      </c>
      <c r="CK62" s="64">
        <f>($B24*CK81+$B25*CK81^$B$26+$B$29*(CK81/$B$27)^$B$28)*Parameters!$B$116*0.01</f>
        <v>4.8018332395858516E-2</v>
      </c>
      <c r="CL62" s="64">
        <f>($B24*CL81+$B25*CL81^$B$26+$B$29*(CL81/$B$27)^$B$28)*Parameters!$B$116*0.01</f>
        <v>4.7846948533318917E-2</v>
      </c>
      <c r="CM62" s="64">
        <f>($B24*CM81+$B25*CM81^$B$26+$B$29*(CM81/$B$27)^$B$28)*Parameters!$B$116*0.01</f>
        <v>4.7675456175266799E-2</v>
      </c>
      <c r="CN62" s="64">
        <f>($B24*CN81+$B25*CN81^$B$26+$B$29*(CN81/$B$27)^$B$28)*Parameters!$B$116*0.01</f>
        <v>4.7503883586065596E-2</v>
      </c>
      <c r="CO62" s="64">
        <f>($B24*CO81+$B25*CO81^$B$26+$B$29*(CO81/$B$27)^$B$28)*Parameters!$B$116*0.01</f>
        <v>4.7332258773897039E-2</v>
      </c>
      <c r="CP62" s="64">
        <f>($B24*CP81+$B25*CP81^$B$26+$B$29*(CP81/$B$27)^$B$28)*Parameters!$B$116*0.01</f>
        <v>4.7160609255291489E-2</v>
      </c>
      <c r="CQ62" s="64">
        <f>($B24*CQ81+$B25*CQ81^$B$26+$B$29*(CQ81/$B$27)^$B$28)*Parameters!$B$116*0.01</f>
        <v>4.6988961898407483E-2</v>
      </c>
      <c r="CR62" s="64">
        <f>($B24*CR81+$B25*CR81^$B$26+$B$29*(CR81/$B$27)^$B$28)*Parameters!$B$116*0.01</f>
        <v>4.6817342821126165E-2</v>
      </c>
      <c r="CS62" s="64">
        <f>($B24*CS81+$B25*CS81^$B$26+$B$29*(CS81/$B$27)^$B$28)*Parameters!$B$116*0.01</f>
        <v>4.6645777327442954E-2</v>
      </c>
      <c r="CT62" s="64">
        <f>($B24*CT81+$B25*CT81^$B$26+$B$29*(CT81/$B$27)^$B$28)*Parameters!$B$116*0.01</f>
        <v>4.6474289870710249E-2</v>
      </c>
      <c r="CU62" s="64">
        <f>($B24*CU81+$B25*CU81^$B$26+$B$29*(CU81/$B$27)^$B$28)*Parameters!$B$116*0.01</f>
        <v>4.6302904035762864E-2</v>
      </c>
      <c r="CV62" s="64">
        <f>($B24*CV81+$B25*CV81^$B$26+$B$29*(CV81/$B$27)^$B$28)*Parameters!$B$116*0.01</f>
        <v>4.613164253434919E-2</v>
      </c>
    </row>
    <row r="63" spans="1:105" s="64" customFormat="1" ht="18" customHeight="1">
      <c r="A63" s="581" t="s">
        <v>1129</v>
      </c>
      <c r="B63" s="64">
        <f t="shared" ref="B63:BM63" si="12">+B62+B50/100</f>
        <v>1.0773810546510498E-3</v>
      </c>
      <c r="C63" s="64">
        <f t="shared" si="12"/>
        <v>3.0018018097441364E-3</v>
      </c>
      <c r="D63" s="64">
        <f t="shared" si="12"/>
        <v>4.278124346403938E-3</v>
      </c>
      <c r="E63" s="64">
        <f t="shared" si="12"/>
        <v>6.2202440581787394E-3</v>
      </c>
      <c r="F63" s="64">
        <f t="shared" si="12"/>
        <v>8.6893581314668646E-3</v>
      </c>
      <c r="G63" s="64">
        <f t="shared" si="12"/>
        <v>1.1665141264036484E-2</v>
      </c>
      <c r="H63" s="64">
        <f t="shared" si="12"/>
        <v>1.5112125730222015E-2</v>
      </c>
      <c r="I63" s="64">
        <f t="shared" si="12"/>
        <v>1.8987924549380468E-2</v>
      </c>
      <c r="J63" s="64">
        <f t="shared" si="12"/>
        <v>2.3251369232951201E-2</v>
      </c>
      <c r="K63" s="64">
        <f t="shared" si="12"/>
        <v>2.8337293013078167E-2</v>
      </c>
      <c r="L63" s="64">
        <f t="shared" si="12"/>
        <v>3.3922904495773926E-2</v>
      </c>
      <c r="M63" s="64">
        <f t="shared" si="12"/>
        <v>3.9903171972007441E-2</v>
      </c>
      <c r="N63" s="64">
        <f t="shared" si="12"/>
        <v>4.6145685300252759E-2</v>
      </c>
      <c r="O63" s="64">
        <f t="shared" si="12"/>
        <v>5.2755210926554483E-2</v>
      </c>
      <c r="P63" s="64">
        <f t="shared" si="12"/>
        <v>5.966195570337552E-2</v>
      </c>
      <c r="Q63" s="64">
        <f t="shared" si="12"/>
        <v>6.6856165658017552E-2</v>
      </c>
      <c r="R63" s="64">
        <f t="shared" si="12"/>
        <v>7.4325067021831587E-2</v>
      </c>
      <c r="S63" s="64">
        <f t="shared" si="12"/>
        <v>8.2053804835552718E-2</v>
      </c>
      <c r="T63" s="64">
        <f t="shared" si="12"/>
        <v>9.0025505215929696E-2</v>
      </c>
      <c r="U63" s="64">
        <f t="shared" si="12"/>
        <v>9.8220597148155814E-2</v>
      </c>
      <c r="V63" s="64">
        <f t="shared" si="12"/>
        <v>0.10661547714138533</v>
      </c>
      <c r="W63" s="64">
        <f t="shared" si="12"/>
        <v>0.11518055122764358</v>
      </c>
      <c r="X63" s="64">
        <f t="shared" si="12"/>
        <v>0.12387773580569716</v>
      </c>
      <c r="Y63" s="64">
        <f t="shared" si="12"/>
        <v>0.13265766325030903</v>
      </c>
      <c r="Z63" s="64">
        <f t="shared" si="12"/>
        <v>0.14145714897652795</v>
      </c>
      <c r="AA63" s="64">
        <f t="shared" si="12"/>
        <v>0.15008168174434955</v>
      </c>
      <c r="AB63" s="64">
        <f t="shared" si="12"/>
        <v>0.15763679594763147</v>
      </c>
      <c r="AC63" s="64">
        <f t="shared" si="12"/>
        <v>0.16368506212778983</v>
      </c>
      <c r="AD63" s="64">
        <f t="shared" si="12"/>
        <v>0.16880441251341172</v>
      </c>
      <c r="AE63" s="64">
        <f t="shared" si="12"/>
        <v>0.17340739776680528</v>
      </c>
      <c r="AF63" s="64">
        <f t="shared" si="12"/>
        <v>0.17775742572892278</v>
      </c>
      <c r="AG63" s="64">
        <f t="shared" si="12"/>
        <v>0.18202075595258729</v>
      </c>
      <c r="AH63" s="64">
        <f t="shared" si="12"/>
        <v>0.18629783470787276</v>
      </c>
      <c r="AI63" s="64">
        <f t="shared" si="12"/>
        <v>0.19064590270784593</v>
      </c>
      <c r="AJ63" s="64">
        <f t="shared" si="12"/>
        <v>0.19509461224954053</v>
      </c>
      <c r="AK63" s="64">
        <f t="shared" si="12"/>
        <v>0.19965649047370321</v>
      </c>
      <c r="AL63" s="64">
        <f t="shared" si="12"/>
        <v>0.20433379531088039</v>
      </c>
      <c r="AM63" s="64">
        <f t="shared" si="12"/>
        <v>0.20912292558342324</v>
      </c>
      <c r="AN63" s="64">
        <f t="shared" si="12"/>
        <v>0.21401720722912487</v>
      </c>
      <c r="AO63" s="64">
        <f t="shared" si="12"/>
        <v>0.21900861743540972</v>
      </c>
      <c r="AP63" s="64">
        <f t="shared" si="12"/>
        <v>0.22408882235108246</v>
      </c>
      <c r="AQ63" s="64">
        <f t="shared" si="12"/>
        <v>0.22924977601873811</v>
      </c>
      <c r="AR63" s="64">
        <f t="shared" si="12"/>
        <v>0.23448404219534788</v>
      </c>
      <c r="AS63" s="64">
        <f t="shared" si="12"/>
        <v>0.23978494385296009</v>
      </c>
      <c r="AT63" s="64">
        <f t="shared" si="12"/>
        <v>0.24514660787890508</v>
      </c>
      <c r="AU63" s="64">
        <f t="shared" si="12"/>
        <v>0.25056394820891409</v>
      </c>
      <c r="AV63" s="64">
        <f t="shared" si="12"/>
        <v>0.25603261485681222</v>
      </c>
      <c r="AW63" s="64">
        <f t="shared" si="12"/>
        <v>0.2615489260874635</v>
      </c>
      <c r="AX63" s="64">
        <f t="shared" si="12"/>
        <v>0.26710979437365528</v>
      </c>
      <c r="AY63" s="64">
        <f t="shared" si="12"/>
        <v>0.27271265251859556</v>
      </c>
      <c r="AZ63" s="64">
        <f t="shared" si="12"/>
        <v>0.2783553835931909</v>
      </c>
      <c r="BA63" s="64">
        <f t="shared" si="12"/>
        <v>0.28403625659878773</v>
      </c>
      <c r="BB63" s="64">
        <f t="shared" si="12"/>
        <v>0.28975386867535885</v>
      </c>
      <c r="BC63" s="64">
        <f t="shared" si="12"/>
        <v>0.29550709400637976</v>
      </c>
      <c r="BD63" s="64">
        <f t="shared" si="12"/>
        <v>0.30129503917702205</v>
      </c>
      <c r="BE63" s="64">
        <f t="shared" si="12"/>
        <v>0.30711700452468044</v>
      </c>
      <c r="BF63" s="64">
        <f t="shared" si="12"/>
        <v>0.31297245091624915</v>
      </c>
      <c r="BG63" s="64">
        <f t="shared" si="12"/>
        <v>0.31886097135280089</v>
      </c>
      <c r="BH63" s="64">
        <f t="shared" si="12"/>
        <v>0.32478226681158573</v>
      </c>
      <c r="BI63" s="64">
        <f t="shared" si="12"/>
        <v>0.33073612576936839</v>
      </c>
      <c r="BJ63" s="64">
        <f t="shared" si="12"/>
        <v>0.33556092865930132</v>
      </c>
      <c r="BK63" s="64">
        <f t="shared" si="12"/>
        <v>0.33859014244275992</v>
      </c>
      <c r="BL63" s="64">
        <f t="shared" si="12"/>
        <v>0.34177712377357528</v>
      </c>
      <c r="BM63" s="64">
        <f t="shared" si="12"/>
        <v>0.34505801902136651</v>
      </c>
      <c r="BN63" s="64">
        <f t="shared" ref="BN63:CV63" si="13">+BN62+BN50/100</f>
        <v>0.3483906498413632</v>
      </c>
      <c r="BO63" s="64">
        <f t="shared" si="13"/>
        <v>0.35174702537531255</v>
      </c>
      <c r="BP63" s="64">
        <f t="shared" si="13"/>
        <v>0.35510853245498747</v>
      </c>
      <c r="BQ63" s="64">
        <f t="shared" si="13"/>
        <v>0.35846279961731009</v>
      </c>
      <c r="BR63" s="64">
        <f t="shared" si="13"/>
        <v>0.36180163000648247</v>
      </c>
      <c r="BS63" s="64">
        <f t="shared" si="13"/>
        <v>0.36511962812931975</v>
      </c>
      <c r="BT63" s="64">
        <f t="shared" si="13"/>
        <v>0.36841328248983402</v>
      </c>
      <c r="BU63" s="64">
        <f t="shared" si="13"/>
        <v>0.37168035036745617</v>
      </c>
      <c r="BV63" s="64">
        <f t="shared" si="13"/>
        <v>0.37491944408822359</v>
      </c>
      <c r="BW63" s="64">
        <f t="shared" si="13"/>
        <v>0.37812975225204193</v>
      </c>
      <c r="BX63" s="64">
        <f t="shared" si="13"/>
        <v>0.38131085162658568</v>
      </c>
      <c r="BY63" s="64">
        <f t="shared" si="13"/>
        <v>0.38446258008399303</v>
      </c>
      <c r="BZ63" s="64">
        <f t="shared" si="13"/>
        <v>0.38758495069872129</v>
      </c>
      <c r="CA63" s="64">
        <f t="shared" si="13"/>
        <v>0.39067809363172057</v>
      </c>
      <c r="CB63" s="64">
        <f t="shared" si="13"/>
        <v>0.39374221678842769</v>
      </c>
      <c r="CC63" s="64">
        <f t="shared" si="13"/>
        <v>0.3967775791704089</v>
      </c>
      <c r="CD63" s="64">
        <f t="shared" si="13"/>
        <v>0.39978447281517415</v>
      </c>
      <c r="CE63" s="64">
        <f t="shared" si="13"/>
        <v>0.40276321055019143</v>
      </c>
      <c r="CF63" s="64">
        <f t="shared" si="13"/>
        <v>0.40571411768575666</v>
      </c>
      <c r="CG63" s="64">
        <f t="shared" si="13"/>
        <v>0.40863752637826023</v>
      </c>
      <c r="CH63" s="64">
        <f t="shared" si="13"/>
        <v>0.41153377180546385</v>
      </c>
      <c r="CI63" s="64">
        <f t="shared" si="13"/>
        <v>0.41440318957259481</v>
      </c>
      <c r="CJ63" s="64">
        <f t="shared" si="13"/>
        <v>0.41724611395552086</v>
      </c>
      <c r="CK63" s="64">
        <f t="shared" si="13"/>
        <v>0.420062876714073</v>
      </c>
      <c r="CL63" s="64">
        <f t="shared" si="13"/>
        <v>0.42285380629440217</v>
      </c>
      <c r="CM63" s="64">
        <f t="shared" si="13"/>
        <v>0.42561922729736268</v>
      </c>
      <c r="CN63" s="64">
        <f t="shared" si="13"/>
        <v>0.42835946012926929</v>
      </c>
      <c r="CO63" s="64">
        <f t="shared" si="13"/>
        <v>0.43107482077806158</v>
      </c>
      <c r="CP63" s="64">
        <f t="shared" si="13"/>
        <v>0.43376562067600155</v>
      </c>
      <c r="CQ63" s="64">
        <f t="shared" si="13"/>
        <v>0.43643216662232376</v>
      </c>
      <c r="CR63" s="64">
        <f t="shared" si="13"/>
        <v>0.43907476074760654</v>
      </c>
      <c r="CS63" s="64">
        <f t="shared" si="13"/>
        <v>0.4416937005073252</v>
      </c>
      <c r="CT63" s="64">
        <f t="shared" si="13"/>
        <v>0.44428927869591811</v>
      </c>
      <c r="CU63" s="64">
        <f t="shared" si="13"/>
        <v>0.4468617834753516</v>
      </c>
      <c r="CV63" s="64">
        <f t="shared" si="13"/>
        <v>0.44941149841398537</v>
      </c>
    </row>
    <row r="64" spans="1:105" s="147" customFormat="1" ht="18" customHeight="1">
      <c r="A64" s="577" t="s">
        <v>1133</v>
      </c>
      <c r="B64" s="147">
        <f>+B61-B65</f>
        <v>3.9120446119782493E-3</v>
      </c>
      <c r="C64" s="147">
        <f>+C63*C61/(1+C63^Parameters!$B$125)</f>
        <v>1.4279627045733235E-2</v>
      </c>
      <c r="D64" s="147">
        <f>+D63*D61/(1+D63^Parameters!$B$125)</f>
        <v>2.6452081495680044E-2</v>
      </c>
      <c r="E64" s="147">
        <f>+E63*E61/(1+E63^Parameters!$B$125)</f>
        <v>4.771638535668473E-2</v>
      </c>
      <c r="F64" s="147">
        <f>+F63*F61/(1+F63^Parameters!$B$125)</f>
        <v>7.9472739926165978E-2</v>
      </c>
      <c r="G64" s="147">
        <f>+G63*G61/(1+G63^Parameters!$B$125)</f>
        <v>0.12376710578627585</v>
      </c>
      <c r="H64" s="147">
        <f>+H63*H61/(1+H63^Parameters!$B$125)</f>
        <v>0.18266916770672861</v>
      </c>
      <c r="I64" s="147">
        <f>+I63*I61/(1+I63^Parameters!$B$125)</f>
        <v>0.25856425819831336</v>
      </c>
      <c r="J64" s="147">
        <f>+J63*J61/(1+J63^Parameters!$B$125)</f>
        <v>0.35335086680822148</v>
      </c>
      <c r="K64" s="147">
        <f>+K63*K61/(1+K63^Parameters!$B$125)</f>
        <v>0.47765438073688121</v>
      </c>
      <c r="L64" s="147">
        <f>+L63*L61/(1+L63^Parameters!$B$125)</f>
        <v>0.63337506107038621</v>
      </c>
      <c r="M64" s="147">
        <f>+M63*M61/(1+M63^Parameters!$B$125)</f>
        <v>0.8208155137539811</v>
      </c>
      <c r="N64" s="147">
        <f>+N63*N61/(1+N63^Parameters!$B$125)</f>
        <v>1.0437521445753586</v>
      </c>
      <c r="O64" s="147">
        <f>+O63*O61/(1+O63^Parameters!$B$125)</f>
        <v>1.2963227719449926</v>
      </c>
      <c r="P64" s="147">
        <f>+P63*P61/(1+P63^Parameters!$B$125)</f>
        <v>1.5797985981353058</v>
      </c>
      <c r="Q64" s="147">
        <f>+Q63*Q61/(1+Q63^Parameters!$B$125)</f>
        <v>1.8963816663657014</v>
      </c>
      <c r="R64" s="147">
        <f>+R63*R61/(1+R63^Parameters!$B$125)</f>
        <v>2.2479101141860971</v>
      </c>
      <c r="S64" s="147">
        <f>+S63*S61/(1+S63^Parameters!$B$125)</f>
        <v>2.6359163131613133</v>
      </c>
      <c r="T64" s="147">
        <f>+T63*T61/(1+T63^Parameters!$B$125)</f>
        <v>3.0616605880852061</v>
      </c>
      <c r="U64" s="147">
        <f>+U63*U61/(1+U63^Parameters!$B$125)</f>
        <v>3.5261313163825481</v>
      </c>
      <c r="V64" s="147">
        <f>+V63*V61/(1+V63^Parameters!$B$125)</f>
        <v>4.0300052064472673</v>
      </c>
      <c r="W64" s="147">
        <f>+W63*W61/(1+W63^Parameters!$B$125)</f>
        <v>4.5735621381368494</v>
      </c>
      <c r="X64" s="147">
        <f>+X63*X61/(1+X63^Parameters!$B$125)</f>
        <v>5.1565518326837614</v>
      </c>
      <c r="Y64" s="147">
        <f>+Y63*Y61/(1+Y63^Parameters!$B$125)</f>
        <v>5.7780178272513574</v>
      </c>
      <c r="Z64" s="147">
        <f>+Z63*Z61/(1+Z63^Parameters!$B$125)</f>
        <v>6.4361012347037212</v>
      </c>
      <c r="AA64" s="147">
        <f>+AA63*AA61/(1+AA63^Parameters!$B$125)</f>
        <v>7.1223582182294543</v>
      </c>
      <c r="AB64" s="147">
        <f>+AB63*AB61/(1+AB63^Parameters!$B$125)</f>
        <v>7.7925622669880088</v>
      </c>
      <c r="AC64" s="147">
        <f>+AC63*AC61/(1+AC63^Parameters!$B$125)</f>
        <v>8.4194833046297255</v>
      </c>
      <c r="AD64" s="147">
        <f>+AD63*AD61/(1+AD63^Parameters!$B$125)</f>
        <v>9.0307899616783942</v>
      </c>
      <c r="AE64" s="147">
        <f>+AE63*AE61/(1+AE63^Parameters!$B$125)</f>
        <v>9.6444950897593529</v>
      </c>
      <c r="AF64" s="147">
        <f>+AF63*AF61/(1+AF63^Parameters!$B$125)</f>
        <v>10.272930090186591</v>
      </c>
      <c r="AG64" s="147">
        <f>+AG63*AG61/(1+AG63^Parameters!$B$125)</f>
        <v>10.924685296317916</v>
      </c>
      <c r="AH64" s="147">
        <f>+AH63*AH61/(1+AH63^Parameters!$B$125)</f>
        <v>11.605734629264248</v>
      </c>
      <c r="AI64" s="147">
        <f>+AI63*AI61/(1+AI63^Parameters!$B$125)</f>
        <v>12.32028820837068</v>
      </c>
      <c r="AJ64" s="147">
        <f>+AJ63*AJ61/(1+AJ63^Parameters!$B$125)</f>
        <v>13.071403045506491</v>
      </c>
      <c r="AK64" s="147">
        <f>+AK63*AK61/(1+AK63^Parameters!$B$125)</f>
        <v>13.861405567268964</v>
      </c>
      <c r="AL64" s="147">
        <f>+AL63*AL61/(1+AL63^Parameters!$B$125)</f>
        <v>14.692177967583715</v>
      </c>
      <c r="AM64" s="147">
        <f>+AM63*AM61/(1+AM63^Parameters!$B$125)</f>
        <v>15.565349778756557</v>
      </c>
      <c r="AN64" s="147">
        <f>+AN63*AN61/(1+AN63^Parameters!$B$125)</f>
        <v>16.482424923722949</v>
      </c>
      <c r="AO64" s="147">
        <f>+AO63*AO61/(1+AO63^Parameters!$B$125)</f>
        <v>17.444865419404699</v>
      </c>
      <c r="AP64" s="147">
        <f>+AP63*AP61/(1+AP63^Parameters!$B$125)</f>
        <v>18.454146175257829</v>
      </c>
      <c r="AQ64" s="147">
        <f>+AQ63*AQ61/(1+AQ63^Parameters!$B$125)</f>
        <v>19.511790603408958</v>
      </c>
      <c r="AR64" s="147">
        <f>+AR63*AR61/(1+AR63^Parameters!$B$125)</f>
        <v>20.619393527980982</v>
      </c>
      <c r="AS64" s="147">
        <f>+AS63*AS61/(1+AS63^Parameters!$B$125)</f>
        <v>21.778635712479819</v>
      </c>
      <c r="AT64" s="147">
        <f>+AT63*AT61/(1+AT63^Parameters!$B$125)</f>
        <v>22.991292880405869</v>
      </c>
      <c r="AU64" s="147">
        <f>+AU63*AU61/(1+AU63^Parameters!$B$125)</f>
        <v>24.259241146599255</v>
      </c>
      <c r="AV64" s="147">
        <f>+AV63*AV61/(1+AV63^Parameters!$B$125)</f>
        <v>25.584460141263264</v>
      </c>
      <c r="AW64" s="147">
        <f>+AW63*AW61/(1+AW63^Parameters!$B$125)</f>
        <v>26.969034685286481</v>
      </c>
      <c r="AX64" s="147">
        <f>+AX63*AX61/(1+AX63^Parameters!$B$125)</f>
        <v>28.415155591884648</v>
      </c>
      <c r="AY64" s="147">
        <f>+AY63*AY61/(1+AY63^Parameters!$B$125)</f>
        <v>29.925119978237021</v>
      </c>
      <c r="AZ64" s="147">
        <f>+AZ63*AZ61/(1+AZ63^Parameters!$B$125)</f>
        <v>31.501331340722572</v>
      </c>
      <c r="BA64" s="147">
        <f>+BA63*BA61/(1+BA63^Parameters!$B$125)</f>
        <v>33.146299558334526</v>
      </c>
      <c r="BB64" s="147">
        <f>+BB63*BB61/(1+BB63^Parameters!$B$125)</f>
        <v>34.862640927578425</v>
      </c>
      <c r="BC64" s="147">
        <f>+BC63*BC61/(1+BC63^Parameters!$B$125)</f>
        <v>36.653078289841361</v>
      </c>
      <c r="BD64" s="147">
        <f>+BD63*BD61/(1+BD63^Parameters!$B$125)</f>
        <v>38.520441282962793</v>
      </c>
      <c r="BE64" s="147">
        <f>+BE63*BE61/(1+BE63^Parameters!$B$125)</f>
        <v>40.467666728545275</v>
      </c>
      <c r="BF64" s="147">
        <f>+BF63*BF61/(1+BF63^Parameters!$B$125)</f>
        <v>42.497799152666779</v>
      </c>
      <c r="BG64" s="147">
        <f>+BG63*BG61/(1+BG63^Parameters!$B$125)</f>
        <v>44.613991428182111</v>
      </c>
      <c r="BH64" s="147">
        <f>+BH63*BH61/(1+BH63^Parameters!$B$125)</f>
        <v>46.819505520382968</v>
      </c>
      <c r="BI64" s="147">
        <f>+BI63*BI61/(1+BI63^Parameters!$B$125)</f>
        <v>49.117713313465522</v>
      </c>
      <c r="BJ64" s="147">
        <f>+BJ63*BJ61/(1+BJ63^Parameters!$B$125)</f>
        <v>49.834124499690333</v>
      </c>
      <c r="BK64" s="147">
        <f>+BK63*BK61/(1+BK63^Parameters!$B$125)</f>
        <v>50.283907191003131</v>
      </c>
      <c r="BL64" s="147">
        <f>+BL63*BL61/(1+BL63^Parameters!$B$125)</f>
        <v>50.757105987815144</v>
      </c>
      <c r="BM64" s="147">
        <f>+BM63*BM61/(1+BM63^Parameters!$B$125)</f>
        <v>51.244237955623404</v>
      </c>
      <c r="BN64" s="147">
        <f>+BN63*BN61/(1+BN63^Parameters!$B$125)</f>
        <v>51.739038883030048</v>
      </c>
      <c r="BO64" s="147">
        <f>+BO63*BO61/(1+BO63^Parameters!$B$125)</f>
        <v>52.237351350099644</v>
      </c>
      <c r="BP64" s="147">
        <f>+BP63*BP61/(1+BP63^Parameters!$B$125)</f>
        <v>52.736410473006849</v>
      </c>
      <c r="BQ64" s="147">
        <f>+BQ63*BQ61/(1+BQ63^Parameters!$B$125)</f>
        <v>53.234378208608717</v>
      </c>
      <c r="BR64" s="147">
        <f>+BR63*BR61/(1+BR63^Parameters!$B$125)</f>
        <v>53.730036389454519</v>
      </c>
      <c r="BS64" s="147">
        <f>+BS63*BS61/(1+BS63^Parameters!$B$125)</f>
        <v>54.222582796998473</v>
      </c>
      <c r="BT64" s="147">
        <f>+BT63*BT61/(1+BT63^Parameters!$B$125)</f>
        <v>54.711494933678132</v>
      </c>
      <c r="BU64" s="147">
        <f>+BU63*BU61/(1+BU63^Parameters!$B$125)</f>
        <v>55.196438663822093</v>
      </c>
      <c r="BV64" s="147">
        <f>+BV63*BV61/(1+BV63^Parameters!$B$125)</f>
        <v>55.677206776507681</v>
      </c>
      <c r="BW64" s="147">
        <f>+BW63*BW61/(1+BW63^Parameters!$B$125)</f>
        <v>56.153677589462127</v>
      </c>
      <c r="BX64" s="147">
        <f>+BX63*BX61/(1+BX63^Parameters!$B$125)</f>
        <v>56.625787016916561</v>
      </c>
      <c r="BY64" s="147">
        <f>+BY63*BY61/(1+BY63^Parameters!$B$125)</f>
        <v>57.093509702216288</v>
      </c>
      <c r="BZ64" s="147">
        <f>+BZ63*BZ61/(1+BZ63^Parameters!$B$125)</f>
        <v>57.556846262743349</v>
      </c>
      <c r="CA64" s="147">
        <f>+CA63*CA61/(1+CA63^Parameters!$B$125)</f>
        <v>58.015814660989179</v>
      </c>
      <c r="CB64" s="147">
        <f>+CB63*CB61/(1+CB63^Parameters!$B$125)</f>
        <v>58.470444363434325</v>
      </c>
      <c r="CC64" s="147">
        <f>+CC63*CC61/(1+CC63^Parameters!$B$125)</f>
        <v>58.920772384348666</v>
      </c>
      <c r="CD64" s="147">
        <f>+CD63*CD61/(1+CD63^Parameters!$B$125)</f>
        <v>59.366840604869076</v>
      </c>
      <c r="CE64" s="147">
        <f>+CE63*CE61/(1+CE63^Parameters!$B$125)</f>
        <v>59.808693955438677</v>
      </c>
      <c r="CF64" s="147">
        <f>+CF63*CF61/(1+CF63^Parameters!$B$125)</f>
        <v>60.246379183136447</v>
      </c>
      <c r="CG64" s="147">
        <f>+CG63*CG61/(1+CG63^Parameters!$B$125)</f>
        <v>60.679944015545253</v>
      </c>
      <c r="CH64" s="147">
        <f>+CH63*CH61/(1+CH63^Parameters!$B$125)</f>
        <v>61.109436593699613</v>
      </c>
      <c r="CI64" s="147">
        <f>+CI63*CI61/(1+CI63^Parameters!$B$125)</f>
        <v>61.53490508781551</v>
      </c>
      <c r="CJ64" s="147">
        <f>+CJ63*CJ61/(1+CJ63^Parameters!$B$125)</f>
        <v>61.956397437339255</v>
      </c>
      <c r="CK64" s="147">
        <f>+CK63*CK61/(1+CK63^Parameters!$B$125)</f>
        <v>62.373961175681259</v>
      </c>
      <c r="CL64" s="147">
        <f>+CL63*CL61/(1+CL63^Parameters!$B$125)</f>
        <v>62.787643312742787</v>
      </c>
      <c r="CM64" s="147">
        <f>+CM63*CM61/(1+CM63^Parameters!$B$125)</f>
        <v>63.197490256971669</v>
      </c>
      <c r="CN64" s="147">
        <f>+CN63*CN61/(1+CN63^Parameters!$B$125)</f>
        <v>63.603547764525956</v>
      </c>
      <c r="CO64" s="147">
        <f>+CO63*CO61/(1+CO63^Parameters!$B$125)</f>
        <v>64.005860907086713</v>
      </c>
      <c r="CP64" s="147">
        <f>+CP63*CP61/(1+CP63^Parameters!$B$125)</f>
        <v>64.404474052547059</v>
      </c>
      <c r="CQ64" s="147">
        <f>+CQ63*CQ61/(1+CQ63^Parameters!$B$125)</f>
        <v>64.799430854630046</v>
      </c>
      <c r="CR64" s="147">
        <f>+CR63*CR61/(1+CR63^Parameters!$B$125)</f>
        <v>65.190774248727067</v>
      </c>
      <c r="CS64" s="147">
        <f>+CS63*CS61/(1+CS63^Parameters!$B$125)</f>
        <v>65.578546452094045</v>
      </c>
      <c r="CT64" s="147">
        <f>+CT63*CT61/(1+CT63^Parameters!$B$125)</f>
        <v>65.962788967116509</v>
      </c>
      <c r="CU64" s="147">
        <f>+CU63*CU61/(1+CU63^Parameters!$B$125)</f>
        <v>66.343542586749493</v>
      </c>
      <c r="CV64" s="147">
        <f>+CV63*CV61/(1+CV63^Parameters!$B$125)</f>
        <v>66.720847401507129</v>
      </c>
    </row>
    <row r="65" spans="1:237" s="45" customFormat="1" ht="18" customHeight="1">
      <c r="A65" s="573" t="s">
        <v>21</v>
      </c>
      <c r="B65" s="45">
        <f>+B61/(1+B63)</f>
        <v>3.6310686874344094</v>
      </c>
      <c r="C65" s="45">
        <f t="shared" ref="C65:BN65" si="14">+C61-C64</f>
        <v>4.7427389740425188</v>
      </c>
      <c r="D65" s="45">
        <f t="shared" si="14"/>
        <v>6.1566504545292169</v>
      </c>
      <c r="E65" s="45">
        <f t="shared" si="14"/>
        <v>7.6234272081080192</v>
      </c>
      <c r="F65" s="45">
        <f t="shared" si="14"/>
        <v>9.066512351696483</v>
      </c>
      <c r="G65" s="45">
        <f t="shared" si="14"/>
        <v>10.486229205861369</v>
      </c>
      <c r="H65" s="45">
        <f t="shared" si="14"/>
        <v>11.904920028392752</v>
      </c>
      <c r="I65" s="45">
        <f t="shared" si="14"/>
        <v>13.358735385366453</v>
      </c>
      <c r="J65" s="45">
        <f t="shared" si="14"/>
        <v>14.843640900345964</v>
      </c>
      <c r="K65" s="45">
        <f t="shared" si="14"/>
        <v>16.378379839484346</v>
      </c>
      <c r="L65" s="45">
        <f t="shared" si="14"/>
        <v>18.037640009272206</v>
      </c>
      <c r="M65" s="45">
        <f t="shared" si="14"/>
        <v>19.749366584295807</v>
      </c>
      <c r="N65" s="45">
        <f t="shared" si="14"/>
        <v>21.574877046520161</v>
      </c>
      <c r="O65" s="45">
        <f t="shared" si="14"/>
        <v>23.276089112635329</v>
      </c>
      <c r="P65" s="45">
        <f t="shared" si="14"/>
        <v>24.899363533099152</v>
      </c>
      <c r="Q65" s="45">
        <f t="shared" si="14"/>
        <v>26.46871596830049</v>
      </c>
      <c r="R65" s="45">
        <f t="shared" si="14"/>
        <v>27.996396474025659</v>
      </c>
      <c r="S65" s="45">
        <f t="shared" si="14"/>
        <v>29.488326048061612</v>
      </c>
      <c r="T65" s="45">
        <f t="shared" si="14"/>
        <v>30.947152590455136</v>
      </c>
      <c r="U65" s="45">
        <f t="shared" si="14"/>
        <v>32.373989626258414</v>
      </c>
      <c r="V65" s="45">
        <f t="shared" si="14"/>
        <v>33.769433629883324</v>
      </c>
      <c r="W65" s="45">
        <f t="shared" si="14"/>
        <v>35.134201813931305</v>
      </c>
      <c r="X65" s="45">
        <f t="shared" si="14"/>
        <v>36.46958706575473</v>
      </c>
      <c r="Y65" s="45">
        <f t="shared" si="14"/>
        <v>37.777836357373673</v>
      </c>
      <c r="Z65" s="45">
        <f t="shared" si="14"/>
        <v>39.062491815686229</v>
      </c>
      <c r="AA65" s="45">
        <f t="shared" si="14"/>
        <v>40.3341879554538</v>
      </c>
      <c r="AB65" s="45">
        <f t="shared" si="14"/>
        <v>41.641088639052704</v>
      </c>
      <c r="AC65" s="45">
        <f t="shared" si="14"/>
        <v>43.017607602920691</v>
      </c>
      <c r="AD65" s="45">
        <f t="shared" si="14"/>
        <v>44.46775309693227</v>
      </c>
      <c r="AE65" s="45">
        <f t="shared" si="14"/>
        <v>45.973059011607532</v>
      </c>
      <c r="AF65" s="45">
        <f t="shared" si="14"/>
        <v>47.518919514033783</v>
      </c>
      <c r="AG65" s="45">
        <f t="shared" si="14"/>
        <v>49.094215709102009</v>
      </c>
      <c r="AH65" s="45">
        <f t="shared" si="14"/>
        <v>50.690937964474188</v>
      </c>
      <c r="AI65" s="45">
        <f t="shared" si="14"/>
        <v>52.303649756300956</v>
      </c>
      <c r="AJ65" s="45">
        <f t="shared" si="14"/>
        <v>53.928930479676772</v>
      </c>
      <c r="AK65" s="45">
        <f t="shared" si="14"/>
        <v>55.564872184072854</v>
      </c>
      <c r="AL65" s="45">
        <f t="shared" si="14"/>
        <v>57.210660275165353</v>
      </c>
      <c r="AM65" s="45">
        <f t="shared" si="14"/>
        <v>58.866242191343432</v>
      </c>
      <c r="AN65" s="45">
        <f t="shared" si="14"/>
        <v>60.532075265069423</v>
      </c>
      <c r="AO65" s="45">
        <f t="shared" si="14"/>
        <v>62.208940227234756</v>
      </c>
      <c r="AP65" s="45">
        <f t="shared" si="14"/>
        <v>63.89780638574679</v>
      </c>
      <c r="AQ65" s="45">
        <f t="shared" si="14"/>
        <v>65.599736070659603</v>
      </c>
      <c r="AR65" s="45">
        <f t="shared" si="14"/>
        <v>67.315818165330114</v>
      </c>
      <c r="AS65" s="45">
        <f t="shared" si="14"/>
        <v>69.047122767966954</v>
      </c>
      <c r="AT65" s="45">
        <f t="shared" si="14"/>
        <v>70.794670964394342</v>
      </c>
      <c r="AU65" s="45">
        <f t="shared" si="14"/>
        <v>72.559415258848333</v>
      </c>
      <c r="AV65" s="45">
        <f t="shared" si="14"/>
        <v>74.342227420450683</v>
      </c>
      <c r="AW65" s="45">
        <f t="shared" si="14"/>
        <v>76.143891412215112</v>
      </c>
      <c r="AX65" s="45">
        <f t="shared" si="14"/>
        <v>77.965099738874159</v>
      </c>
      <c r="AY65" s="45">
        <f t="shared" si="14"/>
        <v>79.806452036191686</v>
      </c>
      <c r="AZ65" s="45">
        <f t="shared" si="14"/>
        <v>81.668455074656805</v>
      </c>
      <c r="BA65" s="45">
        <f t="shared" si="14"/>
        <v>83.551523601161733</v>
      </c>
      <c r="BB65" s="45">
        <f t="shared" si="14"/>
        <v>85.455981621020072</v>
      </c>
      <c r="BC65" s="45">
        <f t="shared" si="14"/>
        <v>87.382063849790043</v>
      </c>
      <c r="BD65" s="45">
        <f t="shared" si="14"/>
        <v>89.32991715455114</v>
      </c>
      <c r="BE65" s="45">
        <f t="shared" si="14"/>
        <v>91.299601868139121</v>
      </c>
      <c r="BF65" s="45">
        <f t="shared" si="14"/>
        <v>93.291092904949124</v>
      </c>
      <c r="BG65" s="45">
        <f t="shared" si="14"/>
        <v>95.304280638690585</v>
      </c>
      <c r="BH65" s="45">
        <f t="shared" si="14"/>
        <v>97.338971524796335</v>
      </c>
      <c r="BI65" s="45">
        <f t="shared" si="14"/>
        <v>99.394888465817473</v>
      </c>
      <c r="BJ65" s="45">
        <f t="shared" si="14"/>
        <v>98.678477279592656</v>
      </c>
      <c r="BK65" s="45">
        <f t="shared" si="14"/>
        <v>98.228694588279865</v>
      </c>
      <c r="BL65" s="45">
        <f t="shared" si="14"/>
        <v>97.755495791467837</v>
      </c>
      <c r="BM65" s="45">
        <f t="shared" si="14"/>
        <v>97.268363823659584</v>
      </c>
      <c r="BN65" s="45">
        <f t="shared" si="14"/>
        <v>96.77356289625294</v>
      </c>
      <c r="BO65" s="45">
        <f t="shared" ref="BO65:CV65" si="15">+BO61-BO64</f>
        <v>96.275250429183345</v>
      </c>
      <c r="BP65" s="45">
        <f t="shared" si="15"/>
        <v>95.776191306276132</v>
      </c>
      <c r="BQ65" s="45">
        <f t="shared" si="15"/>
        <v>95.278223570674271</v>
      </c>
      <c r="BR65" s="45">
        <f t="shared" si="15"/>
        <v>94.782565389828477</v>
      </c>
      <c r="BS65" s="45">
        <f t="shared" si="15"/>
        <v>94.290018982284522</v>
      </c>
      <c r="BT65" s="45">
        <f t="shared" si="15"/>
        <v>93.801106845604863</v>
      </c>
      <c r="BU65" s="45">
        <f t="shared" si="15"/>
        <v>93.316163115460895</v>
      </c>
      <c r="BV65" s="45">
        <f t="shared" si="15"/>
        <v>92.8353950027753</v>
      </c>
      <c r="BW65" s="45">
        <f t="shared" si="15"/>
        <v>92.358924189820868</v>
      </c>
      <c r="BX65" s="45">
        <f t="shared" si="15"/>
        <v>91.886814762366427</v>
      </c>
      <c r="BY65" s="45">
        <f t="shared" si="15"/>
        <v>91.419092077066693</v>
      </c>
      <c r="BZ65" s="45">
        <f t="shared" si="15"/>
        <v>90.955755516539639</v>
      </c>
      <c r="CA65" s="45">
        <f t="shared" si="15"/>
        <v>90.49678711829381</v>
      </c>
      <c r="CB65" s="45">
        <f t="shared" si="15"/>
        <v>90.042157415848664</v>
      </c>
      <c r="CC65" s="45">
        <f t="shared" si="15"/>
        <v>89.591829394934322</v>
      </c>
      <c r="CD65" s="45">
        <f t="shared" si="15"/>
        <v>89.145761174413906</v>
      </c>
      <c r="CE65" s="45">
        <f t="shared" si="15"/>
        <v>88.703907823844304</v>
      </c>
      <c r="CF65" s="45">
        <f t="shared" si="15"/>
        <v>88.266222596146548</v>
      </c>
      <c r="CG65" s="45">
        <f t="shared" si="15"/>
        <v>87.832657763737728</v>
      </c>
      <c r="CH65" s="45">
        <f t="shared" si="15"/>
        <v>87.403165185583376</v>
      </c>
      <c r="CI65" s="45">
        <f t="shared" si="15"/>
        <v>86.977696691467486</v>
      </c>
      <c r="CJ65" s="45">
        <f t="shared" si="15"/>
        <v>86.556204341943726</v>
      </c>
      <c r="CK65" s="45">
        <f t="shared" si="15"/>
        <v>86.138640603601729</v>
      </c>
      <c r="CL65" s="45">
        <f t="shared" si="15"/>
        <v>85.724958466540201</v>
      </c>
      <c r="CM65" s="45">
        <f t="shared" si="15"/>
        <v>85.315111522311327</v>
      </c>
      <c r="CN65" s="45">
        <f t="shared" si="15"/>
        <v>84.909054014757032</v>
      </c>
      <c r="CO65" s="45">
        <f t="shared" si="15"/>
        <v>84.506740872196275</v>
      </c>
      <c r="CP65" s="45">
        <f t="shared" si="15"/>
        <v>84.10812772673593</v>
      </c>
      <c r="CQ65" s="45">
        <f t="shared" si="15"/>
        <v>83.713170924652943</v>
      </c>
      <c r="CR65" s="45">
        <f t="shared" si="15"/>
        <v>83.321827530555922</v>
      </c>
      <c r="CS65" s="45">
        <f t="shared" si="15"/>
        <v>82.934055327188943</v>
      </c>
      <c r="CT65" s="45">
        <f t="shared" si="15"/>
        <v>82.549812812166479</v>
      </c>
      <c r="CU65" s="45">
        <f t="shared" si="15"/>
        <v>82.169059192533496</v>
      </c>
      <c r="CV65" s="45">
        <f t="shared" si="15"/>
        <v>81.79175437777586</v>
      </c>
    </row>
    <row r="66" spans="1:237" s="33" customFormat="1" ht="18" customHeight="1">
      <c r="A66" s="23" t="s">
        <v>159</v>
      </c>
      <c r="B66" s="33">
        <f t="shared" ref="B66:AG66" si="16">(B31*(B103)^$B38)</f>
        <v>1.9498889414062131E-11</v>
      </c>
      <c r="C66" s="33">
        <f t="shared" si="16"/>
        <v>1.5863508640548985E-11</v>
      </c>
      <c r="D66" s="33">
        <f t="shared" si="16"/>
        <v>1.372021176570821E-11</v>
      </c>
      <c r="E66" s="33">
        <f t="shared" si="16"/>
        <v>1.2038808213139955E-11</v>
      </c>
      <c r="F66" s="33">
        <f t="shared" si="16"/>
        <v>1.0701199783087701E-11</v>
      </c>
      <c r="G66" s="33">
        <f t="shared" si="16"/>
        <v>9.6235681815963281E-12</v>
      </c>
      <c r="H66" s="33">
        <f t="shared" si="16"/>
        <v>8.7454139972509584E-12</v>
      </c>
      <c r="I66" s="33">
        <f t="shared" si="16"/>
        <v>8.0224971206276894E-12</v>
      </c>
      <c r="J66" s="33">
        <f t="shared" si="16"/>
        <v>7.4228492451974608E-12</v>
      </c>
      <c r="K66" s="33">
        <f t="shared" si="16"/>
        <v>6.9277778361001723E-12</v>
      </c>
      <c r="L66" s="33">
        <f t="shared" si="16"/>
        <v>6.5485179962734343E-12</v>
      </c>
      <c r="M66" s="33">
        <f t="shared" si="16"/>
        <v>6.3984094475870137E-12</v>
      </c>
      <c r="N66" s="33">
        <f t="shared" si="16"/>
        <v>6.9664323260926829E-12</v>
      </c>
      <c r="O66" s="33">
        <f t="shared" si="16"/>
        <v>1.0251072900826984E-11</v>
      </c>
      <c r="P66" s="33">
        <f t="shared" si="16"/>
        <v>2.5424214225394417E-11</v>
      </c>
      <c r="Q66" s="33">
        <f t="shared" si="16"/>
        <v>9.9123141888818312E-11</v>
      </c>
      <c r="R66" s="33">
        <f t="shared" si="16"/>
        <v>4.6325222749331594E-10</v>
      </c>
      <c r="S66" s="33">
        <f t="shared" si="16"/>
        <v>2.1809033751732092E-9</v>
      </c>
      <c r="T66" s="33">
        <f t="shared" si="16"/>
        <v>9.7068712583210862E-9</v>
      </c>
      <c r="U66" s="33">
        <f t="shared" si="16"/>
        <v>4.0137655358850138E-8</v>
      </c>
      <c r="V66" s="33">
        <f t="shared" si="16"/>
        <v>1.5366239489961743E-7</v>
      </c>
      <c r="W66" s="33">
        <f t="shared" si="16"/>
        <v>5.4445847291109972E-7</v>
      </c>
      <c r="X66" s="33">
        <f t="shared" si="16"/>
        <v>1.7836886159136591E-6</v>
      </c>
      <c r="Y66" s="33">
        <f t="shared" si="16"/>
        <v>5.3873662635239623E-6</v>
      </c>
      <c r="Z66" s="33">
        <f t="shared" si="16"/>
        <v>1.4923347806151266E-5</v>
      </c>
      <c r="AA66" s="33">
        <f t="shared" si="16"/>
        <v>5.4186918232913268E-5</v>
      </c>
      <c r="AB66" s="33">
        <f t="shared" si="16"/>
        <v>6.9564977389804667E-4</v>
      </c>
      <c r="AC66" s="33">
        <f t="shared" si="16"/>
        <v>3.3570975768347673E-4</v>
      </c>
      <c r="AD66" s="33">
        <f t="shared" si="16"/>
        <v>1.6217772854650061E-4</v>
      </c>
      <c r="AE66" s="33">
        <f t="shared" si="16"/>
        <v>7.8420029550372821E-5</v>
      </c>
      <c r="AF66" s="33">
        <f t="shared" si="16"/>
        <v>3.795163366158737E-5</v>
      </c>
      <c r="AG66" s="33">
        <f t="shared" si="16"/>
        <v>1.8380819305592598E-5</v>
      </c>
      <c r="AH66" s="33">
        <f t="shared" ref="AH66:BI66" si="17">(AH31*(AH103)^$B38)</f>
        <v>8.9083460959241078E-6</v>
      </c>
      <c r="AI66" s="33">
        <f t="shared" si="17"/>
        <v>4.3201352125838409E-6</v>
      </c>
      <c r="AJ66" s="33">
        <f t="shared" si="17"/>
        <v>2.0962295382524858E-6</v>
      </c>
      <c r="AK66" s="33">
        <f t="shared" si="17"/>
        <v>1.0176476819243108E-6</v>
      </c>
      <c r="AL66" s="33">
        <f t="shared" si="17"/>
        <v>4.9425544453868312E-7</v>
      </c>
      <c r="AM66" s="33">
        <f t="shared" si="17"/>
        <v>2.4014930781738872E-7</v>
      </c>
      <c r="AN66" s="33">
        <f t="shared" si="17"/>
        <v>1.1672650788192272E-7</v>
      </c>
      <c r="AO66" s="33">
        <f t="shared" si="17"/>
        <v>5.6754473011601402E-8</v>
      </c>
      <c r="AP66" s="33">
        <f t="shared" si="17"/>
        <v>2.7603166302022838E-8</v>
      </c>
      <c r="AQ66" s="33">
        <f t="shared" si="17"/>
        <v>1.3428672800021602E-8</v>
      </c>
      <c r="AR66" s="33">
        <f t="shared" si="17"/>
        <v>6.5344814186318177E-9</v>
      </c>
      <c r="AS66" s="33">
        <f t="shared" si="17"/>
        <v>3.1804064339032777E-9</v>
      </c>
      <c r="AT66" s="33">
        <f t="shared" si="17"/>
        <v>1.5482398231353194E-9</v>
      </c>
      <c r="AU66" s="33">
        <f t="shared" si="17"/>
        <v>7.538232840715992E-10</v>
      </c>
      <c r="AV66" s="33">
        <f t="shared" si="17"/>
        <v>3.6708699133877776E-10</v>
      </c>
      <c r="AW66" s="33">
        <f t="shared" si="17"/>
        <v>1.787844573533202E-10</v>
      </c>
      <c r="AX66" s="33">
        <f t="shared" si="17"/>
        <v>8.7085472890670437E-11</v>
      </c>
      <c r="AY66" s="33">
        <f t="shared" si="17"/>
        <v>4.2423972945429609E-11</v>
      </c>
      <c r="AZ66" s="33">
        <f t="shared" si="17"/>
        <v>2.0669104537559821E-11</v>
      </c>
      <c r="BA66" s="33">
        <f t="shared" si="17"/>
        <v>1.0070991239359891E-11</v>
      </c>
      <c r="BB66" s="33">
        <f t="shared" si="17"/>
        <v>4.9074850264059506E-12</v>
      </c>
      <c r="BC66" s="33">
        <f t="shared" si="17"/>
        <v>2.3915437818371424E-12</v>
      </c>
      <c r="BD66" s="33">
        <f t="shared" si="17"/>
        <v>1.1655395570532488E-12</v>
      </c>
      <c r="BE66" s="33">
        <f t="shared" si="17"/>
        <v>5.6807031480242412E-13</v>
      </c>
      <c r="BF66" s="33">
        <f t="shared" si="17"/>
        <v>2.7688595672156457E-13</v>
      </c>
      <c r="BG66" s="33">
        <f t="shared" si="17"/>
        <v>1.349649954778749E-13</v>
      </c>
      <c r="BH66" s="33">
        <f t="shared" si="17"/>
        <v>6.5790108436255993E-14</v>
      </c>
      <c r="BI66" s="33">
        <f t="shared" si="17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7.0878087316419118E-11</v>
      </c>
      <c r="C67" s="23">
        <f>+C61*C66</f>
        <v>7.5463005681615721E-11</v>
      </c>
      <c r="D67" s="23">
        <f t="shared" ref="D67:BI67" si="18">+D61*D66</f>
        <v>8.4833476163349064E-11</v>
      </c>
      <c r="E67" s="23">
        <f t="shared" si="18"/>
        <v>9.2351426497178825E-11</v>
      </c>
      <c r="F67" s="23">
        <f t="shared" si="18"/>
        <v>9.787301367859564E-11</v>
      </c>
      <c r="G67" s="23">
        <f t="shared" si="18"/>
        <v>1.0210602291162668E-10</v>
      </c>
      <c r="H67" s="23">
        <f t="shared" si="18"/>
        <v>1.0571097174858786E-10</v>
      </c>
      <c r="I67" s="23">
        <f t="shared" si="18"/>
        <v>1.0924474718122281E-10</v>
      </c>
      <c r="J67" s="23">
        <f t="shared" si="18"/>
        <v>1.1280497886809247E-10</v>
      </c>
      <c r="K67" s="23">
        <f t="shared" si="18"/>
        <v>1.1677486027539465E-10</v>
      </c>
      <c r="L67" s="23">
        <f t="shared" si="18"/>
        <v>1.2226747819683095E-10</v>
      </c>
      <c r="M67" s="23">
        <f t="shared" si="18"/>
        <v>1.3161644747474703E-10</v>
      </c>
      <c r="N67" s="23">
        <f t="shared" si="18"/>
        <v>1.5757114956875141E-10</v>
      </c>
      <c r="O67" s="23">
        <f t="shared" si="18"/>
        <v>2.5189358557798029E-10</v>
      </c>
      <c r="P67" s="23">
        <f t="shared" si="18"/>
        <v>6.7321189053345626E-10</v>
      </c>
      <c r="Q67" s="23">
        <f t="shared" si="18"/>
        <v>2.8116375975312018E-9</v>
      </c>
      <c r="R67" s="23">
        <f t="shared" si="18"/>
        <v>1.4010742395979867E-8</v>
      </c>
      <c r="S67" s="23">
        <f t="shared" si="18"/>
        <v>7.0059868590473263E-8</v>
      </c>
      <c r="T67" s="23">
        <f t="shared" si="18"/>
        <v>3.3011917117238466E-7</v>
      </c>
      <c r="U67" s="23">
        <f t="shared" si="18"/>
        <v>1.440946681736761E-6</v>
      </c>
      <c r="V67" s="23">
        <f t="shared" si="18"/>
        <v>5.8083522974521676E-6</v>
      </c>
      <c r="W67" s="23">
        <f t="shared" si="18"/>
        <v>2.1619228524057443E-5</v>
      </c>
      <c r="X67" s="23">
        <f t="shared" si="18"/>
        <v>7.4248070077585483E-5</v>
      </c>
      <c r="Y67" s="23">
        <f t="shared" si="18"/>
        <v>2.3465133941321785E-4</v>
      </c>
      <c r="Z67" s="23">
        <f t="shared" si="18"/>
        <v>6.7899132878150613E-4</v>
      </c>
      <c r="AA67" s="23">
        <f t="shared" si="18"/>
        <v>2.5715239871298475E-3</v>
      </c>
      <c r="AB67" s="23">
        <f t="shared" si="18"/>
        <v>3.4388508075742188E-2</v>
      </c>
      <c r="AC67" s="23">
        <f t="shared" si="18"/>
        <v>1.7267933324516715E-2</v>
      </c>
      <c r="AD67" s="23">
        <f t="shared" si="18"/>
        <v>8.6762721937926352E-3</v>
      </c>
      <c r="AE67" s="23">
        <f t="shared" si="18"/>
        <v>4.3615302361486499E-3</v>
      </c>
      <c r="AF67" s="23">
        <f t="shared" si="18"/>
        <v>2.1932951048049248E-3</v>
      </c>
      <c r="AG67" s="23">
        <f t="shared" si="18"/>
        <v>1.1031965743008736E-3</v>
      </c>
      <c r="AH67" s="23">
        <f t="shared" si="18"/>
        <v>5.549603200894922E-4</v>
      </c>
      <c r="AI67" s="23">
        <f t="shared" si="18"/>
        <v>2.7918414997701169E-4</v>
      </c>
      <c r="AJ67" s="23">
        <f t="shared" si="18"/>
        <v>1.4044807820825746E-4</v>
      </c>
      <c r="AK67" s="23">
        <f t="shared" si="18"/>
        <v>7.0651490618286352E-5</v>
      </c>
      <c r="AL67" s="23">
        <f t="shared" si="18"/>
        <v>3.5538369279262968E-5</v>
      </c>
      <c r="AM67" s="23">
        <f t="shared" si="18"/>
        <v>1.7874695291365818E-5</v>
      </c>
      <c r="AN67" s="23">
        <f t="shared" si="18"/>
        <v>8.9896336633094119E-6</v>
      </c>
      <c r="AO67" s="23">
        <f t="shared" si="18"/>
        <v>4.5207097628435426E-6</v>
      </c>
      <c r="AP67" s="23">
        <f t="shared" si="18"/>
        <v>2.2731746418377062E-6</v>
      </c>
      <c r="AQ67" s="23">
        <f t="shared" si="18"/>
        <v>1.1429348432163775E-6</v>
      </c>
      <c r="AR67" s="23">
        <f t="shared" si="18"/>
        <v>5.7461100685339679E-7</v>
      </c>
      <c r="AS67" s="23">
        <f t="shared" si="18"/>
        <v>2.8886282663535813E-7</v>
      </c>
      <c r="AT67" s="23">
        <f t="shared" si="18"/>
        <v>1.4520316407564893E-7</v>
      </c>
      <c r="AU67" s="23">
        <f t="shared" si="18"/>
        <v>7.2984157530954266E-8</v>
      </c>
      <c r="AV67" s="23">
        <f t="shared" si="18"/>
        <v>3.6681787091479636E-8</v>
      </c>
      <c r="AW67" s="23">
        <f t="shared" si="18"/>
        <v>1.843498853845483E-8</v>
      </c>
      <c r="AX67" s="23">
        <f t="shared" si="18"/>
        <v>9.2641748417093968E-9</v>
      </c>
      <c r="AY67" s="23">
        <f t="shared" si="18"/>
        <v>4.6552492423995843E-9</v>
      </c>
      <c r="AZ67" s="23">
        <f t="shared" si="18"/>
        <v>2.3391181459127938E-9</v>
      </c>
      <c r="BA67" s="23">
        <f t="shared" si="18"/>
        <v>1.1752627546916567E-9</v>
      </c>
      <c r="BB67" s="23">
        <f t="shared" si="18"/>
        <v>5.9046183855503652E-10</v>
      </c>
      <c r="BC67" s="23">
        <f t="shared" si="18"/>
        <v>2.9663547291332159E-10</v>
      </c>
      <c r="BD67" s="23">
        <f t="shared" si="18"/>
        <v>1.4901465014235907E-10</v>
      </c>
      <c r="BE67" s="23">
        <f t="shared" si="18"/>
        <v>7.4853073752374083E-11</v>
      </c>
      <c r="BF67" s="23">
        <f t="shared" si="18"/>
        <v>3.7598037289534239E-11</v>
      </c>
      <c r="BG67" s="23">
        <f t="shared" si="18"/>
        <v>1.8884068956777545E-11</v>
      </c>
      <c r="BH67" s="23">
        <f t="shared" si="18"/>
        <v>9.4842018368078665E-12</v>
      </c>
      <c r="BI67" s="23">
        <f t="shared" si="18"/>
        <v>4.7630011340498402E-12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3.6310686873635314</v>
      </c>
      <c r="C68" s="23">
        <f>+C65-C67</f>
        <v>4.7427389739670556</v>
      </c>
      <c r="D68" s="23">
        <f>+D65-D67</f>
        <v>6.1566504544443834</v>
      </c>
      <c r="E68" s="23">
        <f>+E65-E67</f>
        <v>7.6234272080156682</v>
      </c>
      <c r="F68" s="23">
        <f>+F65-F67</f>
        <v>9.0665123515986092</v>
      </c>
      <c r="G68" s="23">
        <f t="shared" ref="G68:BI68" si="19">+G65-G67</f>
        <v>10.486229205759262</v>
      </c>
      <c r="H68" s="23">
        <f t="shared" si="19"/>
        <v>11.904920028287041</v>
      </c>
      <c r="I68" s="23">
        <f t="shared" si="19"/>
        <v>13.358735385257209</v>
      </c>
      <c r="J68" s="23">
        <f t="shared" si="19"/>
        <v>14.843640900233158</v>
      </c>
      <c r="K68" s="23">
        <f t="shared" si="19"/>
        <v>16.378379839367572</v>
      </c>
      <c r="L68" s="23">
        <f t="shared" si="19"/>
        <v>18.037640009149939</v>
      </c>
      <c r="M68" s="23">
        <f t="shared" si="19"/>
        <v>19.749366584164189</v>
      </c>
      <c r="N68" s="23">
        <f t="shared" si="19"/>
        <v>21.574877046362591</v>
      </c>
      <c r="O68" s="23">
        <f t="shared" si="19"/>
        <v>23.276089112383435</v>
      </c>
      <c r="P68" s="23">
        <f t="shared" si="19"/>
        <v>24.899363532425941</v>
      </c>
      <c r="Q68" s="23">
        <f t="shared" si="19"/>
        <v>26.468715965488851</v>
      </c>
      <c r="R68" s="23">
        <f t="shared" si="19"/>
        <v>27.996396460014918</v>
      </c>
      <c r="S68" s="23">
        <f t="shared" si="19"/>
        <v>29.488325978001743</v>
      </c>
      <c r="T68" s="23">
        <f t="shared" si="19"/>
        <v>30.947152260335965</v>
      </c>
      <c r="U68" s="23">
        <f t="shared" si="19"/>
        <v>32.373988185311731</v>
      </c>
      <c r="V68" s="23">
        <f t="shared" si="19"/>
        <v>33.769427821531025</v>
      </c>
      <c r="W68" s="23">
        <f t="shared" si="19"/>
        <v>35.134180194702779</v>
      </c>
      <c r="X68" s="23">
        <f t="shared" si="19"/>
        <v>36.469512817684652</v>
      </c>
      <c r="Y68" s="23">
        <f t="shared" si="19"/>
        <v>37.777601706034261</v>
      </c>
      <c r="Z68" s="23">
        <f t="shared" si="19"/>
        <v>39.061812824357446</v>
      </c>
      <c r="AA68" s="23">
        <f t="shared" si="19"/>
        <v>40.331616431466671</v>
      </c>
      <c r="AB68" s="23">
        <f t="shared" si="19"/>
        <v>41.606700130976961</v>
      </c>
      <c r="AC68" s="23">
        <f t="shared" si="19"/>
        <v>43.000339669596173</v>
      </c>
      <c r="AD68" s="23">
        <f t="shared" si="19"/>
        <v>44.459076824738474</v>
      </c>
      <c r="AE68" s="23">
        <f t="shared" si="19"/>
        <v>45.968697481371386</v>
      </c>
      <c r="AF68" s="23">
        <f t="shared" si="19"/>
        <v>47.51672621892898</v>
      </c>
      <c r="AG68" s="23">
        <f t="shared" si="19"/>
        <v>49.093112512527711</v>
      </c>
      <c r="AH68" s="23">
        <f t="shared" si="19"/>
        <v>50.6903830041541</v>
      </c>
      <c r="AI68" s="23">
        <f t="shared" si="19"/>
        <v>52.303370572150982</v>
      </c>
      <c r="AJ68" s="23">
        <f t="shared" si="19"/>
        <v>53.928790031598567</v>
      </c>
      <c r="AK68" s="23">
        <f t="shared" si="19"/>
        <v>55.564801532582237</v>
      </c>
      <c r="AL68" s="23">
        <f t="shared" si="19"/>
        <v>57.210624736796071</v>
      </c>
      <c r="AM68" s="23">
        <f t="shared" si="19"/>
        <v>58.866224316648143</v>
      </c>
      <c r="AN68" s="23">
        <f t="shared" si="19"/>
        <v>60.53206627543576</v>
      </c>
      <c r="AO68" s="23">
        <f t="shared" si="19"/>
        <v>62.20893570652499</v>
      </c>
      <c r="AP68" s="23">
        <f t="shared" si="19"/>
        <v>63.897804112572146</v>
      </c>
      <c r="AQ68" s="23">
        <f t="shared" si="19"/>
        <v>65.599734927724754</v>
      </c>
      <c r="AR68" s="23">
        <f t="shared" si="19"/>
        <v>67.315817590719107</v>
      </c>
      <c r="AS68" s="23">
        <f t="shared" si="19"/>
        <v>69.047122479104132</v>
      </c>
      <c r="AT68" s="23">
        <f t="shared" si="19"/>
        <v>70.794670819191182</v>
      </c>
      <c r="AU68" s="23">
        <f t="shared" si="19"/>
        <v>72.559415185864168</v>
      </c>
      <c r="AV68" s="23">
        <f t="shared" si="19"/>
        <v>74.3422273837689</v>
      </c>
      <c r="AW68" s="23">
        <f t="shared" si="19"/>
        <v>76.143891393780123</v>
      </c>
      <c r="AX68" s="23">
        <f t="shared" si="19"/>
        <v>77.965099729609989</v>
      </c>
      <c r="AY68" s="23">
        <f t="shared" si="19"/>
        <v>79.806452031536438</v>
      </c>
      <c r="AZ68" s="23">
        <f t="shared" si="19"/>
        <v>81.668455072317684</v>
      </c>
      <c r="BA68" s="23">
        <f t="shared" si="19"/>
        <v>83.551523599986467</v>
      </c>
      <c r="BB68" s="23">
        <f t="shared" si="19"/>
        <v>85.455981620429611</v>
      </c>
      <c r="BC68" s="23">
        <f t="shared" si="19"/>
        <v>87.382063849493406</v>
      </c>
      <c r="BD68" s="23">
        <f t="shared" si="19"/>
        <v>89.329917154402125</v>
      </c>
      <c r="BE68" s="23">
        <f t="shared" si="19"/>
        <v>91.299601868064272</v>
      </c>
      <c r="BF68" s="23">
        <f t="shared" si="19"/>
        <v>93.291092904911523</v>
      </c>
      <c r="BG68" s="23">
        <f t="shared" si="19"/>
        <v>95.304280638671699</v>
      </c>
      <c r="BH68" s="23">
        <f t="shared" si="19"/>
        <v>97.338971524786857</v>
      </c>
      <c r="BI68" s="23">
        <f t="shared" si="19"/>
        <v>99.394888465812713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0">+B71+B43</f>
        <v>0.5123804170979448</v>
      </c>
      <c r="C70" s="45">
        <f t="shared" si="20"/>
        <v>0.53174208751005059</v>
      </c>
      <c r="D70" s="45">
        <f t="shared" si="20"/>
        <v>0.58274697944972387</v>
      </c>
      <c r="E70" s="45">
        <f t="shared" si="20"/>
        <v>0.61853471820110284</v>
      </c>
      <c r="F70" s="45">
        <f t="shared" si="20"/>
        <v>0.63922761431053488</v>
      </c>
      <c r="G70" s="45">
        <f t="shared" si="20"/>
        <v>0.65040361652126011</v>
      </c>
      <c r="H70" s="45">
        <f t="shared" si="20"/>
        <v>0.65683988876850419</v>
      </c>
      <c r="I70" s="45">
        <f t="shared" si="20"/>
        <v>0.6622339131200552</v>
      </c>
      <c r="J70" s="45">
        <f t="shared" si="20"/>
        <v>0.66713275427768948</v>
      </c>
      <c r="K70" s="45">
        <f t="shared" si="20"/>
        <v>0.67313849350920985</v>
      </c>
      <c r="L70" s="45">
        <f t="shared" si="20"/>
        <v>0.68302263960724763</v>
      </c>
      <c r="M70" s="45">
        <f t="shared" si="20"/>
        <v>0.69365426895139148</v>
      </c>
      <c r="N70" s="45">
        <f t="shared" si="20"/>
        <v>0.70704931732097498</v>
      </c>
      <c r="O70" s="45">
        <f t="shared" si="20"/>
        <v>0.71562290807599793</v>
      </c>
      <c r="P70" s="45">
        <f t="shared" si="20"/>
        <v>0.72160376941204474</v>
      </c>
      <c r="Q70" s="45">
        <f t="shared" si="20"/>
        <v>0.72604564184121012</v>
      </c>
      <c r="R70" s="45">
        <f t="shared" si="20"/>
        <v>0.72936015571692236</v>
      </c>
      <c r="S70" s="45">
        <f t="shared" si="20"/>
        <v>0.73155419890876439</v>
      </c>
      <c r="T70" s="45">
        <f t="shared" si="20"/>
        <v>0.73231214960454671</v>
      </c>
      <c r="U70" s="45">
        <f t="shared" si="20"/>
        <v>0.73100154634093484</v>
      </c>
      <c r="V70" s="45">
        <f t="shared" si="20"/>
        <v>0.72663659361010646</v>
      </c>
      <c r="W70" s="45">
        <f t="shared" si="20"/>
        <v>0.71782991764880233</v>
      </c>
      <c r="X70" s="45">
        <f t="shared" si="20"/>
        <v>0.70277465631408831</v>
      </c>
      <c r="Y70" s="45">
        <f t="shared" si="20"/>
        <v>0.67932096589820667</v>
      </c>
      <c r="Z70" s="45">
        <f t="shared" si="20"/>
        <v>0.64523359341594333</v>
      </c>
      <c r="AA70" s="45">
        <f t="shared" si="20"/>
        <v>0.52654449892255673</v>
      </c>
      <c r="AB70" s="45">
        <f t="shared" si="20"/>
        <v>0</v>
      </c>
      <c r="AC70" s="45">
        <f t="shared" si="20"/>
        <v>0</v>
      </c>
      <c r="AD70" s="45">
        <f t="shared" si="20"/>
        <v>0</v>
      </c>
      <c r="AE70" s="45">
        <f t="shared" si="20"/>
        <v>0</v>
      </c>
      <c r="AF70" s="45">
        <f t="shared" si="20"/>
        <v>0</v>
      </c>
      <c r="AG70" s="45">
        <f t="shared" si="20"/>
        <v>0</v>
      </c>
      <c r="AH70" s="45">
        <f t="shared" ref="AH70:BI70" si="21">+AH71+AH43</f>
        <v>0</v>
      </c>
      <c r="AI70" s="45">
        <f t="shared" si="21"/>
        <v>0</v>
      </c>
      <c r="AJ70" s="45">
        <f t="shared" si="21"/>
        <v>0</v>
      </c>
      <c r="AK70" s="45">
        <f t="shared" si="21"/>
        <v>0</v>
      </c>
      <c r="AL70" s="45">
        <f t="shared" si="21"/>
        <v>0</v>
      </c>
      <c r="AM70" s="45">
        <f t="shared" si="21"/>
        <v>0</v>
      </c>
      <c r="AN70" s="45">
        <f t="shared" si="21"/>
        <v>0</v>
      </c>
      <c r="AO70" s="45">
        <f t="shared" si="21"/>
        <v>0</v>
      </c>
      <c r="AP70" s="45">
        <f t="shared" si="21"/>
        <v>0</v>
      </c>
      <c r="AQ70" s="45">
        <f t="shared" si="21"/>
        <v>0</v>
      </c>
      <c r="AR70" s="45">
        <f t="shared" si="21"/>
        <v>0</v>
      </c>
      <c r="AS70" s="45">
        <f t="shared" si="21"/>
        <v>0</v>
      </c>
      <c r="AT70" s="45">
        <f t="shared" si="21"/>
        <v>0</v>
      </c>
      <c r="AU70" s="45">
        <f t="shared" si="21"/>
        <v>0</v>
      </c>
      <c r="AV70" s="45">
        <f t="shared" si="21"/>
        <v>0</v>
      </c>
      <c r="AW70" s="45">
        <f t="shared" si="21"/>
        <v>0</v>
      </c>
      <c r="AX70" s="45">
        <f t="shared" si="21"/>
        <v>0</v>
      </c>
      <c r="AY70" s="45">
        <f t="shared" si="21"/>
        <v>0</v>
      </c>
      <c r="AZ70" s="45">
        <f t="shared" si="21"/>
        <v>0</v>
      </c>
      <c r="BA70" s="45">
        <f t="shared" si="21"/>
        <v>0</v>
      </c>
      <c r="BB70" s="45">
        <f t="shared" si="21"/>
        <v>0</v>
      </c>
      <c r="BC70" s="45">
        <f t="shared" si="21"/>
        <v>0</v>
      </c>
      <c r="BD70" s="45">
        <f t="shared" si="21"/>
        <v>0</v>
      </c>
      <c r="BE70" s="45">
        <f t="shared" si="21"/>
        <v>0</v>
      </c>
      <c r="BF70" s="45">
        <f t="shared" si="21"/>
        <v>0</v>
      </c>
      <c r="BG70" s="45">
        <f t="shared" si="21"/>
        <v>0</v>
      </c>
      <c r="BH70" s="45">
        <f t="shared" si="21"/>
        <v>0</v>
      </c>
      <c r="BI70" s="45">
        <f t="shared" si="21"/>
        <v>0</v>
      </c>
    </row>
    <row r="71" spans="1:237" s="45" customFormat="1" ht="18" customHeight="1">
      <c r="A71" s="43" t="s">
        <v>1</v>
      </c>
      <c r="B71" s="46">
        <f t="shared" ref="B71:AG71" si="22">+B102</f>
        <v>0.5123804170979448</v>
      </c>
      <c r="C71" s="46">
        <f t="shared" si="22"/>
        <v>0.53174208751005059</v>
      </c>
      <c r="D71" s="46">
        <f t="shared" si="22"/>
        <v>0.58274697944972387</v>
      </c>
      <c r="E71" s="46">
        <f t="shared" si="22"/>
        <v>0.61853471820110284</v>
      </c>
      <c r="F71" s="46">
        <f t="shared" si="22"/>
        <v>0.63922761431053488</v>
      </c>
      <c r="G71" s="46">
        <f t="shared" si="22"/>
        <v>0.65040361652126011</v>
      </c>
      <c r="H71" s="46">
        <f t="shared" si="22"/>
        <v>0.65683988876850419</v>
      </c>
      <c r="I71" s="46">
        <f t="shared" si="22"/>
        <v>0.6622339131200552</v>
      </c>
      <c r="J71" s="46">
        <f t="shared" si="22"/>
        <v>0.66713275427768948</v>
      </c>
      <c r="K71" s="46">
        <f t="shared" si="22"/>
        <v>0.67313849350920985</v>
      </c>
      <c r="L71" s="46">
        <f t="shared" si="22"/>
        <v>0.68302263960724763</v>
      </c>
      <c r="M71" s="46">
        <f t="shared" si="22"/>
        <v>0.69365426895139148</v>
      </c>
      <c r="N71" s="46">
        <f t="shared" si="22"/>
        <v>0.70704931732097498</v>
      </c>
      <c r="O71" s="46">
        <f t="shared" si="22"/>
        <v>0.71562290807599793</v>
      </c>
      <c r="P71" s="46">
        <f t="shared" si="22"/>
        <v>0.72160376941204474</v>
      </c>
      <c r="Q71" s="46">
        <f t="shared" si="22"/>
        <v>0.72604564184121012</v>
      </c>
      <c r="R71" s="46">
        <f t="shared" si="22"/>
        <v>0.72936015571692236</v>
      </c>
      <c r="S71" s="46">
        <f t="shared" si="22"/>
        <v>0.73155419890876439</v>
      </c>
      <c r="T71" s="46">
        <f t="shared" si="22"/>
        <v>0.73231214960454671</v>
      </c>
      <c r="U71" s="46">
        <f t="shared" si="22"/>
        <v>0.73100154634093484</v>
      </c>
      <c r="V71" s="46">
        <f t="shared" si="22"/>
        <v>0.72663659361010646</v>
      </c>
      <c r="W71" s="46">
        <f t="shared" si="22"/>
        <v>0.71782991764880233</v>
      </c>
      <c r="X71" s="46">
        <f t="shared" si="22"/>
        <v>0.70277465631408831</v>
      </c>
      <c r="Y71" s="46">
        <f t="shared" si="22"/>
        <v>0.67932096589820667</v>
      </c>
      <c r="Z71" s="46">
        <f t="shared" si="22"/>
        <v>0.64523359341594333</v>
      </c>
      <c r="AA71" s="46">
        <f t="shared" si="22"/>
        <v>0.52654449892255673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0.67867779252940708</v>
      </c>
      <c r="C73" s="45">
        <f>(C97)*C68</f>
        <v>0.96309053025577518</v>
      </c>
      <c r="D73" s="45">
        <f>(D97)*D68</f>
        <v>1.2187063356046393</v>
      </c>
      <c r="E73" s="45">
        <f>(E97)*E68</f>
        <v>1.4715210101732397</v>
      </c>
      <c r="F73" s="45">
        <f>(F97)*F68</f>
        <v>1.7221832767502214</v>
      </c>
      <c r="G73" s="45">
        <f t="shared" ref="G73:BI73" si="24">(G97)*G68</f>
        <v>1.9855253496366314</v>
      </c>
      <c r="H73" s="45">
        <f t="shared" si="24"/>
        <v>2.2741184397273115</v>
      </c>
      <c r="I73" s="45">
        <f t="shared" si="24"/>
        <v>2.5763192028365953</v>
      </c>
      <c r="J73" s="45">
        <f t="shared" si="24"/>
        <v>2.8915301088993051</v>
      </c>
      <c r="K73" s="45">
        <f t="shared" si="24"/>
        <v>3.3031777367656661</v>
      </c>
      <c r="L73" s="45">
        <f t="shared" si="24"/>
        <v>3.7465469924245838</v>
      </c>
      <c r="M73" s="45">
        <f t="shared" si="24"/>
        <v>4.2838528922360544</v>
      </c>
      <c r="N73" s="45">
        <f t="shared" si="24"/>
        <v>4.6798260106633744</v>
      </c>
      <c r="O73" s="45">
        <f t="shared" si="24"/>
        <v>5.0488374520315169</v>
      </c>
      <c r="P73" s="45">
        <f t="shared" si="24"/>
        <v>5.4009433684191226</v>
      </c>
      <c r="Q73" s="45">
        <f t="shared" si="24"/>
        <v>5.7413530180483363</v>
      </c>
      <c r="R73" s="45">
        <f t="shared" si="24"/>
        <v>6.0727235699593844</v>
      </c>
      <c r="S73" s="45">
        <f t="shared" si="24"/>
        <v>6.3963393453516408</v>
      </c>
      <c r="T73" s="45">
        <f t="shared" si="24"/>
        <v>6.7127746680854052</v>
      </c>
      <c r="U73" s="45">
        <f t="shared" si="24"/>
        <v>7.0222709335937319</v>
      </c>
      <c r="V73" s="45">
        <f t="shared" si="24"/>
        <v>7.3249570018320984</v>
      </c>
      <c r="W73" s="45">
        <f t="shared" si="24"/>
        <v>7.6209866682055871</v>
      </c>
      <c r="X73" s="45">
        <f t="shared" si="24"/>
        <v>7.9106348700696847</v>
      </c>
      <c r="Y73" s="45">
        <f t="shared" si="24"/>
        <v>8.1943736089187347</v>
      </c>
      <c r="Z73" s="45">
        <f t="shared" si="24"/>
        <v>8.4729329991668081</v>
      </c>
      <c r="AA73" s="45">
        <f t="shared" si="24"/>
        <v>8.7483672431819226</v>
      </c>
      <c r="AB73" s="45">
        <f t="shared" si="24"/>
        <v>9.024946796795053</v>
      </c>
      <c r="AC73" s="45">
        <f t="shared" si="24"/>
        <v>9.3272424042418027</v>
      </c>
      <c r="AD73" s="45">
        <f t="shared" si="24"/>
        <v>9.6436583943160983</v>
      </c>
      <c r="AE73" s="45">
        <f t="shared" si="24"/>
        <v>9.9711115705248829</v>
      </c>
      <c r="AF73" s="45">
        <f t="shared" si="24"/>
        <v>10.306895878157718</v>
      </c>
      <c r="AG73" s="45">
        <f t="shared" si="24"/>
        <v>10.648831248810518</v>
      </c>
      <c r="AH73" s="45">
        <f t="shared" si="24"/>
        <v>10.995296629666003</v>
      </c>
      <c r="AI73" s="45">
        <f t="shared" si="24"/>
        <v>11.345171215711956</v>
      </c>
      <c r="AJ73" s="45">
        <f t="shared" si="24"/>
        <v>11.69774241452876</v>
      </c>
      <c r="AK73" s="45">
        <f t="shared" si="24"/>
        <v>12.052611142614449</v>
      </c>
      <c r="AL73" s="45">
        <f t="shared" si="24"/>
        <v>12.409608136084303</v>
      </c>
      <c r="AM73" s="45">
        <f t="shared" si="24"/>
        <v>12.768725731998545</v>
      </c>
      <c r="AN73" s="45">
        <f t="shared" si="24"/>
        <v>13.130065011552079</v>
      </c>
      <c r="AO73" s="45">
        <f t="shared" si="24"/>
        <v>13.493796270053998</v>
      </c>
      <c r="AP73" s="45">
        <f t="shared" si="24"/>
        <v>13.860130237020433</v>
      </c>
      <c r="AQ73" s="45">
        <f t="shared" si="24"/>
        <v>14.229297582910059</v>
      </c>
      <c r="AR73" s="45">
        <f t="shared" si="24"/>
        <v>14.601534618860326</v>
      </c>
      <c r="AS73" s="45">
        <f t="shared" si="24"/>
        <v>14.977073521429361</v>
      </c>
      <c r="AT73" s="45">
        <f t="shared" si="24"/>
        <v>15.356135805736089</v>
      </c>
      <c r="AU73" s="45">
        <f t="shared" si="24"/>
        <v>15.738928095656474</v>
      </c>
      <c r="AV73" s="45">
        <f t="shared" si="24"/>
        <v>16.125639495121398</v>
      </c>
      <c r="AW73" s="45">
        <f t="shared" si="24"/>
        <v>16.516440058128456</v>
      </c>
      <c r="AX73" s="45">
        <f t="shared" si="24"/>
        <v>16.911479998450641</v>
      </c>
      <c r="AY73" s="45">
        <f t="shared" si="24"/>
        <v>17.310889384600681</v>
      </c>
      <c r="AZ73" s="45">
        <f t="shared" si="24"/>
        <v>17.714778141113964</v>
      </c>
      <c r="BA73" s="45">
        <f t="shared" si="24"/>
        <v>18.123236231359801</v>
      </c>
      <c r="BB73" s="45">
        <f t="shared" si="24"/>
        <v>18.536333935746899</v>
      </c>
      <c r="BC73" s="45">
        <f t="shared" si="24"/>
        <v>18.95412216670087</v>
      </c>
      <c r="BD73" s="45">
        <f t="shared" si="24"/>
        <v>19.376632781323597</v>
      </c>
      <c r="BE73" s="45">
        <f t="shared" si="24"/>
        <v>19.803878866480602</v>
      </c>
      <c r="BF73" s="45">
        <f t="shared" si="24"/>
        <v>20.235854980838667</v>
      </c>
      <c r="BG73" s="45">
        <f t="shared" si="24"/>
        <v>20.672537345264367</v>
      </c>
      <c r="BH73" s="45">
        <f t="shared" si="24"/>
        <v>21.113883977833321</v>
      </c>
      <c r="BI73" s="45">
        <f t="shared" si="24"/>
        <v>21.559834773089346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5">+B74*(1-$B$8)^10+10*B73</f>
        <v>9.1823362405324467</v>
      </c>
      <c r="D74" s="45">
        <f t="shared" si="25"/>
        <v>12.832587979380305</v>
      </c>
      <c r="E74" s="45">
        <f t="shared" si="25"/>
        <v>16.661510115142729</v>
      </c>
      <c r="F74" s="45">
        <f t="shared" si="25"/>
        <v>20.524719458390734</v>
      </c>
      <c r="G74" s="45">
        <f t="shared" si="25"/>
        <v>24.378359931744015</v>
      </c>
      <c r="H74" s="45">
        <f t="shared" si="25"/>
        <v>28.355462009563162</v>
      </c>
      <c r="I74" s="45">
        <f t="shared" si="25"/>
        <v>32.628122659082415</v>
      </c>
      <c r="J74" s="45">
        <f t="shared" si="25"/>
        <v>37.139914940526282</v>
      </c>
      <c r="K74" s="45">
        <f t="shared" si="25"/>
        <v>41.865188695902447</v>
      </c>
      <c r="L74" s="45">
        <f t="shared" si="25"/>
        <v>47.629266056636084</v>
      </c>
      <c r="M74" s="45">
        <f t="shared" si="25"/>
        <v>54.072768115981589</v>
      </c>
      <c r="N74" s="45">
        <f t="shared" si="25"/>
        <v>61.692537360930032</v>
      </c>
      <c r="O74" s="45">
        <f t="shared" si="25"/>
        <v>68.309117799453816</v>
      </c>
      <c r="P74" s="45">
        <f t="shared" si="25"/>
        <v>74.306291159235883</v>
      </c>
      <c r="Q74" s="45">
        <f t="shared" si="25"/>
        <v>79.918435375210024</v>
      </c>
      <c r="R74" s="45">
        <f t="shared" si="25"/>
        <v>85.279365562344267</v>
      </c>
      <c r="S74" s="45">
        <f t="shared" si="25"/>
        <v>90.462311856589722</v>
      </c>
      <c r="T74" s="45">
        <f t="shared" si="25"/>
        <v>95.505651239511863</v>
      </c>
      <c r="U74" s="45">
        <f t="shared" si="25"/>
        <v>100.42850817578169</v>
      </c>
      <c r="V74" s="45">
        <f t="shared" si="25"/>
        <v>105.23996490823899</v>
      </c>
      <c r="W74" s="45">
        <f t="shared" si="25"/>
        <v>109.94447681870452</v>
      </c>
      <c r="X74" s="45">
        <f t="shared" si="25"/>
        <v>114.54513535681239</v>
      </c>
      <c r="Y74" s="45">
        <f t="shared" si="25"/>
        <v>119.04576781795356</v>
      </c>
      <c r="Z74" s="45">
        <f t="shared" si="25"/>
        <v>123.4524287124582</v>
      </c>
      <c r="AA74" s="45">
        <f t="shared" si="25"/>
        <v>127.77453026168448</v>
      </c>
      <c r="AB74" s="45">
        <f t="shared" si="25"/>
        <v>132.03589632797363</v>
      </c>
      <c r="AC74" s="45">
        <f t="shared" si="25"/>
        <v>136.28753833679372</v>
      </c>
      <c r="AD74" s="45">
        <f t="shared" si="25"/>
        <v>140.79295031476022</v>
      </c>
      <c r="AE74" s="45">
        <f t="shared" si="25"/>
        <v>145.52805023598842</v>
      </c>
      <c r="AF74" s="45">
        <f t="shared" si="25"/>
        <v>150.45360925232774</v>
      </c>
      <c r="AG74" s="45">
        <f t="shared" si="25"/>
        <v>155.52888856309377</v>
      </c>
      <c r="AH74" s="45">
        <f t="shared" si="25"/>
        <v>160.71788274277148</v>
      </c>
      <c r="AI74" s="45">
        <f t="shared" si="25"/>
        <v>165.99182694758431</v>
      </c>
      <c r="AJ74" s="45">
        <f t="shared" si="25"/>
        <v>171.32948344655244</v>
      </c>
      <c r="AK74" s="45">
        <f t="shared" si="25"/>
        <v>176.71632117657032</v>
      </c>
      <c r="AL74" s="45">
        <f t="shared" si="25"/>
        <v>182.14328263420165</v>
      </c>
      <c r="AM74" s="45">
        <f t="shared" si="25"/>
        <v>187.6055170244299</v>
      </c>
      <c r="AN74" s="45">
        <f t="shared" si="25"/>
        <v>193.10125635021768</v>
      </c>
      <c r="AO74" s="45">
        <f t="shared" si="25"/>
        <v>198.63089496106494</v>
      </c>
      <c r="AP74" s="45">
        <f t="shared" si="25"/>
        <v>204.19627331123107</v>
      </c>
      <c r="AQ74" s="45">
        <f t="shared" si="25"/>
        <v>209.80014042259768</v>
      </c>
      <c r="AR74" s="45">
        <f t="shared" si="25"/>
        <v>215.44576152441294</v>
      </c>
      <c r="AS74" s="45">
        <f t="shared" si="25"/>
        <v>221.13663824309219</v>
      </c>
      <c r="AT74" s="45">
        <f t="shared" si="25"/>
        <v>226.87631328585303</v>
      </c>
      <c r="AU74" s="45">
        <f t="shared" si="25"/>
        <v>232.66823706951106</v>
      </c>
      <c r="AV74" s="45">
        <f t="shared" si="25"/>
        <v>238.51567891877886</v>
      </c>
      <c r="AW74" s="45">
        <f t="shared" si="25"/>
        <v>244.42166981600627</v>
      </c>
      <c r="AX74" s="45">
        <f t="shared" si="25"/>
        <v>250.38896713936691</v>
      </c>
      <c r="AY74" s="45">
        <f t="shared" si="25"/>
        <v>256.42003446491105</v>
      </c>
      <c r="AZ74" s="45">
        <f t="shared" si="25"/>
        <v>262.51703147362031</v>
      </c>
      <c r="BA74" s="45">
        <f t="shared" si="25"/>
        <v>268.68181044504422</v>
      </c>
      <c r="BB74" s="45">
        <f t="shared" si="25"/>
        <v>274.91591686281993</v>
      </c>
      <c r="BC74" s="45">
        <f t="shared" si="25"/>
        <v>281.22059240785836</v>
      </c>
      <c r="BD74" s="45">
        <f t="shared" si="25"/>
        <v>287.59677915177872</v>
      </c>
      <c r="BE74" s="45">
        <f t="shared" si="25"/>
        <v>294.04512414566238</v>
      </c>
      <c r="BF74" s="45">
        <f t="shared" si="25"/>
        <v>300.56598387092646</v>
      </c>
      <c r="BG74" s="45">
        <f t="shared" si="25"/>
        <v>307.15942821162309</v>
      </c>
      <c r="BH74" s="45">
        <f t="shared" si="25"/>
        <v>313.82524374348043</v>
      </c>
      <c r="BI74" s="45">
        <f t="shared" si="25"/>
        <v>320.56293623081228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29">
        <f t="shared" ref="B77:BI77" si="27">+$B$7*B61/B74</f>
        <v>0.15872367665372875</v>
      </c>
      <c r="C77" s="23">
        <f t="shared" si="27"/>
        <v>0.15541857136825163</v>
      </c>
      <c r="D77" s="23">
        <f t="shared" si="27"/>
        <v>0.14454845458983129</v>
      </c>
      <c r="E77" s="23">
        <f t="shared" si="27"/>
        <v>0.1381233190830552</v>
      </c>
      <c r="F77" s="23">
        <f t="shared" si="27"/>
        <v>0.13368248628436674</v>
      </c>
      <c r="G77" s="23">
        <f t="shared" si="27"/>
        <v>0.13056657225532167</v>
      </c>
      <c r="H77" s="23">
        <f t="shared" si="27"/>
        <v>0.12788635775381993</v>
      </c>
      <c r="I77" s="23">
        <f t="shared" si="27"/>
        <v>0.12520456465589111</v>
      </c>
      <c r="J77" s="23">
        <f t="shared" si="27"/>
        <v>0.12275465728575122</v>
      </c>
      <c r="K77" s="23">
        <f t="shared" si="27"/>
        <v>0.12078794873702081</v>
      </c>
      <c r="L77" s="23">
        <f t="shared" si="27"/>
        <v>0.11760215902639043</v>
      </c>
      <c r="M77" s="23">
        <f t="shared" si="27"/>
        <v>0.11412499941150668</v>
      </c>
      <c r="N77" s="23">
        <f t="shared" si="27"/>
        <v>0.1099904307328098</v>
      </c>
      <c r="O77" s="23">
        <f t="shared" si="27"/>
        <v>0.10791712443156511</v>
      </c>
      <c r="P77" s="23">
        <f t="shared" si="27"/>
        <v>0.10690546541136269</v>
      </c>
      <c r="Q77" s="23">
        <f t="shared" si="27"/>
        <v>0.10647767627642316</v>
      </c>
      <c r="R77" s="23">
        <f t="shared" si="27"/>
        <v>0.10639492820605487</v>
      </c>
      <c r="S77" s="23">
        <f t="shared" si="27"/>
        <v>0.10653356641653029</v>
      </c>
      <c r="T77" s="23">
        <f t="shared" si="27"/>
        <v>0.10682764654392664</v>
      </c>
      <c r="U77" s="23">
        <f t="shared" si="27"/>
        <v>0.10724082711595512</v>
      </c>
      <c r="V77" s="23">
        <f t="shared" si="27"/>
        <v>0.10775214207631696</v>
      </c>
      <c r="W77" s="23">
        <f t="shared" si="27"/>
        <v>0.10834859130998965</v>
      </c>
      <c r="X77" s="23">
        <f t="shared" si="27"/>
        <v>0.10902114376687802</v>
      </c>
      <c r="Y77" s="23">
        <f t="shared" si="27"/>
        <v>0.10976245938763127</v>
      </c>
      <c r="Z77" s="23">
        <f t="shared" si="27"/>
        <v>0.11056548710685297</v>
      </c>
      <c r="AA77" s="23">
        <f t="shared" si="27"/>
        <v>0.11142254894576741</v>
      </c>
      <c r="AB77" s="23">
        <f t="shared" si="27"/>
        <v>0.11231866245656902</v>
      </c>
      <c r="AC77" s="23">
        <f t="shared" si="27"/>
        <v>0.11322478533680552</v>
      </c>
      <c r="AD77" s="23">
        <f t="shared" si="27"/>
        <v>0.11399408053956109</v>
      </c>
      <c r="AE77" s="23">
        <f t="shared" si="27"/>
        <v>0.11465326583674572</v>
      </c>
      <c r="AF77" s="23">
        <f t="shared" si="27"/>
        <v>0.11523522079280311</v>
      </c>
      <c r="AG77" s="23">
        <f t="shared" si="27"/>
        <v>0.11577058428165629</v>
      </c>
      <c r="AH77" s="23">
        <f t="shared" si="27"/>
        <v>0.11628451955177399</v>
      </c>
      <c r="AI77" s="23">
        <f t="shared" si="27"/>
        <v>0.11679599981463806</v>
      </c>
      <c r="AJ77" s="23">
        <f t="shared" si="27"/>
        <v>0.11731839525346704</v>
      </c>
      <c r="AK77" s="23">
        <f t="shared" si="27"/>
        <v>0.11786055292873523</v>
      </c>
      <c r="AL77" s="23">
        <f t="shared" si="27"/>
        <v>0.11842792751322848</v>
      </c>
      <c r="AM77" s="23">
        <f t="shared" si="27"/>
        <v>0.11902356575218553</v>
      </c>
      <c r="AN77" s="23">
        <f t="shared" si="27"/>
        <v>0.11964888521871941</v>
      </c>
      <c r="AO77" s="23">
        <f t="shared" si="27"/>
        <v>0.12030425427361584</v>
      </c>
      <c r="AP77" s="23">
        <f t="shared" si="27"/>
        <v>0.12098940576964265</v>
      </c>
      <c r="AQ77" s="23">
        <f t="shared" si="27"/>
        <v>0.12170372217477479</v>
      </c>
      <c r="AR77" s="23">
        <f t="shared" si="27"/>
        <v>0.12244642605792944</v>
      </c>
      <c r="AS77" s="23">
        <f t="shared" si="27"/>
        <v>0.12321670330441134</v>
      </c>
      <c r="AT77" s="23">
        <f t="shared" si="27"/>
        <v>0.12401377978136637</v>
      </c>
      <c r="AU77" s="23">
        <f t="shared" si="27"/>
        <v>0.12483696652137663</v>
      </c>
      <c r="AV77" s="23">
        <f t="shared" si="27"/>
        <v>0.12568568407916914</v>
      </c>
      <c r="AW77" s="23">
        <f t="shared" si="27"/>
        <v>0.12655947344004573</v>
      </c>
      <c r="AX77" s="23">
        <f t="shared" si="27"/>
        <v>0.12745799850463943</v>
      </c>
      <c r="AY77" s="23">
        <f t="shared" si="27"/>
        <v>0.12838104352112692</v>
      </c>
      <c r="AZ77" s="23">
        <f t="shared" si="27"/>
        <v>0.12932850769351115</v>
      </c>
      <c r="BA77" s="23">
        <f t="shared" si="27"/>
        <v>0.1303003984149855</v>
      </c>
      <c r="BB77" s="23">
        <f t="shared" si="27"/>
        <v>0.1312968240488995</v>
      </c>
      <c r="BC77" s="23">
        <f t="shared" si="27"/>
        <v>0.13231798682765883</v>
      </c>
      <c r="BD77" s="23">
        <f t="shared" si="27"/>
        <v>0.13336417620661994</v>
      </c>
      <c r="BE77" s="23">
        <f t="shared" si="27"/>
        <v>0.13443576285734662</v>
      </c>
      <c r="BF77" s="23">
        <f t="shared" si="27"/>
        <v>0.13553319338617678</v>
      </c>
      <c r="BG77" s="23">
        <f t="shared" si="27"/>
        <v>0.13665698580198565</v>
      </c>
      <c r="BH77" s="23">
        <f t="shared" si="27"/>
        <v>0.1378077257191718</v>
      </c>
      <c r="BI77" s="23">
        <f t="shared" si="27"/>
        <v>0.13898606325999335</v>
      </c>
    </row>
    <row r="78" spans="1:237" s="37" customFormat="1" ht="18" customHeight="1">
      <c r="A78" s="35" t="s">
        <v>72</v>
      </c>
      <c r="B78" s="29">
        <f t="shared" ref="B78:BI78" si="28">+$B$7*B61/B74*(1-(1-$B$8)^10)/$B$8/10</f>
        <v>0.10338015267116978</v>
      </c>
      <c r="C78" s="23">
        <f t="shared" si="28"/>
        <v>0.10122746634099911</v>
      </c>
      <c r="D78" s="23">
        <f t="shared" si="28"/>
        <v>9.4147524924583198E-2</v>
      </c>
      <c r="E78" s="23">
        <f t="shared" si="28"/>
        <v>8.9962695643740931E-2</v>
      </c>
      <c r="F78" s="23">
        <f t="shared" si="28"/>
        <v>8.7070285498044075E-2</v>
      </c>
      <c r="G78" s="23">
        <f t="shared" si="28"/>
        <v>8.5040823512132158E-2</v>
      </c>
      <c r="H78" s="23">
        <f t="shared" si="28"/>
        <v>8.3295142022147439E-2</v>
      </c>
      <c r="I78" s="23">
        <f t="shared" si="28"/>
        <v>8.1548432358275386E-2</v>
      </c>
      <c r="J78" s="23">
        <f t="shared" si="28"/>
        <v>7.9952754868345369E-2</v>
      </c>
      <c r="K78" s="23">
        <f t="shared" si="28"/>
        <v>7.8671795188517607E-2</v>
      </c>
      <c r="L78" s="23">
        <f t="shared" si="28"/>
        <v>7.6596821664676462E-2</v>
      </c>
      <c r="M78" s="23">
        <f t="shared" si="28"/>
        <v>7.4332072640289099E-2</v>
      </c>
      <c r="N78" s="23">
        <f t="shared" si="28"/>
        <v>7.1639138918966561E-2</v>
      </c>
      <c r="O78" s="23">
        <f t="shared" si="28"/>
        <v>7.028874982468937E-2</v>
      </c>
      <c r="P78" s="23">
        <f t="shared" si="28"/>
        <v>6.9629834493564219E-2</v>
      </c>
      <c r="Q78" s="23">
        <f t="shared" si="28"/>
        <v>6.9351206206887131E-2</v>
      </c>
      <c r="R78" s="23">
        <f t="shared" si="28"/>
        <v>6.929731060461615E-2</v>
      </c>
      <c r="S78" s="23">
        <f t="shared" si="28"/>
        <v>6.938760866012475E-2</v>
      </c>
      <c r="T78" s="23">
        <f t="shared" si="28"/>
        <v>6.9579149387436118E-2</v>
      </c>
      <c r="U78" s="23">
        <f t="shared" si="28"/>
        <v>6.9848262802130093E-2</v>
      </c>
      <c r="V78" s="23">
        <f t="shared" si="28"/>
        <v>7.0181293259713173E-2</v>
      </c>
      <c r="W78" s="23">
        <f t="shared" si="28"/>
        <v>7.0569773504990024E-2</v>
      </c>
      <c r="X78" s="23">
        <f t="shared" si="28"/>
        <v>7.1007821420325135E-2</v>
      </c>
      <c r="Y78" s="23">
        <f t="shared" si="28"/>
        <v>7.1490656266812364E-2</v>
      </c>
      <c r="Z78" s="23">
        <f t="shared" si="28"/>
        <v>7.201368553353879E-2</v>
      </c>
      <c r="AA78" s="23">
        <f t="shared" si="28"/>
        <v>7.2571908387391304E-2</v>
      </c>
      <c r="AB78" s="23">
        <f t="shared" si="28"/>
        <v>7.3155566437094088E-2</v>
      </c>
      <c r="AC78" s="23">
        <f t="shared" si="28"/>
        <v>7.3745743804910807E-2</v>
      </c>
      <c r="AD78" s="23">
        <f t="shared" si="28"/>
        <v>7.4246802356393138E-2</v>
      </c>
      <c r="AE78" s="23">
        <f t="shared" si="28"/>
        <v>7.4676143952418589E-2</v>
      </c>
      <c r="AF78" s="23">
        <f t="shared" si="28"/>
        <v>7.505518376218942E-2</v>
      </c>
      <c r="AG78" s="23">
        <f t="shared" si="28"/>
        <v>7.5403877544862774E-2</v>
      </c>
      <c r="AH78" s="23">
        <f t="shared" si="28"/>
        <v>7.5738614666683468E-2</v>
      </c>
      <c r="AI78" s="23">
        <f t="shared" si="28"/>
        <v>7.6071752789350161E-2</v>
      </c>
      <c r="AJ78" s="23">
        <f t="shared" si="28"/>
        <v>7.641200020145289E-2</v>
      </c>
      <c r="AK78" s="23">
        <f t="shared" si="28"/>
        <v>7.6765119184220326E-2</v>
      </c>
      <c r="AL78" s="23">
        <f t="shared" si="28"/>
        <v>7.7134662483640065E-2</v>
      </c>
      <c r="AM78" s="23">
        <f t="shared" si="28"/>
        <v>7.7522614510573684E-2</v>
      </c>
      <c r="AN78" s="23">
        <f t="shared" si="28"/>
        <v>7.7929898560952365E-2</v>
      </c>
      <c r="AO78" s="23">
        <f t="shared" si="28"/>
        <v>7.8356754556097696E-2</v>
      </c>
      <c r="AP78" s="23">
        <f t="shared" si="28"/>
        <v>7.8803008497257687E-2</v>
      </c>
      <c r="AQ78" s="23">
        <f t="shared" si="28"/>
        <v>7.9268258172510514E-2</v>
      </c>
      <c r="AR78" s="23">
        <f t="shared" si="28"/>
        <v>7.975199722423057E-2</v>
      </c>
      <c r="AS78" s="23">
        <f t="shared" si="28"/>
        <v>8.0253695401964656E-2</v>
      </c>
      <c r="AT78" s="23">
        <f t="shared" si="28"/>
        <v>8.0772848496294597E-2</v>
      </c>
      <c r="AU78" s="23">
        <f t="shared" si="28"/>
        <v>8.130900776788709E-2</v>
      </c>
      <c r="AV78" s="23">
        <f t="shared" si="28"/>
        <v>8.1861795811543014E-2</v>
      </c>
      <c r="AW78" s="23">
        <f t="shared" si="28"/>
        <v>8.2430913661093189E-2</v>
      </c>
      <c r="AX78" s="23">
        <f t="shared" si="28"/>
        <v>8.3016142407773608E-2</v>
      </c>
      <c r="AY78" s="23">
        <f t="shared" si="28"/>
        <v>8.3617341527770145E-2</v>
      </c>
      <c r="AZ78" s="23">
        <f t="shared" si="28"/>
        <v>8.4234445370476807E-2</v>
      </c>
      <c r="BA78" s="23">
        <f t="shared" si="28"/>
        <v>8.4867458751239827E-2</v>
      </c>
      <c r="BB78" s="23">
        <f t="shared" si="28"/>
        <v>8.5516452249445041E-2</v>
      </c>
      <c r="BC78" s="23">
        <f t="shared" si="28"/>
        <v>8.6181557583418361E-2</v>
      </c>
      <c r="BD78" s="23">
        <f t="shared" si="28"/>
        <v>8.6862963281674144E-2</v>
      </c>
      <c r="BE78" s="23">
        <f t="shared" si="28"/>
        <v>8.756091077059347E-2</v>
      </c>
      <c r="BF78" s="23">
        <f t="shared" si="28"/>
        <v>8.8275690934512999E-2</v>
      </c>
      <c r="BG78" s="23">
        <f t="shared" si="28"/>
        <v>8.9007641163781431E-2</v>
      </c>
      <c r="BH78" s="23">
        <f t="shared" si="28"/>
        <v>8.9757142881682309E-2</v>
      </c>
      <c r="BI78" s="23">
        <f t="shared" si="28"/>
        <v>9.0524619526858932E-2</v>
      </c>
    </row>
    <row r="79" spans="1:237" s="37" customFormat="1" ht="18" customHeight="1">
      <c r="A79" s="35" t="s">
        <v>70</v>
      </c>
      <c r="B79" s="29">
        <f>+C134</f>
        <v>4.2039674466598065E-2</v>
      </c>
      <c r="C79" s="23">
        <f t="shared" ref="C79:BI79" si="29">+D134</f>
        <v>4.5217895367424488E-2</v>
      </c>
      <c r="D79" s="23">
        <f t="shared" si="29"/>
        <v>4.1358431774000559E-2</v>
      </c>
      <c r="E79" s="23">
        <f t="shared" si="29"/>
        <v>3.8349593136432381E-2</v>
      </c>
      <c r="F79" s="23">
        <f t="shared" si="29"/>
        <v>3.5645530238911816E-2</v>
      </c>
      <c r="G79" s="23">
        <f t="shared" si="29"/>
        <v>3.3553624123079384E-2</v>
      </c>
      <c r="H79" s="23">
        <f t="shared" si="29"/>
        <v>3.2228852527465213E-2</v>
      </c>
      <c r="I79" s="23">
        <f t="shared" si="29"/>
        <v>3.0915400089513989E-2</v>
      </c>
      <c r="J79" s="23">
        <f t="shared" si="29"/>
        <v>2.8567249584154464E-2</v>
      </c>
      <c r="K79" s="23">
        <f t="shared" si="29"/>
        <v>2.8414003950683053E-2</v>
      </c>
      <c r="L79" s="23">
        <f t="shared" si="29"/>
        <v>2.7095621501254996E-2</v>
      </c>
      <c r="M79" s="23">
        <f t="shared" si="29"/>
        <v>2.8549780830990468E-2</v>
      </c>
      <c r="N79" s="23">
        <f t="shared" si="29"/>
        <v>2.6621356515474037E-2</v>
      </c>
      <c r="O79" s="23">
        <f t="shared" si="29"/>
        <v>2.531610126841044E-2</v>
      </c>
      <c r="P79" s="23">
        <f t="shared" si="29"/>
        <v>2.4348501349590546E-2</v>
      </c>
      <c r="Q79" s="23">
        <f t="shared" si="29"/>
        <v>2.3579151418612332E-2</v>
      </c>
      <c r="R79" s="23">
        <f t="shared" si="29"/>
        <v>2.2935474508087417E-2</v>
      </c>
      <c r="S79" s="23">
        <f t="shared" si="29"/>
        <v>2.2378312182839144E-2</v>
      </c>
      <c r="T79" s="23">
        <f t="shared" si="29"/>
        <v>2.1885811277088107E-2</v>
      </c>
      <c r="U79" s="23">
        <f t="shared" si="29"/>
        <v>2.1445423593293267E-2</v>
      </c>
      <c r="V79" s="23">
        <f t="shared" si="29"/>
        <v>2.1049884610528702E-2</v>
      </c>
      <c r="W79" s="23">
        <f t="shared" si="29"/>
        <v>2.0695177515996033E-2</v>
      </c>
      <c r="X79" s="23">
        <f t="shared" si="29"/>
        <v>2.0379454652467377E-2</v>
      </c>
      <c r="Y79" s="23">
        <f t="shared" si="29"/>
        <v>2.0102340319322121E-2</v>
      </c>
      <c r="Z79" s="23">
        <f t="shared" si="29"/>
        <v>1.9882235642331825E-2</v>
      </c>
      <c r="AA79" s="23">
        <f t="shared" si="29"/>
        <v>1.9749941178708097E-2</v>
      </c>
      <c r="AB79" s="23">
        <f t="shared" si="29"/>
        <v>2.0028565673391174E-2</v>
      </c>
      <c r="AC79" s="23">
        <f t="shared" si="29"/>
        <v>2.0091961812804593E-2</v>
      </c>
      <c r="AD79" s="23">
        <f t="shared" si="29"/>
        <v>2.0096613745999248E-2</v>
      </c>
      <c r="AE79" s="23">
        <f t="shared" si="29"/>
        <v>2.0055235410972649E-2</v>
      </c>
      <c r="AF79" s="23">
        <f t="shared" si="29"/>
        <v>1.9981161529132541E-2</v>
      </c>
      <c r="AG79" s="23">
        <f t="shared" si="29"/>
        <v>1.9886382304146411E-2</v>
      </c>
      <c r="AH79" s="23">
        <f t="shared" si="29"/>
        <v>1.9780393510234306E-2</v>
      </c>
      <c r="AI79" s="23">
        <f t="shared" si="29"/>
        <v>1.9670117825864253E-2</v>
      </c>
      <c r="AJ79" s="23">
        <f t="shared" si="29"/>
        <v>1.9560275341889977E-2</v>
      </c>
      <c r="AK79" s="23">
        <f t="shared" si="29"/>
        <v>1.9453874255531023E-2</v>
      </c>
      <c r="AL79" s="23">
        <f t="shared" si="29"/>
        <v>1.935267247953143E-2</v>
      </c>
      <c r="AM79" s="23">
        <f t="shared" si="29"/>
        <v>1.9257556622632288E-2</v>
      </c>
      <c r="AN79" s="23">
        <f t="shared" si="29"/>
        <v>1.9168830637186884E-2</v>
      </c>
      <c r="AO79" s="23">
        <f t="shared" si="29"/>
        <v>1.9086425219146719E-2</v>
      </c>
      <c r="AP79" s="23">
        <f t="shared" si="29"/>
        <v>1.9010044414462302E-2</v>
      </c>
      <c r="AQ79" s="23">
        <f t="shared" si="29"/>
        <v>1.8939265321190835E-2</v>
      </c>
      <c r="AR79" s="23">
        <f t="shared" si="29"/>
        <v>1.8873604084787443E-2</v>
      </c>
      <c r="AS79" s="23">
        <f t="shared" si="29"/>
        <v>1.8812558331667395E-2</v>
      </c>
      <c r="AT79" s="23">
        <f t="shared" si="29"/>
        <v>1.8755633483553913E-2</v>
      </c>
      <c r="AU79" s="23">
        <f t="shared" si="29"/>
        <v>1.8702358246408979E-2</v>
      </c>
      <c r="AV79" s="23">
        <f t="shared" si="29"/>
        <v>1.865229295832993E-2</v>
      </c>
      <c r="AW79" s="23">
        <f t="shared" si="29"/>
        <v>1.8605033319359254E-2</v>
      </c>
      <c r="AX79" s="23">
        <f t="shared" si="29"/>
        <v>1.8560211208501487E-2</v>
      </c>
      <c r="AY79" s="23">
        <f t="shared" si="29"/>
        <v>1.8517493727309375E-2</v>
      </c>
      <c r="AZ79" s="23">
        <f t="shared" si="29"/>
        <v>1.8476581222543809E-2</v>
      </c>
      <c r="BA79" s="23">
        <f t="shared" si="29"/>
        <v>1.8437204778297245E-2</v>
      </c>
      <c r="BB79" s="23">
        <f t="shared" si="29"/>
        <v>1.83991234917249E-2</v>
      </c>
      <c r="BC79" s="23">
        <f t="shared" si="29"/>
        <v>1.8362121728798808E-2</v>
      </c>
      <c r="BD79" s="23">
        <f t="shared" si="29"/>
        <v>1.8326006478424528E-2</v>
      </c>
      <c r="BE79" s="23">
        <f t="shared" si="29"/>
        <v>1.8290604871942673E-2</v>
      </c>
      <c r="BF79" s="23">
        <f t="shared" si="29"/>
        <v>1.8255761901729839E-2</v>
      </c>
      <c r="BG79" s="23">
        <f t="shared" si="29"/>
        <v>1.8221338351356531E-2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2.9523908948341244</v>
      </c>
      <c r="C84" s="397">
        <f t="shared" ref="C84:BH84" si="30">C68-C73</f>
        <v>3.7796484437112805</v>
      </c>
      <c r="D84" s="397">
        <f>D68-D73</f>
        <v>4.9379441188397442</v>
      </c>
      <c r="E84" s="397">
        <f>E68-E73</f>
        <v>6.151906197842429</v>
      </c>
      <c r="F84" s="397">
        <f t="shared" si="30"/>
        <v>7.344329074848388</v>
      </c>
      <c r="G84" s="397">
        <f t="shared" si="30"/>
        <v>8.5007038561226302</v>
      </c>
      <c r="H84" s="397">
        <f t="shared" si="30"/>
        <v>9.6308015885597289</v>
      </c>
      <c r="I84" s="397">
        <f t="shared" si="30"/>
        <v>10.782416182420613</v>
      </c>
      <c r="J84" s="397">
        <f>J68-J73</f>
        <v>11.952110791333853</v>
      </c>
      <c r="K84" s="397">
        <f t="shared" si="30"/>
        <v>13.075202102601907</v>
      </c>
      <c r="L84" s="397">
        <f>L68-L73</f>
        <v>14.291093016725355</v>
      </c>
      <c r="M84" s="397">
        <f t="shared" si="30"/>
        <v>15.465513691928134</v>
      </c>
      <c r="N84" s="397">
        <f t="shared" si="30"/>
        <v>16.895051035699218</v>
      </c>
      <c r="O84" s="397">
        <f t="shared" si="30"/>
        <v>18.227251660351918</v>
      </c>
      <c r="P84" s="397">
        <f t="shared" si="30"/>
        <v>19.498420164006816</v>
      </c>
      <c r="Q84" s="397">
        <f t="shared" si="30"/>
        <v>20.727362947440515</v>
      </c>
      <c r="R84" s="397">
        <f t="shared" si="30"/>
        <v>21.923672890055535</v>
      </c>
      <c r="S84" s="397">
        <f t="shared" si="30"/>
        <v>23.091986632650102</v>
      </c>
      <c r="T84" s="397">
        <f t="shared" si="30"/>
        <v>24.23437759225056</v>
      </c>
      <c r="U84" s="397">
        <f t="shared" si="30"/>
        <v>25.351717251718</v>
      </c>
      <c r="V84" s="397">
        <f t="shared" si="30"/>
        <v>26.444470819698928</v>
      </c>
      <c r="W84" s="397">
        <f t="shared" si="30"/>
        <v>27.51319352649719</v>
      </c>
      <c r="X84" s="397">
        <f t="shared" si="30"/>
        <v>28.558877947614967</v>
      </c>
      <c r="Y84" s="397">
        <f t="shared" si="30"/>
        <v>29.583228097115526</v>
      </c>
      <c r="Z84" s="397">
        <f t="shared" si="30"/>
        <v>30.588879825190638</v>
      </c>
      <c r="AA84" s="397">
        <f t="shared" si="30"/>
        <v>31.583249188284746</v>
      </c>
      <c r="AB84" s="397">
        <f t="shared" si="30"/>
        <v>32.581753334181911</v>
      </c>
      <c r="AC84" s="397">
        <f t="shared" si="30"/>
        <v>33.673097265354372</v>
      </c>
      <c r="AD84" s="397">
        <f t="shared" si="30"/>
        <v>34.815418430422376</v>
      </c>
      <c r="AE84" s="397">
        <f t="shared" si="30"/>
        <v>35.997585910846503</v>
      </c>
      <c r="AF84" s="397">
        <f t="shared" si="30"/>
        <v>37.209830340771262</v>
      </c>
      <c r="AG84" s="397">
        <f t="shared" si="30"/>
        <v>38.444281263717194</v>
      </c>
      <c r="AH84" s="397">
        <f t="shared" si="30"/>
        <v>39.695086374488099</v>
      </c>
      <c r="AI84" s="397">
        <f t="shared" si="30"/>
        <v>40.958199356439025</v>
      </c>
      <c r="AJ84" s="397">
        <f t="shared" si="30"/>
        <v>42.231047617069805</v>
      </c>
      <c r="AK84" s="397">
        <f t="shared" si="30"/>
        <v>43.512190389967785</v>
      </c>
      <c r="AL84" s="397">
        <f t="shared" si="30"/>
        <v>44.801016600711769</v>
      </c>
      <c r="AM84" s="397">
        <f t="shared" si="30"/>
        <v>46.0974985846496</v>
      </c>
      <c r="AN84" s="397">
        <f t="shared" si="30"/>
        <v>47.402001263883683</v>
      </c>
      <c r="AO84" s="397">
        <f t="shared" si="30"/>
        <v>48.715139436470992</v>
      </c>
      <c r="AP84" s="397">
        <f t="shared" si="30"/>
        <v>50.037673875551711</v>
      </c>
      <c r="AQ84" s="397">
        <f t="shared" si="30"/>
        <v>51.370437344814697</v>
      </c>
      <c r="AR84" s="397">
        <f t="shared" si="30"/>
        <v>52.714282971858779</v>
      </c>
      <c r="AS84" s="397">
        <f t="shared" si="30"/>
        <v>54.070048957674771</v>
      </c>
      <c r="AT84" s="397">
        <f t="shared" si="30"/>
        <v>55.438535013455095</v>
      </c>
      <c r="AU84" s="397">
        <f t="shared" si="30"/>
        <v>56.820487090207692</v>
      </c>
      <c r="AV84" s="397">
        <f t="shared" si="30"/>
        <v>58.216587888647503</v>
      </c>
      <c r="AW84" s="397">
        <f t="shared" si="30"/>
        <v>59.627451335651671</v>
      </c>
      <c r="AX84" s="397">
        <f t="shared" si="30"/>
        <v>61.053619731159344</v>
      </c>
      <c r="AY84" s="397">
        <f t="shared" si="30"/>
        <v>62.495562646935753</v>
      </c>
      <c r="AZ84" s="397">
        <f t="shared" si="30"/>
        <v>63.953676931203717</v>
      </c>
      <c r="BA84" s="397">
        <f t="shared" si="30"/>
        <v>65.42828736862667</v>
      </c>
      <c r="BB84" s="397">
        <f t="shared" si="30"/>
        <v>66.919647684682715</v>
      </c>
      <c r="BC84" s="397">
        <f t="shared" si="30"/>
        <v>68.427941682792536</v>
      </c>
      <c r="BD84" s="397">
        <f t="shared" si="30"/>
        <v>69.953284373078532</v>
      </c>
      <c r="BE84" s="397">
        <f t="shared" si="30"/>
        <v>71.49572300158367</v>
      </c>
      <c r="BF84" s="397">
        <f t="shared" si="30"/>
        <v>73.055237924072856</v>
      </c>
      <c r="BG84" s="397">
        <f t="shared" si="30"/>
        <v>74.631743293407339</v>
      </c>
      <c r="BH84" s="397">
        <f t="shared" si="30"/>
        <v>76.225087546953532</v>
      </c>
      <c r="BI84" s="397">
        <f>+BH84</f>
        <v>76.225087546953532</v>
      </c>
    </row>
    <row r="85" spans="1:103" s="397" customFormat="1" ht="18" customHeight="1">
      <c r="A85" s="427" t="s">
        <v>970</v>
      </c>
      <c r="B85" s="399">
        <f>+C85/C84*B84</f>
        <v>0.18059237196008618</v>
      </c>
      <c r="C85" s="399">
        <f>+(C74-B74)/10</f>
        <v>0.23119420901188556</v>
      </c>
      <c r="D85" s="399">
        <f t="shared" ref="D85:BI85" si="31">+(D74-C74)/10</f>
        <v>0.36502517388478584</v>
      </c>
      <c r="E85" s="399">
        <f t="shared" si="31"/>
        <v>0.38289221357624237</v>
      </c>
      <c r="F85" s="399">
        <f t="shared" si="31"/>
        <v>0.38632093432480052</v>
      </c>
      <c r="G85" s="399">
        <f t="shared" si="31"/>
        <v>0.38536404733532803</v>
      </c>
      <c r="H85" s="399">
        <f t="shared" si="31"/>
        <v>0.39771020778191468</v>
      </c>
      <c r="I85" s="399">
        <f t="shared" si="31"/>
        <v>0.42726606495192526</v>
      </c>
      <c r="J85" s="399">
        <f t="shared" si="31"/>
        <v>0.45117922814438671</v>
      </c>
      <c r="K85" s="399">
        <f t="shared" si="31"/>
        <v>0.47252737553761648</v>
      </c>
      <c r="L85" s="399">
        <f t="shared" si="31"/>
        <v>0.57640773607336371</v>
      </c>
      <c r="M85" s="399">
        <f t="shared" si="31"/>
        <v>0.6443502059345505</v>
      </c>
      <c r="N85" s="399">
        <f t="shared" si="31"/>
        <v>0.76197692449484433</v>
      </c>
      <c r="O85" s="399">
        <f t="shared" si="31"/>
        <v>0.66165804385237836</v>
      </c>
      <c r="P85" s="399">
        <f t="shared" si="31"/>
        <v>0.59971733597820676</v>
      </c>
      <c r="Q85" s="399">
        <f t="shared" si="31"/>
        <v>0.56121442159741408</v>
      </c>
      <c r="R85" s="399">
        <f t="shared" si="31"/>
        <v>0.53609301871342441</v>
      </c>
      <c r="S85" s="399">
        <f t="shared" si="31"/>
        <v>0.51829462942454541</v>
      </c>
      <c r="T85" s="399">
        <f t="shared" si="31"/>
        <v>0.50433393829221418</v>
      </c>
      <c r="U85" s="399">
        <f t="shared" si="31"/>
        <v>0.49228569362698238</v>
      </c>
      <c r="V85" s="399">
        <f t="shared" si="31"/>
        <v>0.48114567324573015</v>
      </c>
      <c r="W85" s="399">
        <f t="shared" si="31"/>
        <v>0.4704511910465527</v>
      </c>
      <c r="X85" s="399">
        <f t="shared" si="31"/>
        <v>0.46006585381078791</v>
      </c>
      <c r="Y85" s="399">
        <f t="shared" si="31"/>
        <v>0.45006324611411658</v>
      </c>
      <c r="Z85" s="399">
        <f t="shared" si="31"/>
        <v>0.44066608945046398</v>
      </c>
      <c r="AA85" s="399">
        <f t="shared" si="31"/>
        <v>0.43221015492262749</v>
      </c>
      <c r="AB85" s="399">
        <f t="shared" si="31"/>
        <v>0.42613660662891562</v>
      </c>
      <c r="AC85" s="399">
        <f t="shared" si="31"/>
        <v>0.42516420088200846</v>
      </c>
      <c r="AD85" s="399">
        <f t="shared" si="31"/>
        <v>0.45054119779665031</v>
      </c>
      <c r="AE85" s="399">
        <f t="shared" si="31"/>
        <v>0.47350999212281975</v>
      </c>
      <c r="AF85" s="399">
        <f t="shared" si="31"/>
        <v>0.49255590163393209</v>
      </c>
      <c r="AG85" s="399">
        <f t="shared" si="31"/>
        <v>0.50752793107660354</v>
      </c>
      <c r="AH85" s="399">
        <f t="shared" si="31"/>
        <v>0.51889941796777062</v>
      </c>
      <c r="AI85" s="399">
        <f t="shared" si="31"/>
        <v>0.52739442048128349</v>
      </c>
      <c r="AJ85" s="399">
        <f t="shared" si="31"/>
        <v>0.53376564989681297</v>
      </c>
      <c r="AK85" s="399">
        <f t="shared" si="31"/>
        <v>0.53868377300178738</v>
      </c>
      <c r="AL85" s="399">
        <f t="shared" si="31"/>
        <v>0.54269614576313363</v>
      </c>
      <c r="AM85" s="399">
        <f t="shared" si="31"/>
        <v>0.54622343902282466</v>
      </c>
      <c r="AN85" s="399">
        <f t="shared" si="31"/>
        <v>0.54957393257877807</v>
      </c>
      <c r="AO85" s="399">
        <f t="shared" si="31"/>
        <v>0.55296386108472573</v>
      </c>
      <c r="AP85" s="399">
        <f t="shared" si="31"/>
        <v>0.5565378350166128</v>
      </c>
      <c r="AQ85" s="399">
        <f t="shared" si="31"/>
        <v>0.56038671113666116</v>
      </c>
      <c r="AR85" s="399">
        <f t="shared" si="31"/>
        <v>0.56456211018152658</v>
      </c>
      <c r="AS85" s="399">
        <f t="shared" si="31"/>
        <v>0.56908767186792486</v>
      </c>
      <c r="AT85" s="399">
        <f t="shared" si="31"/>
        <v>0.57396750427608367</v>
      </c>
      <c r="AU85" s="399">
        <f t="shared" si="31"/>
        <v>0.57919237836580351</v>
      </c>
      <c r="AV85" s="399">
        <f t="shared" si="31"/>
        <v>0.5847441849267796</v>
      </c>
      <c r="AW85" s="399">
        <f t="shared" si="31"/>
        <v>0.59059908972274111</v>
      </c>
      <c r="AX85" s="399">
        <f t="shared" si="31"/>
        <v>0.59672973233606397</v>
      </c>
      <c r="AY85" s="399">
        <f t="shared" si="31"/>
        <v>0.60310673255441427</v>
      </c>
      <c r="AZ85" s="399">
        <f t="shared" si="31"/>
        <v>0.60969970087092518</v>
      </c>
      <c r="BA85" s="399">
        <f t="shared" si="31"/>
        <v>0.61647789714239143</v>
      </c>
      <c r="BB85" s="399">
        <f t="shared" si="31"/>
        <v>0.62341064177757066</v>
      </c>
      <c r="BC85" s="399">
        <f t="shared" si="31"/>
        <v>0.63046755450384351</v>
      </c>
      <c r="BD85" s="399">
        <f t="shared" si="31"/>
        <v>0.63761867439203568</v>
      </c>
      <c r="BE85" s="399">
        <f t="shared" si="31"/>
        <v>0.64483449938836657</v>
      </c>
      <c r="BF85" s="399">
        <f t="shared" si="31"/>
        <v>0.65208597252640743</v>
      </c>
      <c r="BG85" s="399">
        <f t="shared" si="31"/>
        <v>0.65934443406966348</v>
      </c>
      <c r="BH85" s="399">
        <f t="shared" si="31"/>
        <v>0.66658155318573331</v>
      </c>
      <c r="BI85" s="399">
        <f t="shared" si="31"/>
        <v>0.67376924873318556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3.1329832667942106</v>
      </c>
      <c r="C87" s="399">
        <f>+SUM(C84:C86)</f>
        <v>4.0108426527231664</v>
      </c>
      <c r="D87" s="399">
        <f t="shared" ref="D87:BI87" si="34">+SUM(D84:D86)</f>
        <v>5.30296929272453</v>
      </c>
      <c r="E87" s="399">
        <f t="shared" si="34"/>
        <v>6.534798411418671</v>
      </c>
      <c r="F87" s="399">
        <f t="shared" si="34"/>
        <v>7.7306500091731882</v>
      </c>
      <c r="G87" s="399">
        <f t="shared" si="34"/>
        <v>8.8860679034579579</v>
      </c>
      <c r="H87" s="399">
        <f t="shared" si="34"/>
        <v>10.028511796341643</v>
      </c>
      <c r="I87" s="399">
        <f t="shared" si="34"/>
        <v>11.209682247372539</v>
      </c>
      <c r="J87" s="399">
        <f t="shared" si="34"/>
        <v>12.40329001947824</v>
      </c>
      <c r="K87" s="399">
        <f t="shared" si="34"/>
        <v>13.547729478139523</v>
      </c>
      <c r="L87" s="399">
        <f t="shared" si="34"/>
        <v>14.867500752798719</v>
      </c>
      <c r="M87" s="399">
        <f t="shared" si="34"/>
        <v>16.109863897862684</v>
      </c>
      <c r="N87" s="399">
        <f t="shared" si="34"/>
        <v>17.657027960194064</v>
      </c>
      <c r="O87" s="399">
        <f t="shared" si="34"/>
        <v>18.888909704204295</v>
      </c>
      <c r="P87" s="399">
        <f t="shared" si="34"/>
        <v>20.098137499985022</v>
      </c>
      <c r="Q87" s="399">
        <f t="shared" si="34"/>
        <v>21.288577369037927</v>
      </c>
      <c r="R87" s="399">
        <f t="shared" si="34"/>
        <v>22.459765908768958</v>
      </c>
      <c r="S87" s="399">
        <f t="shared" si="34"/>
        <v>23.610281262074647</v>
      </c>
      <c r="T87" s="399">
        <f t="shared" si="34"/>
        <v>24.738711530542773</v>
      </c>
      <c r="U87" s="399">
        <f t="shared" si="34"/>
        <v>25.844002945344982</v>
      </c>
      <c r="V87" s="399">
        <f t="shared" si="34"/>
        <v>26.925616492944659</v>
      </c>
      <c r="W87" s="399">
        <f t="shared" si="34"/>
        <v>27.983644717543743</v>
      </c>
      <c r="X87" s="399">
        <f t="shared" si="34"/>
        <v>29.018943801425756</v>
      </c>
      <c r="Y87" s="399">
        <f t="shared" si="34"/>
        <v>30.033291343229642</v>
      </c>
      <c r="Z87" s="399">
        <f t="shared" si="34"/>
        <v>31.029545914641101</v>
      </c>
      <c r="AA87" s="399">
        <f t="shared" si="34"/>
        <v>32.015459343207375</v>
      </c>
      <c r="AB87" s="399">
        <f t="shared" si="34"/>
        <v>33.007889940810827</v>
      </c>
      <c r="AC87" s="399">
        <f t="shared" si="34"/>
        <v>34.09826146623638</v>
      </c>
      <c r="AD87" s="399">
        <f t="shared" si="34"/>
        <v>35.265959628219029</v>
      </c>
      <c r="AE87" s="399">
        <f t="shared" si="34"/>
        <v>36.471095902969324</v>
      </c>
      <c r="AF87" s="399">
        <f t="shared" si="34"/>
        <v>37.702386242405197</v>
      </c>
      <c r="AG87" s="399">
        <f t="shared" si="34"/>
        <v>38.951809194793796</v>
      </c>
      <c r="AH87" s="399">
        <f t="shared" si="34"/>
        <v>40.213985792455873</v>
      </c>
      <c r="AI87" s="399">
        <f t="shared" si="34"/>
        <v>41.485593776920311</v>
      </c>
      <c r="AJ87" s="399">
        <f t="shared" si="34"/>
        <v>42.76481326696662</v>
      </c>
      <c r="AK87" s="399">
        <f t="shared" si="34"/>
        <v>44.050874162969571</v>
      </c>
      <c r="AL87" s="399">
        <f t="shared" si="34"/>
        <v>45.3437127464749</v>
      </c>
      <c r="AM87" s="399">
        <f t="shared" si="34"/>
        <v>46.643722023672424</v>
      </c>
      <c r="AN87" s="399">
        <f t="shared" si="34"/>
        <v>47.951575196462464</v>
      </c>
      <c r="AO87" s="399">
        <f t="shared" si="34"/>
        <v>49.268103297555719</v>
      </c>
      <c r="AP87" s="399">
        <f t="shared" si="34"/>
        <v>50.594211710568324</v>
      </c>
      <c r="AQ87" s="399">
        <f t="shared" si="34"/>
        <v>51.930824055951355</v>
      </c>
      <c r="AR87" s="399">
        <f t="shared" si="34"/>
        <v>53.278845082040306</v>
      </c>
      <c r="AS87" s="399">
        <f t="shared" si="34"/>
        <v>54.639136629542698</v>
      </c>
      <c r="AT87" s="399">
        <f t="shared" si="34"/>
        <v>56.012502517731178</v>
      </c>
      <c r="AU87" s="399">
        <f t="shared" si="34"/>
        <v>57.399679468573495</v>
      </c>
      <c r="AV87" s="399">
        <f t="shared" si="34"/>
        <v>58.801332073574279</v>
      </c>
      <c r="AW87" s="399">
        <f t="shared" si="34"/>
        <v>60.218050425374415</v>
      </c>
      <c r="AX87" s="399">
        <f t="shared" si="34"/>
        <v>61.650349463495409</v>
      </c>
      <c r="AY87" s="399">
        <f t="shared" si="34"/>
        <v>63.098669379490168</v>
      </c>
      <c r="AZ87" s="399">
        <f t="shared" si="34"/>
        <v>64.563376632074636</v>
      </c>
      <c r="BA87" s="399">
        <f t="shared" si="34"/>
        <v>66.044765265769058</v>
      </c>
      <c r="BB87" s="399">
        <f t="shared" si="34"/>
        <v>67.543058326460283</v>
      </c>
      <c r="BC87" s="399">
        <f t="shared" si="34"/>
        <v>69.058409237296374</v>
      </c>
      <c r="BD87" s="399">
        <f t="shared" si="34"/>
        <v>70.590903047470562</v>
      </c>
      <c r="BE87" s="399">
        <f t="shared" si="34"/>
        <v>72.140557500972037</v>
      </c>
      <c r="BF87" s="399">
        <f t="shared" si="34"/>
        <v>73.707323896599263</v>
      </c>
      <c r="BG87" s="399">
        <f t="shared" si="34"/>
        <v>75.291087727477006</v>
      </c>
      <c r="BH87" s="399">
        <f t="shared" si="34"/>
        <v>76.891669100139268</v>
      </c>
      <c r="BI87" s="399">
        <f t="shared" si="34"/>
        <v>76.898856795686712</v>
      </c>
    </row>
    <row r="88" spans="1:103" ht="18" customHeight="1">
      <c r="A88" s="21" t="s">
        <v>153</v>
      </c>
      <c r="B88" s="29">
        <f t="shared" ref="B88:AG88" si="35">(B84/B56)*1000</f>
        <v>24.739227528817455</v>
      </c>
      <c r="C88" s="23">
        <f t="shared" si="35"/>
        <v>29.478647243739537</v>
      </c>
      <c r="D88" s="23">
        <f t="shared" si="35"/>
        <v>35.846452291274787</v>
      </c>
      <c r="E88" s="23">
        <f t="shared" si="35"/>
        <v>42.527920816908761</v>
      </c>
      <c r="F88" s="23">
        <f t="shared" si="35"/>
        <v>49.490804788328006</v>
      </c>
      <c r="G88" s="23">
        <f t="shared" si="35"/>
        <v>56.601134390719864</v>
      </c>
      <c r="H88" s="23">
        <f t="shared" si="35"/>
        <v>63.866279125181514</v>
      </c>
      <c r="I88" s="23">
        <f t="shared" si="35"/>
        <v>71.450393919673743</v>
      </c>
      <c r="J88" s="23">
        <f t="shared" si="35"/>
        <v>79.259475553120524</v>
      </c>
      <c r="K88" s="23">
        <f t="shared" si="35"/>
        <v>86.595540138349008</v>
      </c>
      <c r="L88" s="23">
        <f t="shared" si="35"/>
        <v>94.516679507509565</v>
      </c>
      <c r="M88" s="23">
        <f t="shared" si="35"/>
        <v>102.28391903462092</v>
      </c>
      <c r="N88" s="23">
        <f t="shared" si="35"/>
        <v>111.73841791774331</v>
      </c>
      <c r="O88" s="23">
        <f t="shared" si="35"/>
        <v>120.5491631373455</v>
      </c>
      <c r="P88" s="23">
        <f t="shared" si="35"/>
        <v>128.9562615950617</v>
      </c>
      <c r="Q88" s="23">
        <f t="shared" si="35"/>
        <v>137.084092759475</v>
      </c>
      <c r="R88" s="23">
        <f t="shared" si="35"/>
        <v>144.99610084069454</v>
      </c>
      <c r="S88" s="23">
        <f t="shared" si="35"/>
        <v>152.7229510853746</v>
      </c>
      <c r="T88" s="23">
        <f t="shared" si="35"/>
        <v>160.27835640493035</v>
      </c>
      <c r="U88" s="23">
        <f t="shared" si="35"/>
        <v>167.66808050590134</v>
      </c>
      <c r="V88" s="23">
        <f t="shared" si="35"/>
        <v>174.8952001282189</v>
      </c>
      <c r="W88" s="23">
        <f t="shared" si="35"/>
        <v>181.96338738601867</v>
      </c>
      <c r="X88" s="23">
        <f t="shared" si="35"/>
        <v>188.879206853509</v>
      </c>
      <c r="Y88" s="23">
        <f t="shared" si="35"/>
        <v>195.65392833006118</v>
      </c>
      <c r="Z88" s="23">
        <f t="shared" si="35"/>
        <v>202.30498447862919</v>
      </c>
      <c r="AA88" s="23">
        <f t="shared" si="35"/>
        <v>208.88142270442893</v>
      </c>
      <c r="AB88" s="23">
        <f t="shared" si="35"/>
        <v>215.48520704998117</v>
      </c>
      <c r="AC88" s="23">
        <f t="shared" si="35"/>
        <v>222.703003789137</v>
      </c>
      <c r="AD88" s="23">
        <f t="shared" si="35"/>
        <v>230.25794751016787</v>
      </c>
      <c r="AE88" s="23">
        <f t="shared" si="35"/>
        <v>238.07642190821988</v>
      </c>
      <c r="AF88" s="23">
        <f t="shared" si="35"/>
        <v>246.09381554871112</v>
      </c>
      <c r="AG88" s="23">
        <f t="shared" si="35"/>
        <v>254.25807577116433</v>
      </c>
      <c r="AH88" s="23">
        <f t="shared" ref="AH88:BI88" si="36">(AH84/AH56)*1000</f>
        <v>262.53049731671928</v>
      </c>
      <c r="AI88" s="23">
        <f t="shared" si="36"/>
        <v>270.88431915225772</v>
      </c>
      <c r="AJ88" s="23">
        <f t="shared" si="36"/>
        <v>279.30252698079346</v>
      </c>
      <c r="AK88" s="23">
        <f t="shared" si="36"/>
        <v>287.77559203800394</v>
      </c>
      <c r="AL88" s="23">
        <f t="shared" si="36"/>
        <v>296.29947287477427</v>
      </c>
      <c r="AM88" s="23">
        <f t="shared" si="36"/>
        <v>304.87398652601843</v>
      </c>
      <c r="AN88" s="23">
        <f t="shared" si="36"/>
        <v>313.50154646881333</v>
      </c>
      <c r="AO88" s="23">
        <f t="shared" si="36"/>
        <v>322.18621877919975</v>
      </c>
      <c r="AP88" s="23">
        <f t="shared" si="36"/>
        <v>330.93303496533349</v>
      </c>
      <c r="AQ88" s="23">
        <f t="shared" si="36"/>
        <v>339.74750265763817</v>
      </c>
      <c r="AR88" s="23">
        <f t="shared" si="36"/>
        <v>348.63526416686932</v>
      </c>
      <c r="AS88" s="23">
        <f t="shared" si="36"/>
        <v>357.60186308401188</v>
      </c>
      <c r="AT88" s="23">
        <f t="shared" si="36"/>
        <v>366.65258844093927</v>
      </c>
      <c r="AU88" s="23">
        <f t="shared" si="36"/>
        <v>375.79237371700577</v>
      </c>
      <c r="AV88" s="23">
        <f t="shared" si="36"/>
        <v>385.02573407452928</v>
      </c>
      <c r="AW88" s="23">
        <f t="shared" si="36"/>
        <v>394.35672982784843</v>
      </c>
      <c r="AX88" s="23">
        <f t="shared" si="36"/>
        <v>403.78894757383756</v>
      </c>
      <c r="AY88" s="23">
        <f t="shared" si="36"/>
        <v>413.32549290868775</v>
      </c>
      <c r="AZ88" s="23">
        <f t="shared" si="36"/>
        <v>422.96899045853831</v>
      </c>
      <c r="BA88" s="23">
        <f t="shared" si="36"/>
        <v>432.72158824439123</v>
      </c>
      <c r="BB88" s="23">
        <f t="shared" si="36"/>
        <v>442.58496432471748</v>
      </c>
      <c r="BC88" s="23">
        <f t="shared" si="36"/>
        <v>452.56033431605442</v>
      </c>
      <c r="BD88" s="23">
        <f t="shared" si="36"/>
        <v>462.64845885825395</v>
      </c>
      <c r="BE88" s="23">
        <f t="shared" si="36"/>
        <v>472.84965042140482</v>
      </c>
      <c r="BF88" s="23">
        <f t="shared" si="36"/>
        <v>483.16377908487243</v>
      </c>
      <c r="BG88" s="23">
        <f t="shared" si="36"/>
        <v>493.59027708337186</v>
      </c>
      <c r="BH88" s="23">
        <f t="shared" si="36"/>
        <v>504.12814203053216</v>
      </c>
      <c r="BI88" s="23">
        <f t="shared" si="36"/>
        <v>504.12814203053216</v>
      </c>
    </row>
    <row r="89" spans="1:103" ht="18" customHeight="1">
      <c r="A89" s="21" t="s">
        <v>166</v>
      </c>
      <c r="C89" s="23">
        <f>+LN(C88/B88)/10</f>
        <v>1.7527603610943753E-2</v>
      </c>
      <c r="D89" s="23">
        <f>+LN(D88/C88)/10</f>
        <v>1.9557842333785044E-2</v>
      </c>
      <c r="E89" s="23">
        <f>+LN(E88/D88)/10</f>
        <v>1.709162182725011E-2</v>
      </c>
      <c r="F89" s="23">
        <f>+LN(F88/E88)/10</f>
        <v>1.5162606984260557E-2</v>
      </c>
    </row>
    <row r="90" spans="1:103" s="33" customFormat="1" ht="18" customHeight="1">
      <c r="A90" s="32" t="s">
        <v>5</v>
      </c>
      <c r="B90" s="44">
        <f t="shared" ref="B90:BI90" si="37">+(1/(1-$B$18))*(B88)^(1-$B$18)+1</f>
        <v>0.59789735651086118</v>
      </c>
      <c r="C90" s="33">
        <f t="shared" si="37"/>
        <v>0.6316368139735451</v>
      </c>
      <c r="D90" s="33">
        <f t="shared" si="37"/>
        <v>0.66595351552545778</v>
      </c>
      <c r="E90" s="33">
        <f t="shared" si="37"/>
        <v>0.69331472796009797</v>
      </c>
      <c r="F90" s="33">
        <f t="shared" si="37"/>
        <v>0.71570597147350212</v>
      </c>
      <c r="G90" s="33">
        <f t="shared" si="37"/>
        <v>0.73416177530757631</v>
      </c>
      <c r="H90" s="33">
        <f t="shared" si="37"/>
        <v>0.74973841643261707</v>
      </c>
      <c r="I90" s="33">
        <f t="shared" si="37"/>
        <v>0.76339294940263858</v>
      </c>
      <c r="J90" s="33">
        <f t="shared" si="37"/>
        <v>0.77535104719199377</v>
      </c>
      <c r="K90" s="33">
        <f t="shared" si="37"/>
        <v>0.78507732716541789</v>
      </c>
      <c r="L90" s="33">
        <f t="shared" si="37"/>
        <v>0.79428035428853516</v>
      </c>
      <c r="M90" s="33">
        <f t="shared" si="37"/>
        <v>0.80224552690622319</v>
      </c>
      <c r="N90" s="33">
        <f t="shared" si="37"/>
        <v>0.81079668702975916</v>
      </c>
      <c r="O90" s="33">
        <f t="shared" si="37"/>
        <v>0.81784214829057311</v>
      </c>
      <c r="P90" s="33">
        <f t="shared" si="37"/>
        <v>0.82387995880174358</v>
      </c>
      <c r="Q90" s="33">
        <f t="shared" si="37"/>
        <v>0.82918088614649821</v>
      </c>
      <c r="R90" s="33">
        <f t="shared" si="37"/>
        <v>0.83390680709192511</v>
      </c>
      <c r="S90" s="33">
        <f t="shared" si="37"/>
        <v>0.83816299153365725</v>
      </c>
      <c r="T90" s="33">
        <f t="shared" si="37"/>
        <v>0.84202347533061583</v>
      </c>
      <c r="U90" s="33">
        <f t="shared" si="37"/>
        <v>0.84554399436387784</v>
      </c>
      <c r="V90" s="33">
        <f t="shared" si="37"/>
        <v>0.84876892116430769</v>
      </c>
      <c r="W90" s="33">
        <f t="shared" si="37"/>
        <v>0.85173522283787828</v>
      </c>
      <c r="X90" s="33">
        <f t="shared" si="37"/>
        <v>0.85447489527954867</v>
      </c>
      <c r="Y90" s="33">
        <f t="shared" si="37"/>
        <v>0.8570165704693733</v>
      </c>
      <c r="Z90" s="33">
        <f t="shared" si="37"/>
        <v>0.85938660176926374</v>
      </c>
      <c r="AA90" s="33">
        <f t="shared" si="37"/>
        <v>0.86161784572032174</v>
      </c>
      <c r="AB90" s="33">
        <f t="shared" si="37"/>
        <v>0.86375478300026165</v>
      </c>
      <c r="AC90" s="33">
        <f t="shared" si="37"/>
        <v>0.86598081941119054</v>
      </c>
      <c r="AD90" s="33">
        <f t="shared" si="37"/>
        <v>0.86819779341664272</v>
      </c>
      <c r="AE90" s="33">
        <f t="shared" si="37"/>
        <v>0.87038006412944269</v>
      </c>
      <c r="AF90" s="33">
        <f t="shared" si="37"/>
        <v>0.87250896531670707</v>
      </c>
      <c r="AG90" s="33">
        <f t="shared" si="37"/>
        <v>0.87457254284953878</v>
      </c>
      <c r="AH90" s="33">
        <f t="shared" si="37"/>
        <v>0.87656449020652494</v>
      </c>
      <c r="AI90" s="33">
        <f t="shared" si="37"/>
        <v>0.87848271355020457</v>
      </c>
      <c r="AJ90" s="33">
        <f t="shared" si="37"/>
        <v>0.88032799614181279</v>
      </c>
      <c r="AK90" s="33">
        <f t="shared" si="37"/>
        <v>0.88210292848740457</v>
      </c>
      <c r="AL90" s="33">
        <f t="shared" si="37"/>
        <v>0.88381112243981885</v>
      </c>
      <c r="AM90" s="33">
        <f t="shared" si="37"/>
        <v>0.88545666839242365</v>
      </c>
      <c r="AN90" s="33">
        <f t="shared" si="37"/>
        <v>0.88704377965638526</v>
      </c>
      <c r="AO90" s="33">
        <f t="shared" si="37"/>
        <v>0.88857657198136009</v>
      </c>
      <c r="AP90" s="33">
        <f t="shared" si="37"/>
        <v>0.89005893629277111</v>
      </c>
      <c r="AQ90" s="33">
        <f t="shared" si="37"/>
        <v>0.89149447337658105</v>
      </c>
      <c r="AR90" s="33">
        <f t="shared" si="37"/>
        <v>0.89288646830221552</v>
      </c>
      <c r="AS90" s="33">
        <f t="shared" si="37"/>
        <v>0.89423788934644122</v>
      </c>
      <c r="AT90" s="33">
        <f t="shared" si="37"/>
        <v>0.89555140124694721</v>
      </c>
      <c r="AU90" s="33">
        <f t="shared" si="37"/>
        <v>0.89682938615998631</v>
      </c>
      <c r="AV90" s="33">
        <f t="shared" si="37"/>
        <v>0.89807396811282747</v>
      </c>
      <c r="AW90" s="33">
        <f t="shared" si="37"/>
        <v>0.89928703835511825</v>
      </c>
      <c r="AX90" s="33">
        <f t="shared" si="37"/>
        <v>0.90047028007182062</v>
      </c>
      <c r="AY90" s="33">
        <f t="shared" si="37"/>
        <v>0.90162519160345955</v>
      </c>
      <c r="AZ90" s="33">
        <f t="shared" si="37"/>
        <v>0.90275310775222373</v>
      </c>
      <c r="BA90" s="33">
        <f t="shared" si="37"/>
        <v>0.90385521902054722</v>
      </c>
      <c r="BB90" s="33">
        <f t="shared" si="37"/>
        <v>0.90493258878966198</v>
      </c>
      <c r="BC90" s="33">
        <f t="shared" si="37"/>
        <v>0.9059861685374857</v>
      </c>
      <c r="BD90" s="33">
        <f t="shared" si="37"/>
        <v>0.90701681124327893</v>
      </c>
      <c r="BE90" s="33">
        <f t="shared" si="37"/>
        <v>0.90802528314724651</v>
      </c>
      <c r="BF90" s="33">
        <f t="shared" si="37"/>
        <v>0.9090122740373745</v>
      </c>
      <c r="BG90" s="33">
        <f t="shared" si="37"/>
        <v>0.90997840623019277</v>
      </c>
      <c r="BH90" s="33">
        <f t="shared" si="37"/>
        <v>0.91092424240123293</v>
      </c>
      <c r="BI90" s="33">
        <f t="shared" si="37"/>
        <v>0.91092424240123293</v>
      </c>
    </row>
    <row r="91" spans="1:103" ht="18" customHeight="1">
      <c r="A91" s="21" t="s">
        <v>115</v>
      </c>
      <c r="B91" s="29">
        <f t="shared" ref="B91:AG91" si="38">B17*B56*B90</f>
        <v>71.353348011850287</v>
      </c>
      <c r="C91" s="23">
        <f t="shared" si="38"/>
        <v>69.78319800824022</v>
      </c>
      <c r="D91" s="23">
        <f t="shared" si="38"/>
        <v>68.111910404529809</v>
      </c>
      <c r="E91" s="23">
        <f t="shared" si="38"/>
        <v>64.163007548773066</v>
      </c>
      <c r="F91" s="23">
        <f t="shared" si="38"/>
        <v>58.549145701595911</v>
      </c>
      <c r="G91" s="23">
        <f t="shared" si="38"/>
        <v>52.374441850432049</v>
      </c>
      <c r="H91" s="23">
        <f t="shared" si="38"/>
        <v>46.274107441557149</v>
      </c>
      <c r="I91" s="23">
        <f t="shared" si="38"/>
        <v>40.629048390199337</v>
      </c>
      <c r="J91" s="23">
        <f t="shared" si="38"/>
        <v>35.531080429370412</v>
      </c>
      <c r="K91" s="23">
        <f t="shared" si="38"/>
        <v>31.039986076889434</v>
      </c>
      <c r="L91" s="23">
        <f t="shared" si="38"/>
        <v>27.097335341917027</v>
      </c>
      <c r="M91" s="23">
        <f t="shared" si="38"/>
        <v>23.583032357965152</v>
      </c>
      <c r="N91" s="23">
        <f t="shared" si="38"/>
        <v>20.537325462716829</v>
      </c>
      <c r="O91" s="23">
        <f t="shared" si="38"/>
        <v>17.850113676464389</v>
      </c>
      <c r="P91" s="23">
        <f t="shared" si="38"/>
        <v>15.494408930596734</v>
      </c>
      <c r="Q91" s="23">
        <f t="shared" si="38"/>
        <v>13.436926297911302</v>
      </c>
      <c r="R91" s="23">
        <f t="shared" si="38"/>
        <v>11.644148866310182</v>
      </c>
      <c r="S91" s="23">
        <f t="shared" si="38"/>
        <v>10.08459098543752</v>
      </c>
      <c r="T91" s="23">
        <f t="shared" si="38"/>
        <v>8.7295847338893076</v>
      </c>
      <c r="U91" s="23">
        <f t="shared" si="38"/>
        <v>7.5534467503443095</v>
      </c>
      <c r="V91" s="23">
        <f t="shared" si="38"/>
        <v>6.5333813592210497</v>
      </c>
      <c r="W91" s="23">
        <f t="shared" si="38"/>
        <v>5.64927511736719</v>
      </c>
      <c r="X91" s="23">
        <f t="shared" si="38"/>
        <v>4.8834528928023184</v>
      </c>
      <c r="Y91" s="23">
        <f t="shared" si="38"/>
        <v>4.2204279627343162</v>
      </c>
      <c r="Z91" s="23">
        <f t="shared" si="38"/>
        <v>3.6466613052306762</v>
      </c>
      <c r="AA91" s="23">
        <f t="shared" si="38"/>
        <v>3.1503667356738432</v>
      </c>
      <c r="AB91" s="23">
        <f t="shared" si="38"/>
        <v>2.7213003060316185</v>
      </c>
      <c r="AC91" s="23">
        <f t="shared" si="38"/>
        <v>2.3508983744657401</v>
      </c>
      <c r="AD91" s="23">
        <f t="shared" si="38"/>
        <v>2.0308780137686315</v>
      </c>
      <c r="AE91" s="23">
        <f t="shared" si="38"/>
        <v>1.7543396248685921</v>
      </c>
      <c r="AF91" s="23">
        <f t="shared" si="38"/>
        <v>1.5153543968587391</v>
      </c>
      <c r="AG91" s="23">
        <f t="shared" si="38"/>
        <v>1.3088194229927497</v>
      </c>
      <c r="AH91" s="23">
        <f t="shared" ref="AH91:BI91" si="39">AH17*AH56*AH90</f>
        <v>1.1303354377123875</v>
      </c>
      <c r="AI91" s="23">
        <f t="shared" si="39"/>
        <v>0.97610439407487226</v>
      </c>
      <c r="AJ91" s="23">
        <f t="shared" si="39"/>
        <v>0.84284388210151229</v>
      </c>
      <c r="AK91" s="23">
        <f t="shared" si="39"/>
        <v>0.72771523424665907</v>
      </c>
      <c r="AL91" s="23">
        <f t="shared" si="39"/>
        <v>0.62826265170623807</v>
      </c>
      <c r="AM91" s="23">
        <f t="shared" si="39"/>
        <v>0.54236127221275854</v>
      </c>
      <c r="AN91" s="23">
        <f t="shared" si="39"/>
        <v>0.46817259704652564</v>
      </c>
      <c r="AO91" s="23">
        <f t="shared" si="39"/>
        <v>0.40410606760331047</v>
      </c>
      <c r="AP91" s="23">
        <f t="shared" si="39"/>
        <v>0.34878584811970825</v>
      </c>
      <c r="AQ91" s="23">
        <f t="shared" si="39"/>
        <v>0.30102205972261797</v>
      </c>
      <c r="AR91" s="23">
        <f t="shared" si="39"/>
        <v>0.25978584663632082</v>
      </c>
      <c r="AS91" s="23">
        <f t="shared" si="39"/>
        <v>0.22418775606940441</v>
      </c>
      <c r="AT91" s="23">
        <f t="shared" si="39"/>
        <v>0.19345899089905583</v>
      </c>
      <c r="AU91" s="23">
        <f t="shared" si="39"/>
        <v>0.16693515630293501</v>
      </c>
      <c r="AV91" s="23">
        <f t="shared" si="39"/>
        <v>0.14404217263125721</v>
      </c>
      <c r="AW91" s="23">
        <f t="shared" si="39"/>
        <v>0.12428406995880961</v>
      </c>
      <c r="AX91" s="23">
        <f t="shared" si="39"/>
        <v>0.10723241673465507</v>
      </c>
      <c r="AY91" s="23">
        <f t="shared" si="39"/>
        <v>9.2517166951920832E-2</v>
      </c>
      <c r="AZ91" s="23">
        <f t="shared" si="39"/>
        <v>7.9818738117092641E-2</v>
      </c>
      <c r="BA91" s="23">
        <f t="shared" si="39"/>
        <v>6.8861156614309194E-2</v>
      </c>
      <c r="BB91" s="23">
        <f t="shared" si="39"/>
        <v>5.9406128308479113E-2</v>
      </c>
      <c r="BC91" s="23">
        <f t="shared" si="39"/>
        <v>5.1247910799356637E-2</v>
      </c>
      <c r="BD91" s="23">
        <f t="shared" si="39"/>
        <v>4.4208879956105597E-2</v>
      </c>
      <c r="BE91" s="23">
        <f t="shared" si="39"/>
        <v>3.8135697513975504E-2</v>
      </c>
      <c r="BF91" s="23">
        <f t="shared" si="39"/>
        <v>3.2895998852520716E-2</v>
      </c>
      <c r="BG91" s="23">
        <f t="shared" si="39"/>
        <v>2.8375530820229016E-2</v>
      </c>
      <c r="BH91" s="23">
        <f t="shared" si="39"/>
        <v>2.4475678820066307E-2</v>
      </c>
      <c r="BI91" s="23">
        <f t="shared" si="39"/>
        <v>2.1089890413407843E-2</v>
      </c>
    </row>
    <row r="92" spans="1:103" ht="18" customHeight="1">
      <c r="A92" s="57" t="s">
        <v>62</v>
      </c>
      <c r="B92" s="200">
        <f>SUM(B91:AO91)*10*B52+B53</f>
        <v>176.81709957303303</v>
      </c>
      <c r="C92" s="180">
        <v>102.10088726998038</v>
      </c>
      <c r="D92" s="201">
        <f>+B92-C92</f>
        <v>74.716212303052657</v>
      </c>
      <c r="I92" s="33"/>
    </row>
    <row r="93" spans="1:103" s="33" customFormat="1" ht="18" customHeight="1">
      <c r="A93" s="32" t="s">
        <v>270</v>
      </c>
      <c r="B93" s="33">
        <f>+B90*Data!B369</f>
        <v>0.59789735651086118</v>
      </c>
      <c r="C93" s="33">
        <f>+C90*Data!C369</f>
        <v>0.50235343098816021</v>
      </c>
      <c r="D93" s="33">
        <f>+D90*Data!D369</f>
        <v>0.4717656275820758</v>
      </c>
      <c r="E93" s="33">
        <f>+E90*Data!E369</f>
        <v>0.43839167769563203</v>
      </c>
      <c r="F93" s="33">
        <f>+F90*Data!F369</f>
        <v>0.40388922043509123</v>
      </c>
      <c r="G93" s="33">
        <f>+G90*Data!G369</f>
        <v>0.37187905356482509</v>
      </c>
      <c r="H93" s="33">
        <f>+H90*Data!H369</f>
        <v>0.34264363671710146</v>
      </c>
      <c r="I93" s="33">
        <f>+I90*Data!I369</f>
        <v>0.31651742709562014</v>
      </c>
      <c r="J93" s="33">
        <f>+J90*Data!J369</f>
        <v>0.29342269321638748</v>
      </c>
      <c r="K93" s="33">
        <f>+K90*Data!K369</f>
        <v>0.2703868770797398</v>
      </c>
      <c r="L93" s="33">
        <f>+L90*Data!L369</f>
        <v>0.251425765674051</v>
      </c>
      <c r="M93" s="33">
        <f>+M90*Data!M369</f>
        <v>0.23419789389764759</v>
      </c>
      <c r="N93" s="33">
        <f>+N90*Data!N369</f>
        <v>0.2265310283164402</v>
      </c>
      <c r="O93" s="33">
        <f>+O90*Data!O369</f>
        <v>0.21759728682209753</v>
      </c>
      <c r="P93" s="33">
        <f>+P90*Data!P369</f>
        <v>0.20877972943202197</v>
      </c>
      <c r="Q93" s="33">
        <f>+Q90*Data!Q369</f>
        <v>0.20064577578869405</v>
      </c>
      <c r="R93" s="33">
        <f>+R90*Data!R369</f>
        <v>0.19338797611918887</v>
      </c>
      <c r="S93" s="33">
        <f>+S90*Data!S369</f>
        <v>0.18702955903054172</v>
      </c>
      <c r="T93" s="33">
        <f>+T90*Data!T369</f>
        <v>0.18152212542563353</v>
      </c>
      <c r="U93" s="33">
        <f>+U90*Data!U369</f>
        <v>0.17679152883154436</v>
      </c>
      <c r="V93" s="33">
        <f>+V90*Data!V369</f>
        <v>0.17304274008245873</v>
      </c>
      <c r="W93" s="33">
        <f>+W90*Data!W369</f>
        <v>0.16984055833502468</v>
      </c>
      <c r="X93" s="33">
        <f>+X90*Data!X369</f>
        <v>0.16675454655144634</v>
      </c>
      <c r="Y93" s="33">
        <f>+Y90*Data!Y369</f>
        <v>0.16379244981540075</v>
      </c>
      <c r="Z93" s="33">
        <f>+Z90*Data!Z369</f>
        <v>0.1610990569746279</v>
      </c>
      <c r="AA93" s="33">
        <f>+AA90*Data!AA369</f>
        <v>0.15872873514688213</v>
      </c>
      <c r="AB93" s="33">
        <f>+AB90*Data!AB369</f>
        <v>0.1566702071751534</v>
      </c>
      <c r="AC93" s="33">
        <f>+AC90*Data!AC369</f>
        <v>0.15492483703192811</v>
      </c>
      <c r="AD93" s="33">
        <f>+AD90*Data!AD369</f>
        <v>0.15342480112991225</v>
      </c>
      <c r="AE93" s="33">
        <f>+AE90*Data!AE369</f>
        <v>0.15214903492222195</v>
      </c>
      <c r="AF93" s="33">
        <f>+AF90*Data!AF369</f>
        <v>0.15110320548786971</v>
      </c>
      <c r="AG93" s="33">
        <f>+AG90*Data!AG369</f>
        <v>0.15026036375996024</v>
      </c>
      <c r="AH93" s="33">
        <f>+AH90*Data!AH369</f>
        <v>0.14957367148667611</v>
      </c>
      <c r="AI93" s="33">
        <f>+AI90*Data!AI369</f>
        <v>0.14903300048977858</v>
      </c>
      <c r="AJ93" s="33">
        <f>+AJ90*Data!AJ369</f>
        <v>0.14862776292736965</v>
      </c>
      <c r="AK93" s="33">
        <f>+AK90*Data!AK369</f>
        <v>0.14834568084211663</v>
      </c>
      <c r="AL93" s="33">
        <f>+AL90*Data!AL369</f>
        <v>0.1481738820826673</v>
      </c>
      <c r="AM93" s="33">
        <f>+AM90*Data!AM369</f>
        <v>0.14809953427712941</v>
      </c>
      <c r="AN93" s="33">
        <f>+AN90*Data!AN369</f>
        <v>0.14811017872349677</v>
      </c>
      <c r="AO93" s="33">
        <f>+AO90*Data!AO369</f>
        <v>0.14819388749219833</v>
      </c>
      <c r="AP93" s="33">
        <f>+AP90*Data!AP369</f>
        <v>0.1483393204467664</v>
      </c>
      <c r="AQ93" s="33">
        <f>+AQ90*Data!AQ369</f>
        <v>0.14853572914767768</v>
      </c>
      <c r="AR93" s="33">
        <f>+AR90*Data!AR369</f>
        <v>0.14877293578206285</v>
      </c>
      <c r="AS93" s="33">
        <f>+AS90*Data!AS369</f>
        <v>0.14904130342183974</v>
      </c>
      <c r="AT93" s="33">
        <f>+AT90*Data!AT369</f>
        <v>0.14933170647009159</v>
      </c>
      <c r="AU93" s="33">
        <f>+AU90*Data!AU369</f>
        <v>0.14963550540800266</v>
      </c>
      <c r="AV93" s="33">
        <f>+AV90*Data!AV369</f>
        <v>0.14994452675933542</v>
      </c>
      <c r="AW93" s="33">
        <f>+AW90*Data!AW369</f>
        <v>0.15025104672514084</v>
      </c>
      <c r="AX93" s="33">
        <f>+AX90*Data!AX369</f>
        <v>0.15054777453681986</v>
      </c>
      <c r="AY93" s="33">
        <f>+AY90*Data!AY369</f>
        <v>0.15082782859810567</v>
      </c>
      <c r="AZ93" s="33">
        <f>+AZ90*Data!AZ369</f>
        <v>0.15108469431165522</v>
      </c>
      <c r="BA93" s="33">
        <f>+BA90*Data!BA369</f>
        <v>0.15131214660509182</v>
      </c>
      <c r="BB93" s="33">
        <f>+BB90*Data!BB369</f>
        <v>0.15150411254020621</v>
      </c>
      <c r="BC93" s="33">
        <f>+BC90*Data!BC369</f>
        <v>0.15165444115632185</v>
      </c>
      <c r="BD93" s="33">
        <f>+BD90*Data!BD369</f>
        <v>0.15175654241243527</v>
      </c>
      <c r="BE93" s="33">
        <f>+BE90*Data!BE369</f>
        <v>0.15180286220721986</v>
      </c>
      <c r="BF93" s="33">
        <f>+BF90*Data!BF369</f>
        <v>0.1517841881960309</v>
      </c>
      <c r="BG93" s="33">
        <f>+BG90*Data!BG369</f>
        <v>0.15168884618247186</v>
      </c>
      <c r="BH93" s="33">
        <f>+BH90*Data!BH369</f>
        <v>0.15150195603641048</v>
      </c>
      <c r="BI93" s="33">
        <f>+BI90*Data!BI369</f>
        <v>0.15142825647057409</v>
      </c>
    </row>
    <row r="94" spans="1:103" ht="18" customHeight="1">
      <c r="A94" s="21" t="s">
        <v>271</v>
      </c>
      <c r="B94" s="29">
        <f>B$17*B$56*B93</f>
        <v>71.353348011850287</v>
      </c>
      <c r="C94" s="29">
        <f t="shared" ref="C94:BH94" si="40">C$17*C$56*C93</f>
        <v>55.499977470017868</v>
      </c>
      <c r="D94" s="29">
        <f t="shared" si="40"/>
        <v>48.250902516001155</v>
      </c>
      <c r="E94" s="29">
        <f t="shared" si="40"/>
        <v>40.571081777052626</v>
      </c>
      <c r="F94" s="29">
        <f t="shared" si="40"/>
        <v>33.040619691732793</v>
      </c>
      <c r="G94" s="29">
        <f t="shared" si="40"/>
        <v>26.529517773061375</v>
      </c>
      <c r="H94" s="29">
        <f t="shared" si="40"/>
        <v>21.148080599972893</v>
      </c>
      <c r="I94" s="29">
        <f t="shared" si="40"/>
        <v>16.845586367901674</v>
      </c>
      <c r="J94" s="29">
        <f t="shared" si="40"/>
        <v>13.446329053441429</v>
      </c>
      <c r="K94" s="29">
        <f t="shared" si="40"/>
        <v>10.690418140378103</v>
      </c>
      <c r="L94" s="29">
        <f t="shared" si="40"/>
        <v>8.5775359409092093</v>
      </c>
      <c r="M94" s="29">
        <f t="shared" si="40"/>
        <v>6.884546344876191</v>
      </c>
      <c r="N94" s="29">
        <f t="shared" si="40"/>
        <v>5.7379877475595764</v>
      </c>
      <c r="O94" s="29">
        <f t="shared" si="40"/>
        <v>4.7492493674765504</v>
      </c>
      <c r="P94" s="29">
        <f t="shared" si="40"/>
        <v>3.9264439797078907</v>
      </c>
      <c r="Q94" s="29">
        <f t="shared" si="40"/>
        <v>3.2514769048638952</v>
      </c>
      <c r="R94" s="29">
        <f t="shared" si="40"/>
        <v>2.7003477651646559</v>
      </c>
      <c r="S94" s="29">
        <f t="shared" si="40"/>
        <v>2.2502981210833104</v>
      </c>
      <c r="T94" s="29">
        <f t="shared" si="40"/>
        <v>1.8819104471601118</v>
      </c>
      <c r="U94" s="29">
        <f t="shared" si="40"/>
        <v>1.5793210144501968</v>
      </c>
      <c r="V94" s="29">
        <f t="shared" si="40"/>
        <v>1.3319929420276362</v>
      </c>
      <c r="W94" s="29">
        <f t="shared" si="40"/>
        <v>1.1264956695402921</v>
      </c>
      <c r="X94" s="29">
        <f t="shared" si="40"/>
        <v>0.95302738236467677</v>
      </c>
      <c r="Y94" s="29">
        <f t="shared" si="40"/>
        <v>0.80660544860535832</v>
      </c>
      <c r="Z94" s="29">
        <f t="shared" si="40"/>
        <v>0.68359652823195649</v>
      </c>
      <c r="AA94" s="29">
        <f t="shared" si="40"/>
        <v>0.58036602849639307</v>
      </c>
      <c r="AB94" s="29">
        <f t="shared" si="40"/>
        <v>0.4935968994010802</v>
      </c>
      <c r="AC94" s="29">
        <f t="shared" si="40"/>
        <v>0.42057807676429815</v>
      </c>
      <c r="AD94" s="29">
        <f t="shared" si="40"/>
        <v>0.35888948088127059</v>
      </c>
      <c r="AE94" s="29">
        <f t="shared" si="40"/>
        <v>0.30667186881922048</v>
      </c>
      <c r="AF94" s="29">
        <f t="shared" si="40"/>
        <v>0.26243272667390716</v>
      </c>
      <c r="AG94" s="29">
        <f t="shared" si="40"/>
        <v>0.2248683476321138</v>
      </c>
      <c r="AH94" s="29">
        <f t="shared" si="40"/>
        <v>0.1928761925894433</v>
      </c>
      <c r="AI94" s="29">
        <f t="shared" si="40"/>
        <v>0.16559434169437628</v>
      </c>
      <c r="AJ94" s="29">
        <f t="shared" si="40"/>
        <v>0.14229923533363081</v>
      </c>
      <c r="AK94" s="29">
        <f t="shared" si="40"/>
        <v>0.12238187675968301</v>
      </c>
      <c r="AL94" s="29">
        <f t="shared" si="40"/>
        <v>0.10533032874023701</v>
      </c>
      <c r="AM94" s="29">
        <f t="shared" si="40"/>
        <v>9.0714153150476443E-2</v>
      </c>
      <c r="AN94" s="29">
        <f t="shared" si="40"/>
        <v>7.8171031252668569E-2</v>
      </c>
      <c r="AO94" s="29">
        <f t="shared" si="40"/>
        <v>6.7395485100158525E-2</v>
      </c>
      <c r="AP94" s="29">
        <f t="shared" si="40"/>
        <v>5.8129471635918688E-2</v>
      </c>
      <c r="AQ94" s="29">
        <f t="shared" si="40"/>
        <v>5.0154580275841569E-2</v>
      </c>
      <c r="AR94" s="29">
        <f t="shared" si="40"/>
        <v>4.3285573755198418E-2</v>
      </c>
      <c r="AS94" s="29">
        <f t="shared" si="40"/>
        <v>3.7365040973852889E-2</v>
      </c>
      <c r="AT94" s="29">
        <f t="shared" si="40"/>
        <v>3.2258964926762106E-2</v>
      </c>
      <c r="AU94" s="29">
        <f t="shared" si="40"/>
        <v>2.7853041915485915E-2</v>
      </c>
      <c r="AV94" s="29">
        <f t="shared" si="40"/>
        <v>2.4049617487483951E-2</v>
      </c>
      <c r="AW94" s="29">
        <f t="shared" si="40"/>
        <v>2.076512927032503E-2</v>
      </c>
      <c r="AX94" s="29">
        <f t="shared" si="40"/>
        <v>1.7927967257641824E-2</v>
      </c>
      <c r="AY94" s="29">
        <f t="shared" si="40"/>
        <v>1.5476678701257686E-2</v>
      </c>
      <c r="AZ94" s="29">
        <f t="shared" si="40"/>
        <v>1.3358458193281473E-2</v>
      </c>
      <c r="BA94" s="29">
        <f t="shared" si="40"/>
        <v>1.1527874382704289E-2</v>
      </c>
      <c r="BB94" s="29">
        <f t="shared" si="40"/>
        <v>9.9457935986850925E-3</v>
      </c>
      <c r="BC94" s="29">
        <f t="shared" si="40"/>
        <v>8.5784679088993093E-3</v>
      </c>
      <c r="BD94" s="29">
        <f t="shared" si="40"/>
        <v>7.3967612098267081E-3</v>
      </c>
      <c r="BE94" s="29">
        <f t="shared" si="40"/>
        <v>6.3754921171632964E-3</v>
      </c>
      <c r="BF94" s="29">
        <f t="shared" si="40"/>
        <v>5.4928768547322466E-3</v>
      </c>
      <c r="BG94" s="29">
        <f t="shared" si="40"/>
        <v>4.7300589777367567E-3</v>
      </c>
      <c r="BH94" s="29">
        <f t="shared" si="40"/>
        <v>4.0707152625384666E-3</v>
      </c>
      <c r="BI94" s="29">
        <f>BI$17*BI$56*BI93/(1-(BJ17/BI17))</f>
        <v>2.5343927463860955E-2</v>
      </c>
    </row>
    <row r="95" spans="1:103" ht="39" customHeight="1">
      <c r="A95" s="57" t="s">
        <v>62</v>
      </c>
      <c r="B95" s="197">
        <f>SUM(B94:BI94)*10*B52+B53-C53</f>
        <v>161.44538094122021</v>
      </c>
      <c r="C95" s="85">
        <v>171.08909369710841</v>
      </c>
      <c r="D95" s="189">
        <f>+B95-C95</f>
        <v>-9.6437127558882025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9.9999999999999937E-4</v>
      </c>
      <c r="C101" s="479">
        <f t="shared" si="41"/>
        <v>9.999999999999998E-4</v>
      </c>
      <c r="D101" s="479">
        <f t="shared" si="41"/>
        <v>1.0000000000000623E-3</v>
      </c>
      <c r="E101" s="479">
        <f t="shared" si="41"/>
        <v>1.0000000000250566E-3</v>
      </c>
      <c r="F101" s="479">
        <f t="shared" si="41"/>
        <v>1.0000000020683449E-3</v>
      </c>
      <c r="G101" s="479">
        <f t="shared" si="41"/>
        <v>1.0000000690716605E-3</v>
      </c>
      <c r="H101" s="479">
        <f t="shared" si="41"/>
        <v>1.00000127539764E-3</v>
      </c>
      <c r="I101" s="479">
        <f t="shared" si="41"/>
        <v>1.0000154944071746E-3</v>
      </c>
      <c r="J101" s="479">
        <f t="shared" si="41"/>
        <v>1.0001382816321597E-3</v>
      </c>
      <c r="K101" s="479">
        <f t="shared" si="41"/>
        <v>1.0009718906366229E-3</v>
      </c>
      <c r="L101" s="479">
        <f t="shared" si="41"/>
        <v>1.0056428878457767E-3</v>
      </c>
      <c r="M101" s="479">
        <f t="shared" si="41"/>
        <v>1.0280495158972263E-3</v>
      </c>
      <c r="N101" s="479">
        <f t="shared" si="41"/>
        <v>1.1227565420541125E-3</v>
      </c>
      <c r="O101" s="479">
        <f t="shared" si="41"/>
        <v>1.4835304407365942E-3</v>
      </c>
      <c r="P101" s="479">
        <f t="shared" si="41"/>
        <v>2.7342584752025573E-3</v>
      </c>
      <c r="Q101" s="479">
        <f t="shared" si="41"/>
        <v>6.7233412241040971E-3</v>
      </c>
      <c r="R101" s="479">
        <f t="shared" si="41"/>
        <v>1.853376455156602E-2</v>
      </c>
      <c r="S101" s="479">
        <f t="shared" si="41"/>
        <v>5.1229475125919084E-2</v>
      </c>
      <c r="T101" s="479">
        <f t="shared" si="41"/>
        <v>0.13634418472310189</v>
      </c>
      <c r="U101" s="479">
        <f t="shared" si="41"/>
        <v>0.34555532904845054</v>
      </c>
      <c r="V101" s="479">
        <f t="shared" si="41"/>
        <v>0.83230829766076186</v>
      </c>
      <c r="W101" s="479">
        <f t="shared" si="41"/>
        <v>1.9050334301075325</v>
      </c>
      <c r="X101" s="479">
        <f t="shared" si="41"/>
        <v>4.1415495227479218</v>
      </c>
      <c r="Y101" s="479">
        <f t="shared" si="41"/>
        <v>8.5372060943088144</v>
      </c>
      <c r="Z101" s="479">
        <f t="shared" si="41"/>
        <v>16.632319403133188</v>
      </c>
      <c r="AA101" s="479">
        <f t="shared" si="41"/>
        <v>30.481939669251929</v>
      </c>
      <c r="AB101" s="479">
        <f t="shared" si="41"/>
        <v>125.70677724004616</v>
      </c>
      <c r="AC101" s="479">
        <f t="shared" si="41"/>
        <v>62.853388620023082</v>
      </c>
      <c r="AD101" s="479">
        <f t="shared" si="41"/>
        <v>31.426694310011541</v>
      </c>
      <c r="AE101" s="479">
        <f t="shared" si="41"/>
        <v>15.713347155005771</v>
      </c>
      <c r="AF101" s="479">
        <f t="shared" si="41"/>
        <v>7.8566735775028853</v>
      </c>
      <c r="AG101" s="479">
        <f t="shared" si="41"/>
        <v>3.9283367887514427</v>
      </c>
      <c r="AH101" s="479">
        <f t="shared" ref="AH101:BI101" si="42">+AH$36*1000*AH103^($B$38-1)</f>
        <v>1.9641683943757213</v>
      </c>
      <c r="AI101" s="479">
        <f t="shared" si="42"/>
        <v>0.98208419718786066</v>
      </c>
      <c r="AJ101" s="479">
        <f t="shared" si="42"/>
        <v>0.49104209859393033</v>
      </c>
      <c r="AK101" s="479">
        <f t="shared" si="42"/>
        <v>0.24552104929696517</v>
      </c>
      <c r="AL101" s="479">
        <f t="shared" si="42"/>
        <v>0.12276052464848258</v>
      </c>
      <c r="AM101" s="479">
        <f t="shared" si="42"/>
        <v>6.1380262324241291E-2</v>
      </c>
      <c r="AN101" s="479">
        <f t="shared" si="42"/>
        <v>3.0690131162120646E-2</v>
      </c>
      <c r="AO101" s="479">
        <f t="shared" si="42"/>
        <v>1.5345065581060323E-2</v>
      </c>
      <c r="AP101" s="479">
        <f t="shared" si="42"/>
        <v>7.6725327905301614E-3</v>
      </c>
      <c r="AQ101" s="479">
        <f t="shared" si="42"/>
        <v>3.8362663952650807E-3</v>
      </c>
      <c r="AR101" s="479">
        <f t="shared" si="42"/>
        <v>1.9181331976325404E-3</v>
      </c>
      <c r="AS101" s="479">
        <f t="shared" si="42"/>
        <v>9.5906659881627018E-4</v>
      </c>
      <c r="AT101" s="479">
        <f t="shared" si="42"/>
        <v>4.7953329940813509E-4</v>
      </c>
      <c r="AU101" s="479">
        <f t="shared" si="42"/>
        <v>2.3976664970406754E-4</v>
      </c>
      <c r="AV101" s="479">
        <f t="shared" si="42"/>
        <v>1.1988332485203377E-4</v>
      </c>
      <c r="AW101" s="479">
        <f t="shared" si="42"/>
        <v>5.9941662426016886E-5</v>
      </c>
      <c r="AX101" s="479">
        <f t="shared" si="42"/>
        <v>2.9970831213008443E-5</v>
      </c>
      <c r="AY101" s="479">
        <f t="shared" si="42"/>
        <v>1.4985415606504222E-5</v>
      </c>
      <c r="AZ101" s="479">
        <f t="shared" si="42"/>
        <v>7.4927078032521108E-6</v>
      </c>
      <c r="BA101" s="479">
        <f t="shared" si="42"/>
        <v>3.7463539016260554E-6</v>
      </c>
      <c r="BB101" s="479">
        <f t="shared" si="42"/>
        <v>1.8731769508130277E-6</v>
      </c>
      <c r="BC101" s="479">
        <f t="shared" si="42"/>
        <v>9.3658847540651385E-7</v>
      </c>
      <c r="BD101" s="479">
        <f t="shared" si="42"/>
        <v>4.6829423770325692E-7</v>
      </c>
      <c r="BE101" s="479">
        <f t="shared" si="42"/>
        <v>2.3414711885162846E-7</v>
      </c>
      <c r="BF101" s="479">
        <f t="shared" si="42"/>
        <v>1.1707355942581423E-7</v>
      </c>
      <c r="BG101" s="479">
        <f t="shared" si="42"/>
        <v>5.8536779712907115E-8</v>
      </c>
      <c r="BH101" s="479">
        <f t="shared" si="42"/>
        <v>2.9268389856453558E-8</v>
      </c>
      <c r="BI101" s="479">
        <f t="shared" si="42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0.5123804170979448</v>
      </c>
      <c r="C102" s="481">
        <f>+C119*(1-MIN(C103,1))</f>
        <v>0.53174208751005059</v>
      </c>
      <c r="D102" s="481">
        <f t="shared" ref="D102:BI102" si="43">+D119*(1-MIN(D103,1))</f>
        <v>0.58274697944972387</v>
      </c>
      <c r="E102" s="481">
        <f t="shared" si="43"/>
        <v>0.61853471820110284</v>
      </c>
      <c r="F102" s="481">
        <f t="shared" si="43"/>
        <v>0.63922761431053488</v>
      </c>
      <c r="G102" s="481">
        <f t="shared" si="43"/>
        <v>0.65040361652126011</v>
      </c>
      <c r="H102" s="481">
        <f t="shared" si="43"/>
        <v>0.65683988876850419</v>
      </c>
      <c r="I102" s="481">
        <f t="shared" si="43"/>
        <v>0.6622339131200552</v>
      </c>
      <c r="J102" s="481">
        <f t="shared" si="43"/>
        <v>0.66713275427768948</v>
      </c>
      <c r="K102" s="481">
        <f t="shared" si="43"/>
        <v>0.67313849350920985</v>
      </c>
      <c r="L102" s="481">
        <f t="shared" si="43"/>
        <v>0.68302263960724763</v>
      </c>
      <c r="M102" s="481">
        <f t="shared" si="43"/>
        <v>0.69365426895139148</v>
      </c>
      <c r="N102" s="481">
        <f t="shared" si="43"/>
        <v>0.70704931732097498</v>
      </c>
      <c r="O102" s="481">
        <f t="shared" si="43"/>
        <v>0.71562290807599793</v>
      </c>
      <c r="P102" s="481">
        <f t="shared" si="43"/>
        <v>0.72160376941204474</v>
      </c>
      <c r="Q102" s="481">
        <f t="shared" si="43"/>
        <v>0.72604564184121012</v>
      </c>
      <c r="R102" s="481">
        <f t="shared" si="43"/>
        <v>0.72936015571692236</v>
      </c>
      <c r="S102" s="481">
        <f t="shared" si="43"/>
        <v>0.73155419890876439</v>
      </c>
      <c r="T102" s="481">
        <f t="shared" si="43"/>
        <v>0.73231214960454671</v>
      </c>
      <c r="U102" s="481">
        <f t="shared" si="43"/>
        <v>0.73100154634093484</v>
      </c>
      <c r="V102" s="481">
        <f t="shared" si="43"/>
        <v>0.72663659361010646</v>
      </c>
      <c r="W102" s="481">
        <f t="shared" si="43"/>
        <v>0.71782991764880233</v>
      </c>
      <c r="X102" s="481">
        <f t="shared" si="43"/>
        <v>0.70277465631408831</v>
      </c>
      <c r="Y102" s="481">
        <f t="shared" si="43"/>
        <v>0.67932096589820667</v>
      </c>
      <c r="Z102" s="481">
        <f t="shared" si="43"/>
        <v>0.64523359341594333</v>
      </c>
      <c r="AA102" s="481">
        <f t="shared" si="43"/>
        <v>0.52654449892255673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4">+IF($B$98&gt;0,D109,IF($B$99&gt;0,D114,D122))</f>
        <v>4.0744432808424854E-4</v>
      </c>
      <c r="E103" s="484">
        <f t="shared" si="44"/>
        <v>4.1788428101636701E-4</v>
      </c>
      <c r="F103" s="484">
        <f t="shared" si="44"/>
        <v>4.2852811088817453E-4</v>
      </c>
      <c r="G103" s="484">
        <f t="shared" si="44"/>
        <v>4.3937521434208221E-4</v>
      </c>
      <c r="H103" s="484">
        <f t="shared" si="44"/>
        <v>4.5042487071423617E-4</v>
      </c>
      <c r="I103" s="484">
        <f t="shared" si="44"/>
        <v>4.6167876343543746E-4</v>
      </c>
      <c r="J103" s="484">
        <f t="shared" si="44"/>
        <v>4.731604603645268E-4</v>
      </c>
      <c r="K103" s="484">
        <f t="shared" si="44"/>
        <v>4.850319882581824E-4</v>
      </c>
      <c r="L103" s="484">
        <f t="shared" si="44"/>
        <v>4.981655556455174E-4</v>
      </c>
      <c r="M103" s="484">
        <f t="shared" si="44"/>
        <v>5.1651949753555269E-4</v>
      </c>
      <c r="N103" s="484">
        <f t="shared" si="44"/>
        <v>5.5546683012736909E-4</v>
      </c>
      <c r="O103" s="484">
        <f t="shared" si="44"/>
        <v>6.6390511876004738E-4</v>
      </c>
      <c r="P103" s="484">
        <f t="shared" si="44"/>
        <v>9.5445780914604284E-4</v>
      </c>
      <c r="Q103" s="484">
        <f t="shared" si="44"/>
        <v>1.6101578405669963E-3</v>
      </c>
      <c r="R103" s="484">
        <f t="shared" si="44"/>
        <v>2.8937096957212835E-3</v>
      </c>
      <c r="S103" s="484">
        <f t="shared" si="44"/>
        <v>5.2070725054838528E-3</v>
      </c>
      <c r="T103" s="484">
        <f t="shared" si="44"/>
        <v>9.172630790180868E-3</v>
      </c>
      <c r="U103" s="484">
        <f t="shared" si="44"/>
        <v>1.5721288735117592E-2</v>
      </c>
      <c r="V103" s="484">
        <f t="shared" si="44"/>
        <v>2.6186959569013225E-2</v>
      </c>
      <c r="W103" s="484">
        <f t="shared" si="44"/>
        <v>4.2389936771775175E-2</v>
      </c>
      <c r="X103" s="484">
        <f t="shared" si="44"/>
        <v>6.6665561522049624E-2</v>
      </c>
      <c r="Y103" s="484">
        <f t="shared" si="44"/>
        <v>0.10176117386275535</v>
      </c>
      <c r="Z103" s="484">
        <f t="shared" si="44"/>
        <v>0.15049392275529583</v>
      </c>
      <c r="AA103" s="484">
        <f t="shared" si="44"/>
        <v>0.30968405105822561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125.70677724004616</v>
      </c>
      <c r="AC106" s="389">
        <f t="shared" si="45"/>
        <v>62.853388620023082</v>
      </c>
      <c r="AD106" s="389">
        <f t="shared" si="45"/>
        <v>31.426694310011541</v>
      </c>
      <c r="AE106" s="389">
        <f t="shared" si="45"/>
        <v>15.713347155005771</v>
      </c>
      <c r="AF106" s="389">
        <f t="shared" si="45"/>
        <v>7.8566735775028853</v>
      </c>
      <c r="AG106" s="389">
        <f t="shared" si="45"/>
        <v>3.9283367887514427</v>
      </c>
      <c r="AH106" s="389">
        <f t="shared" si="45"/>
        <v>1.9641683943757213</v>
      </c>
      <c r="AI106" s="389">
        <f t="shared" si="45"/>
        <v>0.98208419718786066</v>
      </c>
      <c r="AJ106" s="389">
        <f t="shared" si="45"/>
        <v>0.49104209859393033</v>
      </c>
      <c r="AK106" s="389">
        <f t="shared" si="45"/>
        <v>0.24552104929696517</v>
      </c>
      <c r="AL106" s="389">
        <f t="shared" si="45"/>
        <v>0.12276052464848258</v>
      </c>
      <c r="AM106" s="389">
        <f t="shared" si="45"/>
        <v>6.1380262324241291E-2</v>
      </c>
      <c r="AN106" s="389">
        <f t="shared" si="45"/>
        <v>3.0690131162120646E-2</v>
      </c>
      <c r="AO106" s="389">
        <f t="shared" si="45"/>
        <v>1.5345065581060323E-2</v>
      </c>
      <c r="AP106" s="389">
        <f t="shared" si="45"/>
        <v>7.6725327905301614E-3</v>
      </c>
      <c r="AQ106" s="389">
        <f t="shared" si="45"/>
        <v>3.8362663952650807E-3</v>
      </c>
      <c r="AR106" s="389">
        <f t="shared" si="45"/>
        <v>1.9181331976325404E-3</v>
      </c>
      <c r="AS106" s="389">
        <f t="shared" si="45"/>
        <v>9.5906659881627018E-4</v>
      </c>
      <c r="AT106" s="389">
        <f t="shared" si="45"/>
        <v>4.7953329940813509E-4</v>
      </c>
      <c r="AU106" s="389">
        <f t="shared" si="45"/>
        <v>2.3976664970406754E-4</v>
      </c>
      <c r="AV106" s="389">
        <f t="shared" si="45"/>
        <v>1.1988332485203377E-4</v>
      </c>
      <c r="AW106" s="389">
        <f t="shared" si="45"/>
        <v>5.9941662426016886E-5</v>
      </c>
      <c r="AX106" s="389">
        <f t="shared" si="45"/>
        <v>2.9970831213008443E-5</v>
      </c>
      <c r="AY106" s="389">
        <f t="shared" si="45"/>
        <v>1.4985415606504222E-5</v>
      </c>
      <c r="AZ106" s="389">
        <f t="shared" si="45"/>
        <v>7.4927078032521108E-6</v>
      </c>
      <c r="BA106" s="389">
        <f t="shared" si="45"/>
        <v>3.7463539016260554E-6</v>
      </c>
      <c r="BB106" s="389">
        <f t="shared" si="45"/>
        <v>1.8731769508130277E-6</v>
      </c>
      <c r="BC106" s="389">
        <f t="shared" si="45"/>
        <v>9.3658847540651385E-7</v>
      </c>
      <c r="BD106" s="389">
        <f t="shared" si="45"/>
        <v>4.6829423770325692E-7</v>
      </c>
      <c r="BE106" s="389">
        <f t="shared" si="45"/>
        <v>2.3414711885162846E-7</v>
      </c>
      <c r="BF106" s="389">
        <f t="shared" si="45"/>
        <v>1.1707355942581423E-7</v>
      </c>
      <c r="BG106" s="389">
        <f t="shared" si="45"/>
        <v>5.8536779712907115E-8</v>
      </c>
      <c r="BH106" s="389">
        <f t="shared" si="45"/>
        <v>2.9268389856453558E-8</v>
      </c>
      <c r="BI106" s="389">
        <f t="shared" si="45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6">+(C106/(1000*C$36))^(1/($B$38-1))</f>
        <v>3.9720851919222591E-4</v>
      </c>
      <c r="D109" s="391">
        <f t="shared" si="46"/>
        <v>4.0744432808424854E-4</v>
      </c>
      <c r="E109" s="391">
        <f t="shared" si="46"/>
        <v>4.1788428101636701E-4</v>
      </c>
      <c r="F109" s="391">
        <f t="shared" si="46"/>
        <v>4.2852811088817453E-4</v>
      </c>
      <c r="G109" s="391">
        <f t="shared" si="46"/>
        <v>4.3937521434208221E-4</v>
      </c>
      <c r="H109" s="391">
        <f t="shared" si="46"/>
        <v>4.5042487071423617E-4</v>
      </c>
      <c r="I109" s="391">
        <f t="shared" si="46"/>
        <v>4.6167876343543746E-4</v>
      </c>
      <c r="J109" s="391">
        <f t="shared" si="46"/>
        <v>4.731604603645268E-4</v>
      </c>
      <c r="K109" s="391">
        <f t="shared" si="46"/>
        <v>4.850319882581824E-4</v>
      </c>
      <c r="L109" s="391">
        <f t="shared" si="46"/>
        <v>4.981655556455174E-4</v>
      </c>
      <c r="M109" s="391">
        <f t="shared" si="46"/>
        <v>5.1651949753555269E-4</v>
      </c>
      <c r="N109" s="391">
        <f t="shared" si="46"/>
        <v>5.5546683012736909E-4</v>
      </c>
      <c r="O109" s="391">
        <f t="shared" si="46"/>
        <v>6.6390511876004738E-4</v>
      </c>
      <c r="P109" s="391">
        <f t="shared" si="46"/>
        <v>9.5445780914604284E-4</v>
      </c>
      <c r="Q109" s="391">
        <f t="shared" si="46"/>
        <v>1.6101578405669963E-3</v>
      </c>
      <c r="R109" s="391">
        <f t="shared" si="46"/>
        <v>2.8937096957212835E-3</v>
      </c>
      <c r="S109" s="391">
        <f t="shared" si="46"/>
        <v>5.2070725054838528E-3</v>
      </c>
      <c r="T109" s="391">
        <f t="shared" si="46"/>
        <v>9.172630790180868E-3</v>
      </c>
      <c r="U109" s="391">
        <f t="shared" si="46"/>
        <v>1.5721288735117592E-2</v>
      </c>
      <c r="V109" s="391">
        <f t="shared" si="46"/>
        <v>2.6186959569013225E-2</v>
      </c>
      <c r="W109" s="391">
        <f t="shared" si="46"/>
        <v>4.2389936771775175E-2</v>
      </c>
      <c r="X109" s="391">
        <f t="shared" si="46"/>
        <v>6.6665561522049624E-2</v>
      </c>
      <c r="Y109" s="391">
        <f t="shared" si="46"/>
        <v>0.10176117386275535</v>
      </c>
      <c r="Z109" s="391">
        <f t="shared" si="46"/>
        <v>0.15049392275529583</v>
      </c>
      <c r="AA109" s="391">
        <f t="shared" si="46"/>
        <v>0.30968405105822561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0.51257887574243077</v>
      </c>
      <c r="C112" s="471">
        <f>+C40*C61</f>
        <v>0.53195338392595914</v>
      </c>
      <c r="D112" s="471">
        <f t="shared" ref="D112:BI112" si="47">+D40*D61</f>
        <v>0.58298451318298128</v>
      </c>
      <c r="E112" s="471">
        <f t="shared" si="47"/>
        <v>0.6187933021952885</v>
      </c>
      <c r="F112" s="471">
        <f t="shared" si="47"/>
        <v>0.63950165874826814</v>
      </c>
      <c r="G112" s="471">
        <f t="shared" si="47"/>
        <v>0.65068951336566527</v>
      </c>
      <c r="H112" s="471">
        <f t="shared" si="47"/>
        <v>0.65713587911189486</v>
      </c>
      <c r="I112" s="471">
        <f t="shared" si="47"/>
        <v>0.66253979367272475</v>
      </c>
      <c r="J112" s="471">
        <f t="shared" si="47"/>
        <v>0.66744856454776047</v>
      </c>
      <c r="K112" s="471">
        <f t="shared" si="47"/>
        <v>0.673465145647826</v>
      </c>
      <c r="L112" s="471">
        <f t="shared" si="47"/>
        <v>0.68336306754950105</v>
      </c>
      <c r="M112" s="471">
        <f t="shared" si="47"/>
        <v>0.69401274006317215</v>
      </c>
      <c r="N112" s="471">
        <f t="shared" si="47"/>
        <v>0.70744227804065629</v>
      </c>
      <c r="O112" s="471">
        <f t="shared" si="47"/>
        <v>0.71609832942243701</v>
      </c>
      <c r="P112" s="471">
        <f t="shared" si="47"/>
        <v>0.72229316776651231</v>
      </c>
      <c r="Q112" s="471">
        <f t="shared" si="47"/>
        <v>0.72721657531173856</v>
      </c>
      <c r="R112" s="471">
        <f t="shared" si="47"/>
        <v>0.73147683733330937</v>
      </c>
      <c r="S112" s="471">
        <f t="shared" si="47"/>
        <v>0.73538339355835147</v>
      </c>
      <c r="T112" s="471">
        <f t="shared" si="47"/>
        <v>0.73909156363793493</v>
      </c>
      <c r="U112" s="471">
        <f t="shared" si="47"/>
        <v>0.74267739205853112</v>
      </c>
      <c r="V112" s="471">
        <f t="shared" si="47"/>
        <v>0.74617669248761975</v>
      </c>
      <c r="W112" s="471">
        <f t="shared" si="47"/>
        <v>0.74960565392233525</v>
      </c>
      <c r="X112" s="471">
        <f t="shared" si="47"/>
        <v>0.7529719544691279</v>
      </c>
      <c r="Y112" s="471">
        <f t="shared" si="47"/>
        <v>0.75628100916048702</v>
      </c>
      <c r="Z112" s="471">
        <f t="shared" si="47"/>
        <v>0.75953970277493466</v>
      </c>
      <c r="AA112" s="471">
        <f t="shared" si="47"/>
        <v>0.76275870451744232</v>
      </c>
      <c r="AB112" s="471">
        <f t="shared" si="47"/>
        <v>0.76597161049009777</v>
      </c>
      <c r="AC112" s="471">
        <f t="shared" si="47"/>
        <v>0.76925388384300974</v>
      </c>
      <c r="AD112" s="471">
        <f t="shared" si="47"/>
        <v>0.77302314723188115</v>
      </c>
      <c r="AE112" s="471">
        <f t="shared" si="47"/>
        <v>0.77719180647808539</v>
      </c>
      <c r="AF112" s="471">
        <f t="shared" si="47"/>
        <v>0.78165730482157514</v>
      </c>
      <c r="AG112" s="471">
        <f t="shared" si="47"/>
        <v>0.78632525013829524</v>
      </c>
      <c r="AH112" s="471">
        <f t="shared" si="47"/>
        <v>0.79111796152511449</v>
      </c>
      <c r="AI112" s="471">
        <f t="shared" si="47"/>
        <v>0.79597617207773874</v>
      </c>
      <c r="AJ112" s="471">
        <f t="shared" si="47"/>
        <v>0.80085723832881517</v>
      </c>
      <c r="AK112" s="471">
        <f t="shared" si="47"/>
        <v>0.80573203111366387</v>
      </c>
      <c r="AL112" s="471">
        <f t="shared" si="47"/>
        <v>0.8105816936419088</v>
      </c>
      <c r="AM112" s="471">
        <f t="shared" si="47"/>
        <v>0.81539480153146993</v>
      </c>
      <c r="AN112" s="471">
        <f t="shared" si="47"/>
        <v>0.82016509229956214</v>
      </c>
      <c r="AO112" s="471">
        <f t="shared" si="47"/>
        <v>0.82488975163358458</v>
      </c>
      <c r="AP112" s="471">
        <f t="shared" si="47"/>
        <v>0.82956817141289418</v>
      </c>
      <c r="AQ112" s="471">
        <f t="shared" si="47"/>
        <v>0.8342010776299924</v>
      </c>
      <c r="AR112" s="471">
        <f t="shared" si="47"/>
        <v>0.83878993449219907</v>
      </c>
      <c r="AS112" s="471">
        <f t="shared" si="47"/>
        <v>0.8433365478239836</v>
      </c>
      <c r="AT112" s="471">
        <f t="shared" si="47"/>
        <v>0.84784280865088057</v>
      </c>
      <c r="AU112" s="471">
        <f t="shared" si="47"/>
        <v>0.85231053334105589</v>
      </c>
      <c r="AV112" s="471">
        <f t="shared" si="47"/>
        <v>0.85674136901784936</v>
      </c>
      <c r="AW112" s="471">
        <f t="shared" si="47"/>
        <v>0.8611367422680859</v>
      </c>
      <c r="AX112" s="471">
        <f t="shared" si="47"/>
        <v>0.86549783596016938</v>
      </c>
      <c r="AY112" s="471">
        <f t="shared" si="47"/>
        <v>0.86982558382039787</v>
      </c>
      <c r="AZ112" s="471">
        <f t="shared" si="47"/>
        <v>0.87412067580068775</v>
      </c>
      <c r="BA112" s="471">
        <f t="shared" si="47"/>
        <v>0.8783835696110659</v>
      </c>
      <c r="BB112" s="471">
        <f t="shared" si="47"/>
        <v>0.88261450539230268</v>
      </c>
      <c r="BC112" s="471">
        <f t="shared" si="47"/>
        <v>0.88681352159153837</v>
      </c>
      <c r="BD112" s="471">
        <f t="shared" si="47"/>
        <v>0.89098047083593979</v>
      </c>
      <c r="BE112" s="471">
        <f t="shared" si="47"/>
        <v>0.89511503508807644</v>
      </c>
      <c r="BF112" s="471">
        <f t="shared" si="47"/>
        <v>0.89921673968924598</v>
      </c>
      <c r="BG112" s="471">
        <f t="shared" si="47"/>
        <v>0.90328496610684439</v>
      </c>
      <c r="BH112" s="471">
        <f t="shared" si="47"/>
        <v>0.90731896333568174</v>
      </c>
      <c r="BI112" s="471">
        <f t="shared" si="47"/>
        <v>0.91131785798588649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4.4931419121617799E-2</v>
      </c>
      <c r="E114" s="399">
        <f>IF(1-(E113/E112)&lt;0,0,1-(E113/E112))</f>
        <v>0.29167780512986197</v>
      </c>
      <c r="F114" s="399">
        <f t="shared" ref="F114:BI114" si="48">IF(1-(F113/F112)&lt;0,0,1-(F113/F112))</f>
        <v>0.50725397199314837</v>
      </c>
      <c r="G114" s="399">
        <f t="shared" si="48"/>
        <v>0.65901079820953323</v>
      </c>
      <c r="H114" s="399">
        <f t="shared" si="48"/>
        <v>0.72570702223607242</v>
      </c>
      <c r="I114" s="399">
        <f t="shared" si="48"/>
        <v>0.77447877997719394</v>
      </c>
      <c r="J114" s="399">
        <f t="shared" si="48"/>
        <v>0.81030069975804175</v>
      </c>
      <c r="K114" s="399">
        <f t="shared" si="48"/>
        <v>0.83706110373131204</v>
      </c>
      <c r="L114" s="399">
        <f t="shared" si="48"/>
        <v>0.8569798002604565</v>
      </c>
      <c r="M114" s="399">
        <f t="shared" si="48"/>
        <v>0.87290494556049336</v>
      </c>
      <c r="N114" s="399">
        <f t="shared" si="48"/>
        <v>0.88747415199730084</v>
      </c>
      <c r="O114" s="399">
        <f t="shared" si="48"/>
        <v>0.89967299331907902</v>
      </c>
      <c r="P114" s="399">
        <f t="shared" si="48"/>
        <v>0.91023144812882217</v>
      </c>
      <c r="Q114" s="399">
        <f t="shared" si="48"/>
        <v>0.9195323779146285</v>
      </c>
      <c r="R114" s="399">
        <f t="shared" si="48"/>
        <v>0.92780093575527789</v>
      </c>
      <c r="S114" s="399">
        <f t="shared" si="48"/>
        <v>0.93518649029829259</v>
      </c>
      <c r="T114" s="399">
        <f t="shared" si="48"/>
        <v>0.94179928454786632</v>
      </c>
      <c r="U114" s="399">
        <f t="shared" si="48"/>
        <v>0.94772746340588898</v>
      </c>
      <c r="V114" s="399">
        <f t="shared" si="48"/>
        <v>0.95304527403599515</v>
      </c>
      <c r="W114" s="399">
        <f t="shared" si="48"/>
        <v>0.95559705848468957</v>
      </c>
      <c r="X114" s="399">
        <f t="shared" si="48"/>
        <v>0.95800579155379029</v>
      </c>
      <c r="Y114" s="399">
        <f t="shared" si="48"/>
        <v>0.96028005756356938</v>
      </c>
      <c r="Z114" s="399">
        <f t="shared" si="48"/>
        <v>0.96242794663941966</v>
      </c>
      <c r="AA114" s="399">
        <f t="shared" si="48"/>
        <v>0.96445718315704609</v>
      </c>
      <c r="AB114" s="399">
        <f t="shared" si="48"/>
        <v>0.96637595580461322</v>
      </c>
      <c r="AC114" s="399">
        <f t="shared" si="48"/>
        <v>0.9681934525996525</v>
      </c>
      <c r="AD114" s="399">
        <f t="shared" si="48"/>
        <v>0.96993111435715651</v>
      </c>
      <c r="AE114" s="399">
        <f t="shared" si="48"/>
        <v>0.97158777640389382</v>
      </c>
      <c r="AF114" s="399">
        <f t="shared" si="48"/>
        <v>0.97316258687255575</v>
      </c>
      <c r="AG114" s="399">
        <f t="shared" si="48"/>
        <v>0.97465580940024865</v>
      </c>
      <c r="AH114" s="399">
        <f t="shared" si="48"/>
        <v>0.9760688808963971</v>
      </c>
      <c r="AI114" s="399">
        <f t="shared" si="48"/>
        <v>0.9774041964005078</v>
      </c>
      <c r="AJ114" s="399">
        <f t="shared" si="48"/>
        <v>0.9786648176807492</v>
      </c>
      <c r="AK114" s="399">
        <f t="shared" si="48"/>
        <v>0.97985420362470943</v>
      </c>
      <c r="AL114" s="399">
        <f t="shared" si="48"/>
        <v>0.98097599800090696</v>
      </c>
      <c r="AM114" s="399">
        <f t="shared" si="48"/>
        <v>0.98203387813517617</v>
      </c>
      <c r="AN114" s="399">
        <f t="shared" si="48"/>
        <v>0.98303145502739564</v>
      </c>
      <c r="AO114" s="399">
        <f t="shared" si="48"/>
        <v>0.98397221226863307</v>
      </c>
      <c r="AP114" s="399">
        <f t="shared" si="48"/>
        <v>0.98485947221489589</v>
      </c>
      <c r="AQ114" s="399">
        <f t="shared" si="48"/>
        <v>0.98569638031951612</v>
      </c>
      <c r="AR114" s="399">
        <f t="shared" si="48"/>
        <v>0.98648590101315625</v>
      </c>
      <c r="AS114" s="399">
        <f t="shared" si="48"/>
        <v>0.98723082057633238</v>
      </c>
      <c r="AT114" s="399">
        <f t="shared" si="48"/>
        <v>0.98793375398761163</v>
      </c>
      <c r="AU114" s="399">
        <f t="shared" si="48"/>
        <v>0.98859715381497448</v>
      </c>
      <c r="AV114" s="399">
        <f t="shared" si="48"/>
        <v>0.98922331995188795</v>
      </c>
      <c r="AW114" s="399">
        <f t="shared" si="48"/>
        <v>0.98981440948171517</v>
      </c>
      <c r="AX114" s="399">
        <f t="shared" si="48"/>
        <v>0.99037244626279308</v>
      </c>
      <c r="AY114" s="399">
        <f t="shared" si="48"/>
        <v>0.99089933001956831</v>
      </c>
      <c r="AZ114" s="399">
        <f t="shared" si="48"/>
        <v>0.99139684484290114</v>
      </c>
      <c r="BA114" s="399">
        <f t="shared" si="48"/>
        <v>0.99186666707221349</v>
      </c>
      <c r="BB114" s="399">
        <f t="shared" si="48"/>
        <v>0.99231037257151067</v>
      </c>
      <c r="BC114" s="399">
        <f t="shared" si="48"/>
        <v>0.99272944343202685</v>
      </c>
      <c r="BD114" s="399">
        <f t="shared" si="48"/>
        <v>0.99312527414374274</v>
      </c>
      <c r="BE114" s="399">
        <f t="shared" si="48"/>
        <v>0.99349917728095172</v>
      </c>
      <c r="BF114" s="399">
        <f t="shared" si="48"/>
        <v>0.99385238874627768</v>
      </c>
      <c r="BG114" s="399">
        <f t="shared" si="48"/>
        <v>0.99418607261486791</v>
      </c>
      <c r="BH114" s="399">
        <f t="shared" si="48"/>
        <v>0.99450132561692139</v>
      </c>
      <c r="BI114" s="399">
        <f t="shared" si="48"/>
        <v>0.99479918129290079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4.7475259411950823</v>
      </c>
      <c r="E115" s="400">
        <f t="shared" si="49"/>
        <v>131.49984064953551</v>
      </c>
      <c r="F115" s="400">
        <f t="shared" si="49"/>
        <v>340.28519392262621</v>
      </c>
      <c r="G115" s="400">
        <f t="shared" si="49"/>
        <v>521.07782028716827</v>
      </c>
      <c r="H115" s="400">
        <f t="shared" si="49"/>
        <v>592.72150868371898</v>
      </c>
      <c r="I115" s="400">
        <f t="shared" si="49"/>
        <v>637.39999230635942</v>
      </c>
      <c r="J115" s="400">
        <f t="shared" si="49"/>
        <v>661.61909927025886</v>
      </c>
      <c r="K115" s="400">
        <f t="shared" si="49"/>
        <v>671.42589382835934</v>
      </c>
      <c r="L115" s="400">
        <f t="shared" si="49"/>
        <v>670.68437275611393</v>
      </c>
      <c r="M115" s="400">
        <f t="shared" si="49"/>
        <v>664.04644255502865</v>
      </c>
      <c r="N115" s="400">
        <f t="shared" si="49"/>
        <v>655.51290122713579</v>
      </c>
      <c r="O115" s="400">
        <f t="shared" si="49"/>
        <v>643.95877014632526</v>
      </c>
      <c r="P115" s="400">
        <f t="shared" si="49"/>
        <v>630.59532669625276</v>
      </c>
      <c r="Q115" s="400">
        <f t="shared" si="49"/>
        <v>616.08777015485236</v>
      </c>
      <c r="R115" s="400">
        <f t="shared" si="49"/>
        <v>600.846264812036</v>
      </c>
      <c r="S115" s="400">
        <f t="shared" si="49"/>
        <v>585.15131475506291</v>
      </c>
      <c r="T115" s="400">
        <f t="shared" si="49"/>
        <v>569.21012573165058</v>
      </c>
      <c r="U115" s="400">
        <f t="shared" si="49"/>
        <v>553.1834446588183</v>
      </c>
      <c r="V115" s="400">
        <f t="shared" si="49"/>
        <v>537.19930520842399</v>
      </c>
      <c r="W115" s="400">
        <f t="shared" si="49"/>
        <v>519.18754449572555</v>
      </c>
      <c r="X115" s="400">
        <f t="shared" si="49"/>
        <v>501.88327853865587</v>
      </c>
      <c r="Y115" s="400">
        <f t="shared" si="49"/>
        <v>485.27085510920227</v>
      </c>
      <c r="Z115" s="400">
        <f t="shared" si="49"/>
        <v>469.33342998852811</v>
      </c>
      <c r="AA115" s="400">
        <f t="shared" si="49"/>
        <v>235.55807781036361</v>
      </c>
      <c r="AB115" s="400">
        <f t="shared" si="49"/>
        <v>118.201149743765</v>
      </c>
      <c r="AC115" s="400">
        <f t="shared" si="49"/>
        <v>59.300799871547206</v>
      </c>
      <c r="AD115" s="400">
        <f t="shared" si="49"/>
        <v>29.746255602637099</v>
      </c>
      <c r="AE115" s="400">
        <f t="shared" si="49"/>
        <v>14.91888552642893</v>
      </c>
      <c r="AF115" s="400">
        <f t="shared" si="49"/>
        <v>7.4812201915350824</v>
      </c>
      <c r="AG115" s="400">
        <f t="shared" si="49"/>
        <v>3.7509477147185306</v>
      </c>
      <c r="AH115" s="400">
        <f t="shared" si="49"/>
        <v>1.8803710607527304</v>
      </c>
      <c r="AI115" s="400">
        <f t="shared" si="49"/>
        <v>0.94250200241138193</v>
      </c>
      <c r="AJ115" s="400">
        <f t="shared" si="49"/>
        <v>0.47234561068246289</v>
      </c>
      <c r="AK115" s="400">
        <f t="shared" si="49"/>
        <v>0.23668970027148212</v>
      </c>
      <c r="AL115" s="400">
        <f t="shared" si="49"/>
        <v>0.11858884039533071</v>
      </c>
      <c r="AM115" s="400">
        <f t="shared" si="49"/>
        <v>5.9409566950356346E-2</v>
      </c>
      <c r="AN115" s="400">
        <f t="shared" si="49"/>
        <v>2.975912042126256E-2</v>
      </c>
      <c r="AO115" s="400">
        <f t="shared" si="49"/>
        <v>1.4905201446892544E-2</v>
      </c>
      <c r="AP115" s="400">
        <f t="shared" si="49"/>
        <v>7.4647012705845632E-3</v>
      </c>
      <c r="AQ115" s="400">
        <f t="shared" si="49"/>
        <v>3.7380615547681043E-3</v>
      </c>
      <c r="AR115" s="400">
        <f t="shared" si="49"/>
        <v>1.871726333815467E-3</v>
      </c>
      <c r="AS115" s="400">
        <f t="shared" si="49"/>
        <v>9.3713559869369246E-4</v>
      </c>
      <c r="AT115" s="400">
        <f t="shared" si="49"/>
        <v>4.691685082852108E-4</v>
      </c>
      <c r="AU115" s="400">
        <f t="shared" si="49"/>
        <v>2.3486787327506889E-4</v>
      </c>
      <c r="AV115" s="400">
        <f t="shared" si="49"/>
        <v>1.1756785692055422E-4</v>
      </c>
      <c r="AW115" s="400">
        <f t="shared" si="49"/>
        <v>5.8847168745034995E-5</v>
      </c>
      <c r="AX115" s="400">
        <f t="shared" si="49"/>
        <v>2.9453450234868133E-5</v>
      </c>
      <c r="AY115" s="400">
        <f t="shared" si="49"/>
        <v>1.474083058063572E-5</v>
      </c>
      <c r="AZ115" s="400">
        <f t="shared" si="49"/>
        <v>7.3770776513556221E-6</v>
      </c>
      <c r="BA115" s="400">
        <f t="shared" si="49"/>
        <v>3.6916858145519162E-6</v>
      </c>
      <c r="BB115" s="400">
        <f t="shared" si="49"/>
        <v>1.8473294810283553E-6</v>
      </c>
      <c r="BC115" s="400">
        <f t="shared" si="49"/>
        <v>9.2436700411546165E-7</v>
      </c>
      <c r="BD115" s="400">
        <f t="shared" si="49"/>
        <v>4.6251527028143023E-7</v>
      </c>
      <c r="BE115" s="400">
        <f t="shared" si="49"/>
        <v>2.31414378466227E-7</v>
      </c>
      <c r="BF115" s="400">
        <f t="shared" si="49"/>
        <v>1.1578124551167067E-7</v>
      </c>
      <c r="BG115" s="400">
        <f t="shared" si="49"/>
        <v>5.7925613435048368E-8</v>
      </c>
      <c r="BH115" s="400">
        <f t="shared" si="49"/>
        <v>2.8979340026723049E-8</v>
      </c>
      <c r="BI115" s="400">
        <f t="shared" si="49"/>
        <v>1.4497482396589841E-8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0.5123804170979448</v>
      </c>
      <c r="C116" s="399">
        <f t="shared" si="50"/>
        <v>0.53174208751005059</v>
      </c>
      <c r="D116" s="399">
        <f t="shared" si="50"/>
        <v>0.58274697944972387</v>
      </c>
      <c r="E116" s="399">
        <f t="shared" si="50"/>
        <v>0.61853471820110284</v>
      </c>
      <c r="F116" s="399">
        <f t="shared" si="50"/>
        <v>0.63922761431053488</v>
      </c>
      <c r="G116" s="399">
        <f t="shared" si="50"/>
        <v>0.65040361652126011</v>
      </c>
      <c r="H116" s="399">
        <f t="shared" si="50"/>
        <v>0.65683988876850419</v>
      </c>
      <c r="I116" s="399">
        <f t="shared" si="50"/>
        <v>0.6622339131200552</v>
      </c>
      <c r="J116" s="399">
        <f t="shared" si="50"/>
        <v>0.66713275427768948</v>
      </c>
      <c r="K116" s="399">
        <f t="shared" si="50"/>
        <v>0.67313849350920985</v>
      </c>
      <c r="L116" s="399">
        <f t="shared" si="50"/>
        <v>0.68302263960724763</v>
      </c>
      <c r="M116" s="399">
        <f t="shared" si="50"/>
        <v>0.69365426895139148</v>
      </c>
      <c r="N116" s="399">
        <f t="shared" si="50"/>
        <v>0.70704931732097498</v>
      </c>
      <c r="O116" s="399">
        <f t="shared" si="50"/>
        <v>0.71562290807599793</v>
      </c>
      <c r="P116" s="399">
        <f t="shared" si="50"/>
        <v>0.72160376941204474</v>
      </c>
      <c r="Q116" s="399">
        <f t="shared" si="50"/>
        <v>0.72604564184121012</v>
      </c>
      <c r="R116" s="399">
        <f t="shared" si="50"/>
        <v>0.72936015571692236</v>
      </c>
      <c r="S116" s="399">
        <f t="shared" si="50"/>
        <v>0.73155419890876439</v>
      </c>
      <c r="T116" s="399">
        <f t="shared" si="50"/>
        <v>0.73231214960454671</v>
      </c>
      <c r="U116" s="399">
        <f t="shared" si="50"/>
        <v>0.73100154634093484</v>
      </c>
      <c r="V116" s="399">
        <f t="shared" si="50"/>
        <v>0.72663659361010646</v>
      </c>
      <c r="W116" s="399">
        <f t="shared" si="50"/>
        <v>0.71782991764880233</v>
      </c>
      <c r="X116" s="399">
        <f t="shared" si="50"/>
        <v>0.70277465631408831</v>
      </c>
      <c r="Y116" s="399">
        <f t="shared" si="50"/>
        <v>0.67932096589820667</v>
      </c>
      <c r="Z116" s="399">
        <f t="shared" si="50"/>
        <v>0.64523359341594333</v>
      </c>
      <c r="AA116" s="399">
        <f t="shared" si="50"/>
        <v>0.52654449892255673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0.51257887574243077</v>
      </c>
      <c r="C119" s="421">
        <f t="shared" ref="C119:BI120" si="52">+C112</f>
        <v>0.53195338392595914</v>
      </c>
      <c r="D119" s="421">
        <f t="shared" si="52"/>
        <v>0.58298451318298128</v>
      </c>
      <c r="E119" s="421">
        <f t="shared" si="52"/>
        <v>0.6187933021952885</v>
      </c>
      <c r="F119" s="421">
        <f t="shared" si="52"/>
        <v>0.63950165874826814</v>
      </c>
      <c r="G119" s="421">
        <f t="shared" si="52"/>
        <v>0.65068951336566527</v>
      </c>
      <c r="H119" s="421">
        <f t="shared" si="52"/>
        <v>0.65713587911189486</v>
      </c>
      <c r="I119" s="421">
        <f t="shared" si="52"/>
        <v>0.66253979367272475</v>
      </c>
      <c r="J119" s="421">
        <f t="shared" si="52"/>
        <v>0.66744856454776047</v>
      </c>
      <c r="K119" s="421">
        <f t="shared" si="52"/>
        <v>0.673465145647826</v>
      </c>
      <c r="L119" s="421">
        <f t="shared" si="52"/>
        <v>0.68336306754950105</v>
      </c>
      <c r="M119" s="421">
        <f t="shared" si="52"/>
        <v>0.69401274006317215</v>
      </c>
      <c r="N119" s="421">
        <f t="shared" si="52"/>
        <v>0.70744227804065629</v>
      </c>
      <c r="O119" s="421">
        <f t="shared" si="52"/>
        <v>0.71609832942243701</v>
      </c>
      <c r="P119" s="421">
        <f t="shared" si="52"/>
        <v>0.72229316776651231</v>
      </c>
      <c r="Q119" s="421">
        <f t="shared" si="52"/>
        <v>0.72721657531173856</v>
      </c>
      <c r="R119" s="421">
        <f t="shared" si="52"/>
        <v>0.73147683733330937</v>
      </c>
      <c r="S119" s="421">
        <f t="shared" si="52"/>
        <v>0.73538339355835147</v>
      </c>
      <c r="T119" s="421">
        <f t="shared" si="52"/>
        <v>0.73909156363793493</v>
      </c>
      <c r="U119" s="421">
        <f t="shared" si="52"/>
        <v>0.74267739205853112</v>
      </c>
      <c r="V119" s="421">
        <f t="shared" si="52"/>
        <v>0.74617669248761975</v>
      </c>
      <c r="W119" s="421">
        <f t="shared" si="52"/>
        <v>0.74960565392233525</v>
      </c>
      <c r="X119" s="421">
        <f t="shared" si="52"/>
        <v>0.7529719544691279</v>
      </c>
      <c r="Y119" s="421">
        <f t="shared" si="52"/>
        <v>0.75628100916048702</v>
      </c>
      <c r="Z119" s="421">
        <f t="shared" si="52"/>
        <v>0.75953970277493466</v>
      </c>
      <c r="AA119" s="421">
        <f t="shared" si="52"/>
        <v>0.76275870451744232</v>
      </c>
      <c r="AB119" s="421">
        <f t="shared" si="52"/>
        <v>0.76597161049009777</v>
      </c>
      <c r="AC119" s="421">
        <f t="shared" si="52"/>
        <v>0.76925388384300974</v>
      </c>
      <c r="AD119" s="421">
        <f t="shared" si="52"/>
        <v>0.77302314723188115</v>
      </c>
      <c r="AE119" s="421">
        <f t="shared" si="52"/>
        <v>0.77719180647808539</v>
      </c>
      <c r="AF119" s="421">
        <f t="shared" si="52"/>
        <v>0.78165730482157514</v>
      </c>
      <c r="AG119" s="421">
        <f t="shared" si="52"/>
        <v>0.78632525013829524</v>
      </c>
      <c r="AH119" s="421">
        <f t="shared" si="52"/>
        <v>0.79111796152511449</v>
      </c>
      <c r="AI119" s="421">
        <f t="shared" si="52"/>
        <v>0.79597617207773874</v>
      </c>
      <c r="AJ119" s="421">
        <f t="shared" si="52"/>
        <v>0.80085723832881517</v>
      </c>
      <c r="AK119" s="421">
        <f t="shared" si="52"/>
        <v>0.80573203111366387</v>
      </c>
      <c r="AL119" s="421">
        <f t="shared" si="52"/>
        <v>0.8105816936419088</v>
      </c>
      <c r="AM119" s="421">
        <f t="shared" si="52"/>
        <v>0.81539480153146993</v>
      </c>
      <c r="AN119" s="421">
        <f t="shared" si="52"/>
        <v>0.82016509229956214</v>
      </c>
      <c r="AO119" s="421">
        <f t="shared" si="52"/>
        <v>0.82488975163358458</v>
      </c>
      <c r="AP119" s="421">
        <f t="shared" si="52"/>
        <v>0.82956817141289418</v>
      </c>
      <c r="AQ119" s="421">
        <f t="shared" si="52"/>
        <v>0.8342010776299924</v>
      </c>
      <c r="AR119" s="421">
        <f t="shared" si="52"/>
        <v>0.83878993449219907</v>
      </c>
      <c r="AS119" s="421">
        <f t="shared" si="52"/>
        <v>0.8433365478239836</v>
      </c>
      <c r="AT119" s="421">
        <f t="shared" si="52"/>
        <v>0.84784280865088057</v>
      </c>
      <c r="AU119" s="421">
        <f t="shared" si="52"/>
        <v>0.85231053334105589</v>
      </c>
      <c r="AV119" s="421">
        <f t="shared" si="52"/>
        <v>0.85674136901784936</v>
      </c>
      <c r="AW119" s="421">
        <f t="shared" si="52"/>
        <v>0.8611367422680859</v>
      </c>
      <c r="AX119" s="421">
        <f t="shared" si="52"/>
        <v>0.86549783596016938</v>
      </c>
      <c r="AY119" s="421">
        <f t="shared" si="52"/>
        <v>0.86982558382039787</v>
      </c>
      <c r="AZ119" s="421">
        <f t="shared" si="52"/>
        <v>0.87412067580068775</v>
      </c>
      <c r="BA119" s="421">
        <f t="shared" si="52"/>
        <v>0.8783835696110659</v>
      </c>
      <c r="BB119" s="421">
        <f t="shared" si="52"/>
        <v>0.88261450539230268</v>
      </c>
      <c r="BC119" s="421">
        <f t="shared" si="52"/>
        <v>0.88681352159153837</v>
      </c>
      <c r="BD119" s="421">
        <f t="shared" si="52"/>
        <v>0.89098047083593979</v>
      </c>
      <c r="BE119" s="421">
        <f t="shared" si="52"/>
        <v>0.89511503508807644</v>
      </c>
      <c r="BF119" s="421">
        <f t="shared" si="52"/>
        <v>0.89921673968924598</v>
      </c>
      <c r="BG119" s="421">
        <f t="shared" si="52"/>
        <v>0.90328496610684439</v>
      </c>
      <c r="BH119" s="421">
        <f t="shared" si="52"/>
        <v>0.90731896333568174</v>
      </c>
      <c r="BI119" s="421">
        <f t="shared" si="52"/>
        <v>0.91131785798588649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2"/>
        <v>0.56968410834355332</v>
      </c>
      <c r="D120" s="421">
        <f t="shared" si="52"/>
        <v>0.55679019167974442</v>
      </c>
      <c r="E120" s="421">
        <f t="shared" si="52"/>
        <v>0.43830502998190735</v>
      </c>
      <c r="F120" s="421">
        <f t="shared" si="52"/>
        <v>0.3151119022520022</v>
      </c>
      <c r="G120" s="421">
        <f t="shared" si="52"/>
        <v>0.22187809777598549</v>
      </c>
      <c r="H120" s="421">
        <f t="shared" si="52"/>
        <v>0.18024775707711799</v>
      </c>
      <c r="I120" s="421">
        <f t="shared" si="52"/>
        <v>0.14941678258273108</v>
      </c>
      <c r="J120" s="421">
        <f t="shared" si="52"/>
        <v>0.12661452564220971</v>
      </c>
      <c r="K120" s="421">
        <f t="shared" si="52"/>
        <v>0.10973366750728797</v>
      </c>
      <c r="L120" s="421">
        <f t="shared" si="52"/>
        <v>9.7734722415556821E-2</v>
      </c>
      <c r="M120" s="421">
        <f t="shared" si="52"/>
        <v>8.8205586980040024E-2</v>
      </c>
      <c r="N120" s="421">
        <f t="shared" si="52"/>
        <v>7.9605542249486114E-2</v>
      </c>
      <c r="O120" s="421">
        <f t="shared" si="52"/>
        <v>7.1844001880161212E-2</v>
      </c>
      <c r="P120" s="421">
        <f t="shared" si="52"/>
        <v>6.4839211696845478E-2</v>
      </c>
      <c r="Q120" s="421">
        <f t="shared" si="52"/>
        <v>5.8517388556403038E-2</v>
      </c>
      <c r="R120" s="421">
        <f t="shared" si="52"/>
        <v>5.2811943172153743E-2</v>
      </c>
      <c r="S120" s="421">
        <f t="shared" si="52"/>
        <v>4.7662778712868746E-2</v>
      </c>
      <c r="T120" s="421">
        <f t="shared" si="52"/>
        <v>4.301565778836404E-2</v>
      </c>
      <c r="U120" s="421">
        <f t="shared" si="52"/>
        <v>3.8821631153998545E-2</v>
      </c>
      <c r="V120" s="421">
        <f t="shared" si="52"/>
        <v>3.5036522116483684E-2</v>
      </c>
      <c r="W120" s="421">
        <f t="shared" si="52"/>
        <v>3.3284696010659497E-2</v>
      </c>
      <c r="X120" s="421">
        <f t="shared" si="52"/>
        <v>3.1620461210126523E-2</v>
      </c>
      <c r="Y120" s="421">
        <f t="shared" si="52"/>
        <v>3.0039438149620196E-2</v>
      </c>
      <c r="Z120" s="421">
        <f t="shared" si="52"/>
        <v>2.8537466242139185E-2</v>
      </c>
      <c r="AA120" s="421">
        <f t="shared" si="52"/>
        <v>2.7110592930032224E-2</v>
      </c>
      <c r="AB120" s="421">
        <f t="shared" si="52"/>
        <v>2.575506328353061E-2</v>
      </c>
      <c r="AC120" s="421">
        <f t="shared" si="52"/>
        <v>2.4467310119354078E-2</v>
      </c>
      <c r="AD120" s="421">
        <f t="shared" si="52"/>
        <v>2.3243944613386372E-2</v>
      </c>
      <c r="AE120" s="421">
        <f t="shared" si="52"/>
        <v>2.2081747382717051E-2</v>
      </c>
      <c r="AF120" s="421">
        <f t="shared" si="52"/>
        <v>2.0977660013581197E-2</v>
      </c>
      <c r="AG120" s="421">
        <f t="shared" si="52"/>
        <v>1.9928777012902136E-2</v>
      </c>
      <c r="AH120" s="421">
        <f t="shared" si="52"/>
        <v>1.8932338162257027E-2</v>
      </c>
      <c r="AI120" s="421">
        <f t="shared" si="52"/>
        <v>1.7985721254144174E-2</v>
      </c>
      <c r="AJ120" s="421">
        <f t="shared" si="52"/>
        <v>1.7086435191436964E-2</v>
      </c>
      <c r="AK120" s="421">
        <f t="shared" si="52"/>
        <v>1.6232113431865116E-2</v>
      </c>
      <c r="AL120" s="421">
        <f t="shared" si="52"/>
        <v>1.5420507760271859E-2</v>
      </c>
      <c r="AM120" s="421">
        <f t="shared" si="52"/>
        <v>1.4649482372258266E-2</v>
      </c>
      <c r="AN120" s="421">
        <f t="shared" si="52"/>
        <v>1.3917008253645353E-2</v>
      </c>
      <c r="AO120" s="421">
        <f t="shared" si="52"/>
        <v>1.3221157840963085E-2</v>
      </c>
      <c r="AP120" s="421">
        <f t="shared" si="52"/>
        <v>1.2560099948914929E-2</v>
      </c>
      <c r="AQ120" s="421">
        <f t="shared" si="52"/>
        <v>1.1932094951469182E-2</v>
      </c>
      <c r="AR120" s="421">
        <f t="shared" si="52"/>
        <v>1.1335490203895722E-2</v>
      </c>
      <c r="AS120" s="421">
        <f t="shared" si="52"/>
        <v>1.0768715693700935E-2</v>
      </c>
      <c r="AT120" s="421">
        <f t="shared" si="52"/>
        <v>1.0230279909015889E-2</v>
      </c>
      <c r="AU120" s="421">
        <f t="shared" si="52"/>
        <v>9.7187659135650941E-3</v>
      </c>
      <c r="AV120" s="421">
        <f t="shared" si="52"/>
        <v>9.2328276178868397E-3</v>
      </c>
      <c r="AW120" s="421">
        <f t="shared" si="52"/>
        <v>8.7711862369924971E-3</v>
      </c>
      <c r="AX120" s="421">
        <f t="shared" si="52"/>
        <v>8.3326269251428713E-3</v>
      </c>
      <c r="AY120" s="421">
        <f t="shared" si="52"/>
        <v>7.9159955788857279E-3</v>
      </c>
      <c r="AZ120" s="421">
        <f t="shared" si="52"/>
        <v>7.5201957999414407E-3</v>
      </c>
      <c r="BA120" s="421">
        <f t="shared" si="52"/>
        <v>7.1441860099443685E-3</v>
      </c>
      <c r="BB120" s="421">
        <f t="shared" si="52"/>
        <v>6.7869767094471496E-3</v>
      </c>
      <c r="BC120" s="421">
        <f t="shared" si="52"/>
        <v>6.4476278739747919E-3</v>
      </c>
      <c r="BD120" s="421">
        <f t="shared" si="52"/>
        <v>6.1252464802760524E-3</v>
      </c>
      <c r="BE120" s="421">
        <f t="shared" si="52"/>
        <v>5.8189841562622498E-3</v>
      </c>
      <c r="BF120" s="421">
        <f t="shared" si="52"/>
        <v>5.5280349484491372E-3</v>
      </c>
      <c r="BG120" s="421">
        <f t="shared" si="52"/>
        <v>5.25163320102668E-3</v>
      </c>
      <c r="BH120" s="421">
        <f t="shared" si="52"/>
        <v>4.9890515409753457E-3</v>
      </c>
      <c r="BI120" s="421">
        <f t="shared" si="52"/>
        <v>4.7395989639265786E-3</v>
      </c>
    </row>
    <row r="121" spans="1:61" s="418" customFormat="1" ht="18" customHeight="1">
      <c r="A121" s="420" t="s">
        <v>965</v>
      </c>
      <c r="B121" s="421">
        <f>+B119*(1-B122)</f>
        <v>0.51257887574243077</v>
      </c>
      <c r="C121" s="421">
        <f t="shared" ref="C121:BI121" si="53">+C119*(1-C122)</f>
        <v>0.49671834725963881</v>
      </c>
      <c r="D121" s="421">
        <f t="shared" si="53"/>
        <v>0.48816512497675979</v>
      </c>
      <c r="E121" s="421">
        <f t="shared" si="53"/>
        <v>0.45485716266158338</v>
      </c>
      <c r="F121" s="421">
        <f t="shared" si="53"/>
        <v>0.37607091040692892</v>
      </c>
      <c r="G121" s="421">
        <f t="shared" si="53"/>
        <v>0.3125557524341594</v>
      </c>
      <c r="H121" s="421">
        <f t="shared" si="53"/>
        <v>0.27608675295780077</v>
      </c>
      <c r="I121" s="421">
        <f t="shared" si="53"/>
        <v>0.28055450421980338</v>
      </c>
      <c r="J121" s="421">
        <f t="shared" si="53"/>
        <v>0.25649972918083863</v>
      </c>
      <c r="K121" s="421">
        <f t="shared" si="53"/>
        <v>0.23915971852326803</v>
      </c>
      <c r="L121" s="421">
        <f t="shared" si="53"/>
        <v>0.22836814774462544</v>
      </c>
      <c r="M121" s="421">
        <f t="shared" si="53"/>
        <v>0.22073041666854357</v>
      </c>
      <c r="N121" s="421">
        <f t="shared" si="53"/>
        <v>0.21523773886683484</v>
      </c>
      <c r="O121" s="421">
        <f t="shared" si="53"/>
        <v>0.209061903511611</v>
      </c>
      <c r="P121" s="421">
        <f t="shared" si="53"/>
        <v>0.2033824734912727</v>
      </c>
      <c r="Q121" s="421">
        <f t="shared" si="53"/>
        <v>0.19826123676772334</v>
      </c>
      <c r="R121" s="421">
        <f t="shared" si="53"/>
        <v>0.19388594642600207</v>
      </c>
      <c r="S121" s="421">
        <f t="shared" si="53"/>
        <v>0.19036908933036928</v>
      </c>
      <c r="T121" s="421">
        <f t="shared" si="53"/>
        <v>0.18705612001074601</v>
      </c>
      <c r="U121" s="421">
        <f t="shared" si="53"/>
        <v>0.18399691230368354</v>
      </c>
      <c r="V121" s="421">
        <f t="shared" si="53"/>
        <v>0.18123083494479639</v>
      </c>
      <c r="W121" s="421">
        <f t="shared" si="53"/>
        <v>0.20263140749724085</v>
      </c>
      <c r="X121" s="421">
        <f t="shared" si="53"/>
        <v>0.22359630501222397</v>
      </c>
      <c r="Y121" s="421">
        <f t="shared" si="53"/>
        <v>0.24412921231667789</v>
      </c>
      <c r="Z121" s="421">
        <f t="shared" si="53"/>
        <v>0.26423489935460948</v>
      </c>
      <c r="AA121" s="421">
        <f t="shared" si="53"/>
        <v>7.3269786431015255E-2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6.6237075899914843E-2</v>
      </c>
      <c r="D122" s="422">
        <f t="shared" si="54"/>
        <v>0.16264478054232717</v>
      </c>
      <c r="E122" s="422">
        <f t="shared" si="54"/>
        <v>0.26492875561534046</v>
      </c>
      <c r="F122" s="422">
        <f t="shared" si="54"/>
        <v>0.4119312979687445</v>
      </c>
      <c r="G122" s="422">
        <f t="shared" si="54"/>
        <v>0.51965454181445558</v>
      </c>
      <c r="H122" s="422">
        <f t="shared" si="54"/>
        <v>0.57986352330825985</v>
      </c>
      <c r="I122" s="422">
        <f t="shared" si="54"/>
        <v>0.57654693816264702</v>
      </c>
      <c r="J122" s="422">
        <f t="shared" si="54"/>
        <v>0.6157011299370555</v>
      </c>
      <c r="K122" s="422">
        <f t="shared" si="54"/>
        <v>0.64488181746478768</v>
      </c>
      <c r="L122" s="422">
        <f t="shared" si="54"/>
        <v>0.66581725207430376</v>
      </c>
      <c r="M122" s="422">
        <f t="shared" ref="M122:BI122" si="55">+(M123/(1000*M$36))^(1/($B$38-1))</f>
        <v>0.68195048314465856</v>
      </c>
      <c r="N122" s="422">
        <f t="shared" si="55"/>
        <v>0.69575222523742741</v>
      </c>
      <c r="O122" s="422">
        <f t="shared" si="55"/>
        <v>0.70805419462404262</v>
      </c>
      <c r="P122" s="422">
        <f t="shared" si="55"/>
        <v>0.71842115837787091</v>
      </c>
      <c r="Q122" s="422">
        <f t="shared" si="55"/>
        <v>0.72736974995002834</v>
      </c>
      <c r="R122" s="422">
        <f t="shared" si="55"/>
        <v>0.73493904860632686</v>
      </c>
      <c r="S122" s="422">
        <f t="shared" si="55"/>
        <v>0.74112946933814083</v>
      </c>
      <c r="T122" s="422">
        <f t="shared" si="55"/>
        <v>0.74691076286945579</v>
      </c>
      <c r="U122" s="422">
        <f t="shared" si="55"/>
        <v>0.75225190066216185</v>
      </c>
      <c r="V122" s="422">
        <f t="shared" si="55"/>
        <v>0.75712075066214524</v>
      </c>
      <c r="W122" s="422">
        <f t="shared" si="55"/>
        <v>0.72968265855924963</v>
      </c>
      <c r="X122" s="422">
        <f t="shared" si="55"/>
        <v>0.70304829590915197</v>
      </c>
      <c r="Y122" s="422">
        <f t="shared" si="55"/>
        <v>0.67719774877373351</v>
      </c>
      <c r="Z122" s="422">
        <f t="shared" si="55"/>
        <v>0.65211180088513809</v>
      </c>
      <c r="AA122" s="422">
        <f t="shared" si="55"/>
        <v>0.90394106812931196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0.51257887574243077</v>
      </c>
      <c r="C124" s="421">
        <f t="shared" ref="C124:BI124" si="56">+C119*(1-C122)</f>
        <v>0.49671834725963881</v>
      </c>
      <c r="D124" s="421">
        <f t="shared" si="56"/>
        <v>0.48816512497675979</v>
      </c>
      <c r="E124" s="421">
        <f t="shared" si="56"/>
        <v>0.45485716266158338</v>
      </c>
      <c r="F124" s="421">
        <f t="shared" si="56"/>
        <v>0.37607091040692892</v>
      </c>
      <c r="G124" s="421">
        <f t="shared" si="56"/>
        <v>0.3125557524341594</v>
      </c>
      <c r="H124" s="421">
        <f t="shared" si="56"/>
        <v>0.27608675295780077</v>
      </c>
      <c r="I124" s="421">
        <f t="shared" si="56"/>
        <v>0.28055450421980338</v>
      </c>
      <c r="J124" s="421">
        <f t="shared" si="56"/>
        <v>0.25649972918083863</v>
      </c>
      <c r="K124" s="421">
        <f t="shared" si="56"/>
        <v>0.23915971852326803</v>
      </c>
      <c r="L124" s="421">
        <f t="shared" si="56"/>
        <v>0.22836814774462544</v>
      </c>
      <c r="M124" s="421">
        <f t="shared" si="56"/>
        <v>0.22073041666854357</v>
      </c>
      <c r="N124" s="421">
        <f t="shared" si="56"/>
        <v>0.21523773886683484</v>
      </c>
      <c r="O124" s="421">
        <f t="shared" si="56"/>
        <v>0.209061903511611</v>
      </c>
      <c r="P124" s="421">
        <f t="shared" si="56"/>
        <v>0.2033824734912727</v>
      </c>
      <c r="Q124" s="421">
        <f t="shared" si="56"/>
        <v>0.19826123676772334</v>
      </c>
      <c r="R124" s="421">
        <f t="shared" si="56"/>
        <v>0.19388594642600207</v>
      </c>
      <c r="S124" s="421">
        <f t="shared" si="56"/>
        <v>0.19036908933036928</v>
      </c>
      <c r="T124" s="421">
        <f t="shared" si="56"/>
        <v>0.18705612001074601</v>
      </c>
      <c r="U124" s="421">
        <f t="shared" si="56"/>
        <v>0.18399691230368354</v>
      </c>
      <c r="V124" s="421">
        <f t="shared" si="56"/>
        <v>0.18123083494479639</v>
      </c>
      <c r="W124" s="421">
        <f t="shared" si="56"/>
        <v>0.20263140749724085</v>
      </c>
      <c r="X124" s="421">
        <f t="shared" si="56"/>
        <v>0.22359630501222397</v>
      </c>
      <c r="Y124" s="421">
        <f t="shared" si="56"/>
        <v>0.24412921231667789</v>
      </c>
      <c r="Z124" s="421">
        <f t="shared" si="56"/>
        <v>0.26423489935460948</v>
      </c>
      <c r="AA124" s="421">
        <f t="shared" si="56"/>
        <v>7.3269786431015255E-2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0.15541857136825163</v>
      </c>
      <c r="D128" s="23">
        <f t="shared" si="57"/>
        <v>0.14454845458983129</v>
      </c>
      <c r="E128" s="23">
        <f t="shared" si="57"/>
        <v>0.1381233190830552</v>
      </c>
      <c r="F128" s="23">
        <f t="shared" si="57"/>
        <v>0.13368248628436674</v>
      </c>
      <c r="G128" s="23">
        <f t="shared" si="57"/>
        <v>0.13056657225532167</v>
      </c>
      <c r="H128" s="23">
        <f t="shared" si="57"/>
        <v>0.12788635775381993</v>
      </c>
      <c r="I128" s="23">
        <f t="shared" si="57"/>
        <v>0.12520456465589111</v>
      </c>
      <c r="J128" s="23">
        <f t="shared" si="57"/>
        <v>0.12275465728575122</v>
      </c>
      <c r="K128" s="23">
        <f t="shared" si="57"/>
        <v>0.12078794873702081</v>
      </c>
      <c r="L128" s="23">
        <f t="shared" si="57"/>
        <v>0.11760215902639043</v>
      </c>
      <c r="M128" s="23">
        <f t="shared" si="57"/>
        <v>0.11412499941150668</v>
      </c>
      <c r="N128" s="23">
        <f t="shared" si="57"/>
        <v>0.1099904307328098</v>
      </c>
      <c r="O128" s="23">
        <f t="shared" si="57"/>
        <v>0.10791712443156511</v>
      </c>
      <c r="P128" s="23">
        <f t="shared" si="57"/>
        <v>0.10690546541136269</v>
      </c>
      <c r="Q128" s="23">
        <f t="shared" si="57"/>
        <v>0.10647767627642316</v>
      </c>
      <c r="R128" s="23">
        <f t="shared" si="57"/>
        <v>0.10639492820605487</v>
      </c>
      <c r="S128" s="23">
        <f t="shared" si="57"/>
        <v>0.10653356641653029</v>
      </c>
      <c r="T128" s="23">
        <f t="shared" si="57"/>
        <v>0.10682764654392664</v>
      </c>
      <c r="U128" s="23">
        <f t="shared" si="57"/>
        <v>0.10724082711595512</v>
      </c>
      <c r="V128" s="23">
        <f t="shared" si="57"/>
        <v>0.10775214207631696</v>
      </c>
      <c r="W128" s="23">
        <f t="shared" si="57"/>
        <v>0.10834859130998965</v>
      </c>
      <c r="X128" s="23">
        <f t="shared" si="57"/>
        <v>0.10902114376687802</v>
      </c>
      <c r="Y128" s="23">
        <f t="shared" si="57"/>
        <v>0.10976245938763127</v>
      </c>
      <c r="Z128" s="23">
        <f t="shared" si="57"/>
        <v>0.11056548710685297</v>
      </c>
      <c r="AA128" s="23">
        <f t="shared" si="57"/>
        <v>0.11142254894576741</v>
      </c>
      <c r="AB128" s="23">
        <f t="shared" si="57"/>
        <v>0.11231866245656902</v>
      </c>
      <c r="AC128" s="23">
        <f t="shared" si="57"/>
        <v>0.11322478533680552</v>
      </c>
      <c r="AD128" s="23">
        <f t="shared" si="57"/>
        <v>0.11399408053956109</v>
      </c>
      <c r="AE128" s="23">
        <f t="shared" si="57"/>
        <v>0.11465326583674572</v>
      </c>
      <c r="AF128" s="23">
        <f t="shared" si="57"/>
        <v>0.11523522079280311</v>
      </c>
      <c r="AG128" s="23">
        <f t="shared" si="57"/>
        <v>0.11577058428165629</v>
      </c>
      <c r="AH128" s="23">
        <f t="shared" si="57"/>
        <v>0.11628451955177399</v>
      </c>
      <c r="AI128" s="23">
        <f t="shared" si="57"/>
        <v>0.11679599981463806</v>
      </c>
      <c r="AJ128" s="23">
        <f t="shared" si="57"/>
        <v>0.11731839525346704</v>
      </c>
      <c r="AK128" s="23">
        <f t="shared" si="57"/>
        <v>0.11786055292873523</v>
      </c>
      <c r="AL128" s="23">
        <f t="shared" si="57"/>
        <v>0.11842792751322848</v>
      </c>
      <c r="AM128" s="23">
        <f t="shared" si="57"/>
        <v>0.11902356575218553</v>
      </c>
      <c r="AN128" s="23">
        <f t="shared" si="57"/>
        <v>0.11964888521871941</v>
      </c>
      <c r="AO128" s="23">
        <f t="shared" si="57"/>
        <v>0.12030425427361584</v>
      </c>
      <c r="AP128" s="23">
        <f t="shared" si="57"/>
        <v>0.12098940576964265</v>
      </c>
      <c r="AQ128" s="23">
        <f t="shared" si="57"/>
        <v>0.12170372217477479</v>
      </c>
      <c r="AR128" s="23">
        <f t="shared" si="57"/>
        <v>0.12244642605792944</v>
      </c>
      <c r="AS128" s="23">
        <f t="shared" si="57"/>
        <v>0.12321670330441134</v>
      </c>
      <c r="AT128" s="23">
        <f t="shared" si="57"/>
        <v>0.12401377978136637</v>
      </c>
      <c r="AU128" s="23">
        <f t="shared" si="57"/>
        <v>0.12483696652137663</v>
      </c>
      <c r="AV128" s="23">
        <f t="shared" si="57"/>
        <v>0.12568568407916914</v>
      </c>
      <c r="AW128" s="23">
        <f t="shared" si="57"/>
        <v>0.12655947344004573</v>
      </c>
      <c r="AX128" s="23">
        <f t="shared" si="57"/>
        <v>0.12745799850463943</v>
      </c>
      <c r="AY128" s="23">
        <f t="shared" si="57"/>
        <v>0.12838104352112692</v>
      </c>
      <c r="AZ128" s="23">
        <f t="shared" si="57"/>
        <v>0.12932850769351115</v>
      </c>
      <c r="BA128" s="23">
        <f t="shared" si="57"/>
        <v>0.1303003984149855</v>
      </c>
      <c r="BB128" s="23">
        <f t="shared" si="57"/>
        <v>0.1312968240488995</v>
      </c>
      <c r="BC128" s="23">
        <f t="shared" si="57"/>
        <v>0.13231798682765883</v>
      </c>
      <c r="BD128" s="23">
        <f t="shared" si="57"/>
        <v>0.13336417620661994</v>
      </c>
      <c r="BE128" s="23">
        <f t="shared" si="57"/>
        <v>0.13443576285734662</v>
      </c>
      <c r="BF128" s="23">
        <f t="shared" si="57"/>
        <v>0.13553319338617678</v>
      </c>
      <c r="BG128" s="23">
        <f t="shared" si="57"/>
        <v>0.13665698580198565</v>
      </c>
      <c r="BH128" s="23">
        <f t="shared" si="57"/>
        <v>0.1378077257191718</v>
      </c>
      <c r="BI128" s="23">
        <f t="shared" si="57"/>
        <v>0.13898606325999335</v>
      </c>
    </row>
    <row r="129" spans="1:61" ht="18" customHeight="1">
      <c r="A129" s="23" t="s">
        <v>11</v>
      </c>
      <c r="B129" s="23"/>
      <c r="C129" s="23">
        <f>+$B$14+LN(D56/C56)/10+$B$18*LN(D88/C88)/10</f>
        <v>5.1510728497337566E-2</v>
      </c>
      <c r="D129" s="23">
        <f t="shared" ref="D129:BH129" si="58">+$B$14+LN(E56/D56)/10+$B$18*LN(E88/D88)/10</f>
        <v>4.5527101949692492E-2</v>
      </c>
      <c r="E129" s="23">
        <f t="shared" si="58"/>
        <v>4.0297951124006609E-2</v>
      </c>
      <c r="F129" s="23">
        <f t="shared" si="58"/>
        <v>3.6334157407979809E-2</v>
      </c>
      <c r="G129" s="23">
        <f t="shared" si="58"/>
        <v>3.3519873517551507E-2</v>
      </c>
      <c r="H129" s="23">
        <f t="shared" si="58"/>
        <v>3.1905616934806674E-2</v>
      </c>
      <c r="I129" s="23">
        <f t="shared" si="58"/>
        <v>3.0485299869413646E-2</v>
      </c>
      <c r="J129" s="23">
        <f t="shared" si="58"/>
        <v>2.8407024084007252E-2</v>
      </c>
      <c r="K129" s="23">
        <f t="shared" si="58"/>
        <v>2.8268301371392773E-2</v>
      </c>
      <c r="L129" s="23">
        <f t="shared" si="58"/>
        <v>2.6846421714586233E-2</v>
      </c>
      <c r="M129" s="23">
        <f t="shared" si="58"/>
        <v>2.826121783715228E-2</v>
      </c>
      <c r="N129" s="23">
        <f t="shared" si="58"/>
        <v>2.6384561585573053E-2</v>
      </c>
      <c r="O129" s="23">
        <f t="shared" si="58"/>
        <v>2.5112344035118431E-2</v>
      </c>
      <c r="P129" s="23">
        <f t="shared" si="58"/>
        <v>2.4168189572517297E-2</v>
      </c>
      <c r="Q129" s="23">
        <f t="shared" si="58"/>
        <v>2.3416844703345947E-2</v>
      </c>
      <c r="R129" s="23">
        <f t="shared" si="58"/>
        <v>2.2787797714288734E-2</v>
      </c>
      <c r="S129" s="23">
        <f t="shared" si="58"/>
        <v>2.2242979268673701E-2</v>
      </c>
      <c r="T129" s="23">
        <f t="shared" si="58"/>
        <v>2.1761142396786476E-2</v>
      </c>
      <c r="U129" s="23">
        <f t="shared" si="58"/>
        <v>2.1330093643556241E-2</v>
      </c>
      <c r="V129" s="23">
        <f t="shared" si="58"/>
        <v>2.0942784075578022E-2</v>
      </c>
      <c r="W129" s="23">
        <f t="shared" si="58"/>
        <v>2.0595329239339169E-2</v>
      </c>
      <c r="X129" s="23">
        <f t="shared" si="58"/>
        <v>2.0285959987406135E-2</v>
      </c>
      <c r="Y129" s="23">
        <f t="shared" si="58"/>
        <v>2.001434341573969E-2</v>
      </c>
      <c r="Z129" s="23">
        <f t="shared" si="58"/>
        <v>1.9798552884342777E-2</v>
      </c>
      <c r="AA129" s="23">
        <f t="shared" si="58"/>
        <v>1.9668829039707757E-2</v>
      </c>
      <c r="AB129" s="23">
        <f t="shared" si="58"/>
        <v>1.9942019972428802E-2</v>
      </c>
      <c r="AC129" s="23">
        <f t="shared" si="58"/>
        <v>2.0004169378387754E-2</v>
      </c>
      <c r="AD129" s="23">
        <f t="shared" si="58"/>
        <v>2.0008729675656957E-2</v>
      </c>
      <c r="AE129" s="23">
        <f t="shared" si="58"/>
        <v>1.9968165699941552E-2</v>
      </c>
      <c r="AF129" s="23">
        <f t="shared" si="58"/>
        <v>1.9895545542787593E-2</v>
      </c>
      <c r="AG129" s="23">
        <f t="shared" si="58"/>
        <v>1.9802618700218134E-2</v>
      </c>
      <c r="AH129" s="23">
        <f t="shared" si="58"/>
        <v>1.9698691141791094E-2</v>
      </c>
      <c r="AI129" s="23">
        <f t="shared" si="58"/>
        <v>1.9590548596664766E-2</v>
      </c>
      <c r="AJ129" s="23">
        <f t="shared" si="58"/>
        <v>1.9482819244995231E-2</v>
      </c>
      <c r="AK129" s="23">
        <f t="shared" si="58"/>
        <v>1.9378454018813003E-2</v>
      </c>
      <c r="AL129" s="23">
        <f t="shared" si="58"/>
        <v>1.927917851251789E-2</v>
      </c>
      <c r="AM129" s="23">
        <f t="shared" si="58"/>
        <v>1.9185864100953957E-2</v>
      </c>
      <c r="AN129" s="23">
        <f t="shared" si="58"/>
        <v>1.9098810689503313E-2</v>
      </c>
      <c r="AO129" s="23">
        <f t="shared" si="58"/>
        <v>1.9017951908103285E-2</v>
      </c>
      <c r="AP129" s="23">
        <f t="shared" si="58"/>
        <v>1.8942998827267344E-2</v>
      </c>
      <c r="AQ129" s="23">
        <f t="shared" si="58"/>
        <v>1.8873537734234166E-2</v>
      </c>
      <c r="AR129" s="23">
        <f t="shared" si="58"/>
        <v>1.8809094882378887E-2</v>
      </c>
      <c r="AS129" s="23">
        <f t="shared" si="58"/>
        <v>1.8749178145185161E-2</v>
      </c>
      <c r="AT129" s="23">
        <f t="shared" si="58"/>
        <v>1.8693302863702941E-2</v>
      </c>
      <c r="AU129" s="23">
        <f t="shared" si="58"/>
        <v>1.8641007074172093E-2</v>
      </c>
      <c r="AV129" s="23">
        <f t="shared" si="58"/>
        <v>1.859185972708665E-2</v>
      </c>
      <c r="AW129" s="23">
        <f t="shared" si="58"/>
        <v>1.8545464371556981E-2</v>
      </c>
      <c r="AX129" s="23">
        <f t="shared" si="58"/>
        <v>1.8501459977720618E-2</v>
      </c>
      <c r="AY129" s="23">
        <f t="shared" si="58"/>
        <v>1.8459520015298159E-2</v>
      </c>
      <c r="AZ129" s="23">
        <f t="shared" si="58"/>
        <v>1.841935052705659E-2</v>
      </c>
      <c r="BA129" s="23">
        <f t="shared" si="58"/>
        <v>1.8380687678857238E-2</v>
      </c>
      <c r="BB129" s="23">
        <f t="shared" si="58"/>
        <v>1.8343295095026784E-2</v>
      </c>
      <c r="BC129" s="23">
        <f t="shared" si="58"/>
        <v>1.8306961172219804E-2</v>
      </c>
      <c r="BD129" s="23">
        <f t="shared" si="58"/>
        <v>1.8271496488277375E-2</v>
      </c>
      <c r="BE129" s="23">
        <f t="shared" si="58"/>
        <v>1.823673137216477E-2</v>
      </c>
      <c r="BF129" s="23">
        <f t="shared" si="58"/>
        <v>1.8202513668325312E-2</v>
      </c>
      <c r="BG129" s="23">
        <f t="shared" si="58"/>
        <v>1.8168706707891835E-2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4.846537041307563E-2</v>
      </c>
      <c r="D130" s="23">
        <f t="shared" ref="D130:BH130" si="59">+$B$14+LN(D56/C56)/10+$B$18*LN(D88/C88)/10</f>
        <v>5.1510728497337566E-2</v>
      </c>
      <c r="E130" s="23">
        <f t="shared" si="59"/>
        <v>4.5527101949692492E-2</v>
      </c>
      <c r="F130" s="23">
        <f t="shared" si="59"/>
        <v>4.0297951124006609E-2</v>
      </c>
      <c r="G130" s="23">
        <f t="shared" si="59"/>
        <v>3.6334157407979809E-2</v>
      </c>
      <c r="H130" s="23">
        <f t="shared" si="59"/>
        <v>3.3519873517551507E-2</v>
      </c>
      <c r="I130" s="23">
        <f t="shared" si="59"/>
        <v>3.1905616934806674E-2</v>
      </c>
      <c r="J130" s="23">
        <f t="shared" si="59"/>
        <v>3.0485299869413646E-2</v>
      </c>
      <c r="K130" s="23">
        <f t="shared" si="59"/>
        <v>2.8407024084007252E-2</v>
      </c>
      <c r="L130" s="23">
        <f t="shared" si="59"/>
        <v>2.8268301371392773E-2</v>
      </c>
      <c r="M130" s="23">
        <f t="shared" si="59"/>
        <v>2.6846421714586233E-2</v>
      </c>
      <c r="N130" s="23">
        <f t="shared" si="59"/>
        <v>2.826121783715228E-2</v>
      </c>
      <c r="O130" s="23">
        <f t="shared" si="59"/>
        <v>2.6384561585573053E-2</v>
      </c>
      <c r="P130" s="23">
        <f t="shared" si="59"/>
        <v>2.5112344035118431E-2</v>
      </c>
      <c r="Q130" s="23">
        <f t="shared" si="59"/>
        <v>2.4168189572517297E-2</v>
      </c>
      <c r="R130" s="23">
        <f t="shared" si="59"/>
        <v>2.3416844703345947E-2</v>
      </c>
      <c r="S130" s="23">
        <f t="shared" si="59"/>
        <v>2.2787797714288734E-2</v>
      </c>
      <c r="T130" s="23">
        <f t="shared" si="59"/>
        <v>2.2242979268673701E-2</v>
      </c>
      <c r="U130" s="23">
        <f t="shared" si="59"/>
        <v>2.1761142396786476E-2</v>
      </c>
      <c r="V130" s="23">
        <f t="shared" si="59"/>
        <v>2.1330093643556241E-2</v>
      </c>
      <c r="W130" s="23">
        <f t="shared" si="59"/>
        <v>2.0942784075578022E-2</v>
      </c>
      <c r="X130" s="23">
        <f t="shared" si="59"/>
        <v>2.0595329239339169E-2</v>
      </c>
      <c r="Y130" s="23">
        <f t="shared" si="59"/>
        <v>2.0285959987406135E-2</v>
      </c>
      <c r="Z130" s="23">
        <f t="shared" si="59"/>
        <v>2.001434341573969E-2</v>
      </c>
      <c r="AA130" s="23">
        <f t="shared" si="59"/>
        <v>1.9798552884342777E-2</v>
      </c>
      <c r="AB130" s="23">
        <f t="shared" si="59"/>
        <v>1.9668829039707757E-2</v>
      </c>
      <c r="AC130" s="23">
        <f t="shared" si="59"/>
        <v>1.9942019972428802E-2</v>
      </c>
      <c r="AD130" s="23">
        <f t="shared" si="59"/>
        <v>2.0004169378387754E-2</v>
      </c>
      <c r="AE130" s="23">
        <f t="shared" si="59"/>
        <v>2.0008729675656957E-2</v>
      </c>
      <c r="AF130" s="23">
        <f t="shared" si="59"/>
        <v>1.9968165699941552E-2</v>
      </c>
      <c r="AG130" s="23">
        <f t="shared" si="59"/>
        <v>1.9895545542787593E-2</v>
      </c>
      <c r="AH130" s="23">
        <f t="shared" si="59"/>
        <v>1.9802618700218134E-2</v>
      </c>
      <c r="AI130" s="23">
        <f t="shared" si="59"/>
        <v>1.9698691141791094E-2</v>
      </c>
      <c r="AJ130" s="23">
        <f t="shared" si="59"/>
        <v>1.9590548596664766E-2</v>
      </c>
      <c r="AK130" s="23">
        <f t="shared" si="59"/>
        <v>1.9482819244995231E-2</v>
      </c>
      <c r="AL130" s="23">
        <f t="shared" si="59"/>
        <v>1.9378454018813003E-2</v>
      </c>
      <c r="AM130" s="23">
        <f t="shared" si="59"/>
        <v>1.927917851251789E-2</v>
      </c>
      <c r="AN130" s="23">
        <f t="shared" si="59"/>
        <v>1.9185864100953957E-2</v>
      </c>
      <c r="AO130" s="23">
        <f t="shared" si="59"/>
        <v>1.9098810689503313E-2</v>
      </c>
      <c r="AP130" s="23">
        <f t="shared" si="59"/>
        <v>1.9017951908103285E-2</v>
      </c>
      <c r="AQ130" s="23">
        <f t="shared" si="59"/>
        <v>1.8942998827267344E-2</v>
      </c>
      <c r="AR130" s="23">
        <f t="shared" si="59"/>
        <v>1.8873537734234166E-2</v>
      </c>
      <c r="AS130" s="23">
        <f t="shared" si="59"/>
        <v>1.8809094882378887E-2</v>
      </c>
      <c r="AT130" s="23">
        <f t="shared" si="59"/>
        <v>1.8749178145185161E-2</v>
      </c>
      <c r="AU130" s="23">
        <f t="shared" si="59"/>
        <v>1.8693302863702941E-2</v>
      </c>
      <c r="AV130" s="23">
        <f t="shared" si="59"/>
        <v>1.8641007074172093E-2</v>
      </c>
      <c r="AW130" s="23">
        <f t="shared" si="59"/>
        <v>1.859185972708665E-2</v>
      </c>
      <c r="AX130" s="23">
        <f t="shared" si="59"/>
        <v>1.8545464371556981E-2</v>
      </c>
      <c r="AY130" s="23">
        <f t="shared" si="59"/>
        <v>1.8501459977720618E-2</v>
      </c>
      <c r="AZ130" s="23">
        <f t="shared" si="59"/>
        <v>1.8459520015298159E-2</v>
      </c>
      <c r="BA130" s="23">
        <f t="shared" si="59"/>
        <v>1.841935052705659E-2</v>
      </c>
      <c r="BB130" s="23">
        <f t="shared" si="59"/>
        <v>1.8380687678857238E-2</v>
      </c>
      <c r="BC130" s="23">
        <f t="shared" si="59"/>
        <v>1.8343295095026784E-2</v>
      </c>
      <c r="BD130" s="23">
        <f t="shared" si="59"/>
        <v>1.8306961172219804E-2</v>
      </c>
      <c r="BE130" s="23">
        <f t="shared" si="59"/>
        <v>1.8271496488277375E-2</v>
      </c>
      <c r="BF130" s="23">
        <f t="shared" si="59"/>
        <v>1.823673137216477E-2</v>
      </c>
      <c r="BG130" s="23">
        <f t="shared" si="59"/>
        <v>1.8202513668325312E-2</v>
      </c>
      <c r="BH130" s="23">
        <f t="shared" si="59"/>
        <v>1.8168706707891835E-2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4.9988049455206601E-2</v>
      </c>
      <c r="D131" s="23">
        <f t="shared" si="60"/>
        <v>4.8518915223515029E-2</v>
      </c>
      <c r="E131" s="23">
        <f t="shared" si="60"/>
        <v>4.291252653684955E-2</v>
      </c>
      <c r="F131" s="23">
        <f t="shared" si="60"/>
        <v>3.8316054265993209E-2</v>
      </c>
      <c r="G131" s="23">
        <f t="shared" si="60"/>
        <v>3.4927015462765658E-2</v>
      </c>
      <c r="H131" s="23">
        <f t="shared" si="60"/>
        <v>3.2712745226179091E-2</v>
      </c>
      <c r="I131" s="23">
        <f t="shared" si="60"/>
        <v>3.119545840211016E-2</v>
      </c>
      <c r="J131" s="23">
        <f t="shared" si="60"/>
        <v>2.9446161976710447E-2</v>
      </c>
      <c r="K131" s="23">
        <f t="shared" si="60"/>
        <v>2.8337662727700011E-2</v>
      </c>
      <c r="L131" s="23">
        <f t="shared" si="60"/>
        <v>2.7557361542989503E-2</v>
      </c>
      <c r="M131" s="23">
        <f t="shared" si="60"/>
        <v>2.7553819775869258E-2</v>
      </c>
      <c r="N131" s="23">
        <f t="shared" si="60"/>
        <v>2.7322889711362666E-2</v>
      </c>
      <c r="O131" s="23">
        <f t="shared" si="60"/>
        <v>2.574845281034574E-2</v>
      </c>
      <c r="P131" s="23">
        <f t="shared" si="60"/>
        <v>2.4640266803817864E-2</v>
      </c>
      <c r="Q131" s="23">
        <f t="shared" si="60"/>
        <v>2.3792517137931624E-2</v>
      </c>
      <c r="R131" s="23">
        <f t="shared" si="60"/>
        <v>2.310232120881734E-2</v>
      </c>
      <c r="S131" s="23">
        <f t="shared" si="60"/>
        <v>2.2515388491481218E-2</v>
      </c>
      <c r="T131" s="23">
        <f t="shared" si="60"/>
        <v>2.200206083273009E-2</v>
      </c>
      <c r="U131" s="23">
        <f t="shared" si="60"/>
        <v>2.154561802017136E-2</v>
      </c>
      <c r="V131" s="23">
        <f t="shared" si="60"/>
        <v>2.1136438859567133E-2</v>
      </c>
      <c r="W131" s="23">
        <f t="shared" si="60"/>
        <v>2.0769056657458596E-2</v>
      </c>
      <c r="X131" s="23">
        <f t="shared" si="60"/>
        <v>2.0440644613372652E-2</v>
      </c>
      <c r="Y131" s="23">
        <f t="shared" si="60"/>
        <v>2.0150151701572912E-2</v>
      </c>
      <c r="Z131" s="23">
        <f t="shared" si="60"/>
        <v>1.9906448150041233E-2</v>
      </c>
      <c r="AA131" s="23">
        <f t="shared" si="60"/>
        <v>1.9733690962025267E-2</v>
      </c>
      <c r="AB131" s="23">
        <f t="shared" si="60"/>
        <v>1.980542450606828E-2</v>
      </c>
      <c r="AC131" s="23">
        <f t="shared" si="60"/>
        <v>1.9973094675408278E-2</v>
      </c>
      <c r="AD131" s="23">
        <f t="shared" si="60"/>
        <v>2.0006449527022355E-2</v>
      </c>
      <c r="AE131" s="23">
        <f t="shared" si="60"/>
        <v>1.9988447687799255E-2</v>
      </c>
      <c r="AF131" s="23">
        <f t="shared" si="60"/>
        <v>1.9931855621364573E-2</v>
      </c>
      <c r="AG131" s="23">
        <f t="shared" si="60"/>
        <v>1.9849082121502864E-2</v>
      </c>
      <c r="AH131" s="23">
        <f t="shared" si="60"/>
        <v>1.9750654921004612E-2</v>
      </c>
      <c r="AI131" s="23">
        <f t="shared" si="60"/>
        <v>1.9644619869227928E-2</v>
      </c>
      <c r="AJ131" s="23">
        <f t="shared" si="60"/>
        <v>1.9536683920829998E-2</v>
      </c>
      <c r="AK131" s="23">
        <f t="shared" si="60"/>
        <v>1.9430636631904117E-2</v>
      </c>
      <c r="AL131" s="23">
        <f t="shared" si="60"/>
        <v>1.9328816265665447E-2</v>
      </c>
      <c r="AM131" s="23">
        <f t="shared" si="60"/>
        <v>1.9232521306735924E-2</v>
      </c>
      <c r="AN131" s="23">
        <f t="shared" si="60"/>
        <v>1.9142337395228637E-2</v>
      </c>
      <c r="AO131" s="23">
        <f t="shared" si="60"/>
        <v>1.9058381298803301E-2</v>
      </c>
      <c r="AP131" s="23">
        <f t="shared" si="60"/>
        <v>1.8980475367685316E-2</v>
      </c>
      <c r="AQ131" s="23">
        <f t="shared" si="60"/>
        <v>1.8908268280750755E-2</v>
      </c>
      <c r="AR131" s="23">
        <f t="shared" si="60"/>
        <v>1.8841316308306526E-2</v>
      </c>
      <c r="AS131" s="23">
        <f t="shared" si="60"/>
        <v>1.8779136513782026E-2</v>
      </c>
      <c r="AT131" s="23">
        <f t="shared" si="60"/>
        <v>1.8721240504444049E-2</v>
      </c>
      <c r="AU131" s="23">
        <f t="shared" si="60"/>
        <v>1.8667154968937519E-2</v>
      </c>
      <c r="AV131" s="23">
        <f t="shared" si="60"/>
        <v>1.8616433400629372E-2</v>
      </c>
      <c r="AW131" s="23">
        <f t="shared" si="60"/>
        <v>1.8568662049321817E-2</v>
      </c>
      <c r="AX131" s="23">
        <f t="shared" si="60"/>
        <v>1.8523462174638801E-2</v>
      </c>
      <c r="AY131" s="23">
        <f t="shared" si="60"/>
        <v>1.8480489996509388E-2</v>
      </c>
      <c r="AZ131" s="23">
        <f t="shared" si="60"/>
        <v>1.8439435271177376E-2</v>
      </c>
      <c r="BA131" s="23">
        <f t="shared" si="60"/>
        <v>1.8400019102956914E-2</v>
      </c>
      <c r="BB131" s="23">
        <f t="shared" si="60"/>
        <v>1.8361991386942011E-2</v>
      </c>
      <c r="BC131" s="23">
        <f>+AVERAGE(BC129:BC130)</f>
        <v>1.8325128133623296E-2</v>
      </c>
      <c r="BD131" s="23">
        <f>+AVERAGE(BD129:BD130)</f>
        <v>1.828922883024859E-2</v>
      </c>
      <c r="BE131" s="23">
        <f>+AVERAGE(BE129:BE130)</f>
        <v>1.8254113930221073E-2</v>
      </c>
      <c r="BF131" s="23">
        <f>+AVERAGE(BF129:BF130)</f>
        <v>1.8219622520245039E-2</v>
      </c>
      <c r="BG131" s="23">
        <f>+AVERAGE(BG129:BG130)</f>
        <v>1.8185610188108575E-2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8.1268229377968633E-3</v>
      </c>
      <c r="C132" s="23">
        <f t="shared" si="61"/>
        <v>6.2479662479200965E-3</v>
      </c>
      <c r="D132" s="23">
        <f t="shared" si="61"/>
        <v>4.6594078789193166E-3</v>
      </c>
      <c r="E132" s="23">
        <f t="shared" si="61"/>
        <v>3.605693226342333E-3</v>
      </c>
      <c r="F132" s="23">
        <f t="shared" si="61"/>
        <v>2.8721903972103754E-3</v>
      </c>
      <c r="G132" s="23">
        <f t="shared" si="61"/>
        <v>2.3483471449293916E-3</v>
      </c>
      <c r="H132" s="23">
        <f t="shared" si="61"/>
        <v>1.9592622820319315E-3</v>
      </c>
      <c r="I132" s="23">
        <f t="shared" si="61"/>
        <v>1.6557434999124065E-3</v>
      </c>
      <c r="J132" s="23">
        <f t="shared" si="61"/>
        <v>1.4171741059366724E-3</v>
      </c>
      <c r="K132" s="23">
        <f t="shared" si="61"/>
        <v>1.2409569389555848E-3</v>
      </c>
      <c r="L132" s="23">
        <f t="shared" si="61"/>
        <v>1.0882716510111842E-3</v>
      </c>
      <c r="M132" s="23">
        <f t="shared" si="61"/>
        <v>9.666938603850383E-4</v>
      </c>
      <c r="N132" s="23">
        <f t="shared" si="61"/>
        <v>8.4663500922987727E-4</v>
      </c>
      <c r="O132" s="23">
        <f t="shared" si="61"/>
        <v>7.5553345609661595E-4</v>
      </c>
      <c r="P132" s="23">
        <f t="shared" si="61"/>
        <v>6.8286734982786132E-4</v>
      </c>
      <c r="Q132" s="23">
        <f t="shared" si="61"/>
        <v>6.230449879885677E-4</v>
      </c>
      <c r="R132" s="23">
        <f t="shared" si="61"/>
        <v>5.7275054965291586E-4</v>
      </c>
      <c r="S132" s="23">
        <f t="shared" si="61"/>
        <v>5.2983853217933546E-4</v>
      </c>
      <c r="T132" s="23">
        <f t="shared" si="61"/>
        <v>4.9281926834297341E-4</v>
      </c>
      <c r="U132" s="23">
        <f t="shared" si="61"/>
        <v>4.6060050657848942E-4</v>
      </c>
      <c r="V132" s="23">
        <f t="shared" si="61"/>
        <v>4.3234771087148806E-4</v>
      </c>
      <c r="W132" s="23">
        <f t="shared" si="61"/>
        <v>4.0740277286548739E-4</v>
      </c>
      <c r="X132" s="23">
        <f t="shared" si="61"/>
        <v>3.852332587178789E-4</v>
      </c>
      <c r="Y132" s="23">
        <f t="shared" si="61"/>
        <v>3.6539882115072794E-4</v>
      </c>
      <c r="Z132" s="23">
        <f t="shared" si="61"/>
        <v>3.4752825935831087E-4</v>
      </c>
      <c r="AA132" s="23">
        <f t="shared" si="61"/>
        <v>3.3124571943262641E-4</v>
      </c>
      <c r="AB132" s="23">
        <f t="shared" si="61"/>
        <v>3.1613589365356455E-4</v>
      </c>
      <c r="AC132" s="23">
        <f t="shared" si="61"/>
        <v>3.0089217098235352E-4</v>
      </c>
      <c r="AD132" s="23">
        <f t="shared" si="61"/>
        <v>2.8620555339905704E-4</v>
      </c>
      <c r="AE132" s="23">
        <f t="shared" si="61"/>
        <v>2.7222337859338021E-4</v>
      </c>
      <c r="AF132" s="23">
        <f t="shared" si="61"/>
        <v>2.5902933480678584E-4</v>
      </c>
      <c r="AG132" s="23">
        <f t="shared" si="61"/>
        <v>2.4665383148605991E-4</v>
      </c>
      <c r="AH132" s="23">
        <f t="shared" si="61"/>
        <v>2.3508794417237064E-4</v>
      </c>
      <c r="AI132" s="23">
        <f t="shared" si="61"/>
        <v>2.2429738057575305E-4</v>
      </c>
      <c r="AJ132" s="23">
        <f t="shared" si="61"/>
        <v>2.1423365758952925E-4</v>
      </c>
      <c r="AK132" s="23">
        <f t="shared" si="61"/>
        <v>2.0484202756331372E-4</v>
      </c>
      <c r="AL132" s="23">
        <f t="shared" si="61"/>
        <v>1.9606662886181739E-4</v>
      </c>
      <c r="AM132" s="23">
        <f t="shared" si="61"/>
        <v>1.8785356683391718E-4</v>
      </c>
      <c r="AN132" s="23">
        <f t="shared" si="61"/>
        <v>1.8015257279576353E-4</v>
      </c>
      <c r="AO132" s="23">
        <f t="shared" si="61"/>
        <v>1.7291774372106295E-4</v>
      </c>
      <c r="AP132" s="23">
        <f t="shared" si="61"/>
        <v>1.6610771982728415E-4</v>
      </c>
      <c r="AQ132" s="23">
        <f t="shared" si="61"/>
        <v>1.5968553966496621E-4</v>
      </c>
      <c r="AR132" s="23">
        <f t="shared" si="61"/>
        <v>1.536183265249325E-4</v>
      </c>
      <c r="AS132" s="23">
        <f t="shared" si="61"/>
        <v>1.4787690106177098E-4</v>
      </c>
      <c r="AT132" s="23">
        <f t="shared" si="61"/>
        <v>1.4243537621973917E-4</v>
      </c>
      <c r="AU132" s="23">
        <f t="shared" si="61"/>
        <v>1.372707657948739E-4</v>
      </c>
      <c r="AV132" s="23">
        <f t="shared" si="61"/>
        <v>1.3236262263374159E-4</v>
      </c>
      <c r="AW132" s="23">
        <f t="shared" si="61"/>
        <v>1.2769271325589735E-4</v>
      </c>
      <c r="AX132" s="23">
        <f t="shared" si="61"/>
        <v>1.2324473035505649E-4</v>
      </c>
      <c r="AY132" s="23">
        <f t="shared" si="61"/>
        <v>1.1900404171086713E-4</v>
      </c>
      <c r="AZ132" s="23">
        <f t="shared" si="61"/>
        <v>1.1495747258250708E-4</v>
      </c>
      <c r="BA132" s="23">
        <f t="shared" si="61"/>
        <v>1.1109311805949517E-4</v>
      </c>
      <c r="BB132" s="23">
        <f t="shared" si="61"/>
        <v>1.0740018174294396E-4</v>
      </c>
      <c r="BC132" s="23">
        <f t="shared" si="61"/>
        <v>1.0386883729502664E-4</v>
      </c>
      <c r="BD132" s="23">
        <f t="shared" si="61"/>
        <v>1.0049010968953555E-4</v>
      </c>
      <c r="BE132" s="23">
        <f t="shared" si="61"/>
        <v>9.7255773342314479E-5</v>
      </c>
      <c r="BF132" s="23">
        <f t="shared" si="61"/>
        <v>9.4158264651956371E-5</v>
      </c>
      <c r="BG132" s="23">
        <f t="shared" si="61"/>
        <v>9.1190606814365628E-5</v>
      </c>
      <c r="BH132" s="23">
        <f t="shared" si="61"/>
        <v>8.8346345078045915E-5</v>
      </c>
      <c r="BI132" s="23">
        <f t="shared" si="61"/>
        <v>8.8346345078045915E-5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0.66245663550760669</v>
      </c>
      <c r="D133" s="23">
        <f t="shared" si="62"/>
        <v>0.42568572528469684</v>
      </c>
      <c r="E133" s="23">
        <f t="shared" si="62"/>
        <v>0.28384856882430171</v>
      </c>
      <c r="F133" s="23">
        <f t="shared" si="62"/>
        <v>0.19482771552073236</v>
      </c>
      <c r="G133" s="23">
        <f t="shared" si="62"/>
        <v>0.13725854372030497</v>
      </c>
      <c r="H133" s="23">
        <f t="shared" si="62"/>
        <v>9.8675479448726608E-2</v>
      </c>
      <c r="I133" s="23">
        <f t="shared" si="62"/>
        <v>7.1853727665927555E-2</v>
      </c>
      <c r="J133" s="23">
        <f t="shared" si="62"/>
        <v>5.2993064018624948E-2</v>
      </c>
      <c r="K133" s="23">
        <f t="shared" si="62"/>
        <v>3.9984540698532106E-2</v>
      </c>
      <c r="L133" s="23">
        <f t="shared" si="62"/>
        <v>3.0214283057176817E-2</v>
      </c>
      <c r="M133" s="23">
        <f t="shared" si="62"/>
        <v>2.3126159424226557E-2</v>
      </c>
      <c r="N133" s="23">
        <f t="shared" si="62"/>
        <v>1.7452206996522071E-2</v>
      </c>
      <c r="O133" s="23">
        <f t="shared" si="62"/>
        <v>1.3419842232182688E-2</v>
      </c>
      <c r="P133" s="23">
        <f t="shared" si="62"/>
        <v>1.0451283669094997E-2</v>
      </c>
      <c r="Q133" s="23">
        <f t="shared" si="62"/>
        <v>8.216602392300142E-3</v>
      </c>
      <c r="R133" s="23">
        <f t="shared" si="62"/>
        <v>6.5084557583387258E-3</v>
      </c>
      <c r="S133" s="23">
        <f t="shared" si="62"/>
        <v>5.1879473360820234E-3</v>
      </c>
      <c r="T133" s="23">
        <f t="shared" si="62"/>
        <v>4.1579501385627859E-3</v>
      </c>
      <c r="U133" s="23">
        <f t="shared" si="62"/>
        <v>3.3485407327509919E-3</v>
      </c>
      <c r="V133" s="23">
        <f t="shared" si="62"/>
        <v>2.7083445671174547E-3</v>
      </c>
      <c r="W133" s="23">
        <f t="shared" si="62"/>
        <v>2.1990459818608593E-3</v>
      </c>
      <c r="X133" s="23">
        <f t="shared" si="62"/>
        <v>1.7917346062133344E-3</v>
      </c>
      <c r="Y133" s="23">
        <f t="shared" si="62"/>
        <v>1.464389569552555E-3</v>
      </c>
      <c r="Z133" s="23">
        <f t="shared" si="62"/>
        <v>1.2001048409874622E-3</v>
      </c>
      <c r="AA133" s="23">
        <f t="shared" si="62"/>
        <v>9.8564134963489741E-4</v>
      </c>
      <c r="AB133" s="23">
        <f t="shared" si="62"/>
        <v>8.1055413442040103E-4</v>
      </c>
      <c r="AC133" s="23">
        <f t="shared" si="62"/>
        <v>6.6475051554632425E-4</v>
      </c>
      <c r="AD133" s="23">
        <f t="shared" si="62"/>
        <v>5.448355396155826E-4</v>
      </c>
      <c r="AE133" s="23">
        <f t="shared" si="62"/>
        <v>4.4653177627637815E-4</v>
      </c>
      <c r="AF133" s="23">
        <f t="shared" si="62"/>
        <v>3.6611327619583931E-4</v>
      </c>
      <c r="AG133" s="23">
        <f t="shared" si="62"/>
        <v>3.0039587946077034E-4</v>
      </c>
      <c r="AH133" s="23">
        <f t="shared" ref="AH133:BI133" si="63">+AH17*AH132/$B132</f>
        <v>2.4670391453819086E-4</v>
      </c>
      <c r="AI133" s="23">
        <f t="shared" si="63"/>
        <v>2.0281938514709344E-4</v>
      </c>
      <c r="AJ133" s="23">
        <f t="shared" si="63"/>
        <v>1.6692160044191575E-4</v>
      </c>
      <c r="AK133" s="23">
        <f t="shared" si="63"/>
        <v>1.3752557865223585E-4</v>
      </c>
      <c r="AL133" s="23">
        <f t="shared" si="63"/>
        <v>1.1342470914372463E-4</v>
      </c>
      <c r="AM133" s="23">
        <f t="shared" si="63"/>
        <v>9.3640347269876082E-5</v>
      </c>
      <c r="AN133" s="23">
        <f t="shared" si="63"/>
        <v>7.7379089703924755E-5</v>
      </c>
      <c r="AO133" s="23">
        <f t="shared" si="63"/>
        <v>6.3997393335643222E-5</v>
      </c>
      <c r="AP133" s="23">
        <f t="shared" si="63"/>
        <v>5.2972701211764767E-5</v>
      </c>
      <c r="AQ133" s="23">
        <f t="shared" si="63"/>
        <v>4.3880086038404205E-5</v>
      </c>
      <c r="AR133" s="23">
        <f t="shared" si="63"/>
        <v>3.6373449308583468E-5</v>
      </c>
      <c r="AS133" s="23">
        <f t="shared" si="63"/>
        <v>3.017042138609023E-5</v>
      </c>
      <c r="AT133" s="23">
        <f t="shared" si="63"/>
        <v>2.5040239571559677E-5</v>
      </c>
      <c r="AU133" s="23">
        <f t="shared" si="63"/>
        <v>2.0794009910633103E-5</v>
      </c>
      <c r="AV133" s="23">
        <f t="shared" si="63"/>
        <v>1.7276872622228411E-5</v>
      </c>
      <c r="AW133" s="23">
        <f t="shared" si="63"/>
        <v>1.4361687092628753E-5</v>
      </c>
      <c r="AX133" s="23">
        <f t="shared" si="63"/>
        <v>1.1943930884910205E-5</v>
      </c>
      <c r="AY133" s="23">
        <f t="shared" si="63"/>
        <v>9.9375702477407529E-6</v>
      </c>
      <c r="AZ133" s="23">
        <f t="shared" si="63"/>
        <v>8.2717097079720471E-6</v>
      </c>
      <c r="BA133" s="23">
        <f t="shared" si="63"/>
        <v>6.8878679341052571E-6</v>
      </c>
      <c r="BB133" s="23">
        <f t="shared" si="63"/>
        <v>5.7377582879777906E-6</v>
      </c>
      <c r="BC133" s="23">
        <f t="shared" si="63"/>
        <v>4.7814771023628715E-6</v>
      </c>
      <c r="BD133" s="23">
        <f t="shared" si="63"/>
        <v>3.986022152447066E-6</v>
      </c>
      <c r="BE133" s="23">
        <f t="shared" si="63"/>
        <v>3.3240791537752471E-6</v>
      </c>
      <c r="BF133" s="23">
        <f t="shared" si="63"/>
        <v>2.7730262998815463E-6</v>
      </c>
      <c r="BG133" s="23">
        <f t="shared" si="63"/>
        <v>2.3141165370543987E-6</v>
      </c>
      <c r="BH133" s="23">
        <f t="shared" si="63"/>
        <v>1.931804996527429E-6</v>
      </c>
      <c r="BI133" s="23">
        <f t="shared" si="63"/>
        <v>1.6645730635848743E-6</v>
      </c>
    </row>
    <row r="134" spans="1:61" ht="18" customHeight="1">
      <c r="A134" s="23" t="s">
        <v>15</v>
      </c>
      <c r="B134" s="23"/>
      <c r="C134" s="23">
        <f>+(C133/B133)^-0.1-1</f>
        <v>4.2039674466598065E-2</v>
      </c>
      <c r="D134" s="23">
        <f t="shared" ref="D134:BI134" si="64">+(D133/C133)^-0.1-1</f>
        <v>4.5217895367424488E-2</v>
      </c>
      <c r="E134" s="23">
        <f t="shared" si="64"/>
        <v>4.1358431774000559E-2</v>
      </c>
      <c r="F134" s="23">
        <f t="shared" si="64"/>
        <v>3.8349593136432381E-2</v>
      </c>
      <c r="G134" s="23">
        <f t="shared" si="64"/>
        <v>3.5645530238911816E-2</v>
      </c>
      <c r="H134" s="23">
        <f t="shared" si="64"/>
        <v>3.3553624123079384E-2</v>
      </c>
      <c r="I134" s="23">
        <f t="shared" si="64"/>
        <v>3.2228852527465213E-2</v>
      </c>
      <c r="J134" s="23">
        <f t="shared" si="64"/>
        <v>3.0915400089513989E-2</v>
      </c>
      <c r="K134" s="23">
        <f t="shared" si="64"/>
        <v>2.8567249584154464E-2</v>
      </c>
      <c r="L134" s="23">
        <f t="shared" si="64"/>
        <v>2.8414003950683053E-2</v>
      </c>
      <c r="M134" s="23">
        <f t="shared" si="64"/>
        <v>2.7095621501254996E-2</v>
      </c>
      <c r="N134" s="23">
        <f t="shared" si="64"/>
        <v>2.8549780830990468E-2</v>
      </c>
      <c r="O134" s="23">
        <f t="shared" si="64"/>
        <v>2.6621356515474037E-2</v>
      </c>
      <c r="P134" s="23">
        <f t="shared" si="64"/>
        <v>2.531610126841044E-2</v>
      </c>
      <c r="Q134" s="23">
        <f t="shared" si="64"/>
        <v>2.4348501349590546E-2</v>
      </c>
      <c r="R134" s="23">
        <f t="shared" si="64"/>
        <v>2.3579151418612332E-2</v>
      </c>
      <c r="S134" s="23">
        <f t="shared" si="64"/>
        <v>2.2935474508087417E-2</v>
      </c>
      <c r="T134" s="23">
        <f t="shared" si="64"/>
        <v>2.2378312182839144E-2</v>
      </c>
      <c r="U134" s="23">
        <f t="shared" si="64"/>
        <v>2.1885811277088107E-2</v>
      </c>
      <c r="V134" s="23">
        <f t="shared" si="64"/>
        <v>2.1445423593293267E-2</v>
      </c>
      <c r="W134" s="23">
        <f t="shared" si="64"/>
        <v>2.1049884610528702E-2</v>
      </c>
      <c r="X134" s="23">
        <f t="shared" si="64"/>
        <v>2.0695177515996033E-2</v>
      </c>
      <c r="Y134" s="23">
        <f t="shared" si="64"/>
        <v>2.0379454652467377E-2</v>
      </c>
      <c r="Z134" s="23">
        <f t="shared" si="64"/>
        <v>2.0102340319322121E-2</v>
      </c>
      <c r="AA134" s="23">
        <f t="shared" si="64"/>
        <v>1.9882235642331825E-2</v>
      </c>
      <c r="AB134" s="23">
        <f t="shared" si="64"/>
        <v>1.9749941178708097E-2</v>
      </c>
      <c r="AC134" s="23">
        <f t="shared" si="64"/>
        <v>2.0028565673391174E-2</v>
      </c>
      <c r="AD134" s="23">
        <f t="shared" si="64"/>
        <v>2.0091961812804593E-2</v>
      </c>
      <c r="AE134" s="23">
        <f t="shared" si="64"/>
        <v>2.0096613745999248E-2</v>
      </c>
      <c r="AF134" s="23">
        <f t="shared" si="64"/>
        <v>2.0055235410972649E-2</v>
      </c>
      <c r="AG134" s="23">
        <f t="shared" si="64"/>
        <v>1.9981161529132541E-2</v>
      </c>
      <c r="AH134" s="23">
        <f t="shared" si="64"/>
        <v>1.9886382304146411E-2</v>
      </c>
      <c r="AI134" s="23">
        <f t="shared" si="64"/>
        <v>1.9780393510234306E-2</v>
      </c>
      <c r="AJ134" s="23">
        <f t="shared" si="64"/>
        <v>1.9670117825864253E-2</v>
      </c>
      <c r="AK134" s="23">
        <f t="shared" si="64"/>
        <v>1.9560275341889977E-2</v>
      </c>
      <c r="AL134" s="23">
        <f t="shared" si="64"/>
        <v>1.9453874255531023E-2</v>
      </c>
      <c r="AM134" s="23">
        <f t="shared" si="64"/>
        <v>1.935267247953143E-2</v>
      </c>
      <c r="AN134" s="23">
        <f t="shared" si="64"/>
        <v>1.9257556622632288E-2</v>
      </c>
      <c r="AO134" s="23">
        <f t="shared" si="64"/>
        <v>1.9168830637186884E-2</v>
      </c>
      <c r="AP134" s="23">
        <f t="shared" si="64"/>
        <v>1.9086425219146719E-2</v>
      </c>
      <c r="AQ134" s="23">
        <f t="shared" si="64"/>
        <v>1.9010044414462302E-2</v>
      </c>
      <c r="AR134" s="23">
        <f t="shared" si="64"/>
        <v>1.8939265321190835E-2</v>
      </c>
      <c r="AS134" s="23">
        <f t="shared" si="64"/>
        <v>1.8873604084787443E-2</v>
      </c>
      <c r="AT134" s="23">
        <f t="shared" si="64"/>
        <v>1.8812558331667395E-2</v>
      </c>
      <c r="AU134" s="23">
        <f t="shared" si="64"/>
        <v>1.8755633483553913E-2</v>
      </c>
      <c r="AV134" s="23">
        <f t="shared" si="64"/>
        <v>1.8702358246408979E-2</v>
      </c>
      <c r="AW134" s="23">
        <f t="shared" si="64"/>
        <v>1.865229295832993E-2</v>
      </c>
      <c r="AX134" s="23">
        <f t="shared" si="64"/>
        <v>1.8605033319359254E-2</v>
      </c>
      <c r="AY134" s="23">
        <f t="shared" si="64"/>
        <v>1.8560211208501487E-2</v>
      </c>
      <c r="AZ134" s="23">
        <f t="shared" si="64"/>
        <v>1.8517493727309375E-2</v>
      </c>
      <c r="BA134" s="23">
        <f t="shared" si="64"/>
        <v>1.8476581222543809E-2</v>
      </c>
      <c r="BB134" s="23">
        <f t="shared" si="64"/>
        <v>1.8437204778297245E-2</v>
      </c>
      <c r="BC134" s="23">
        <f t="shared" si="64"/>
        <v>1.83991234917249E-2</v>
      </c>
      <c r="BD134" s="23">
        <f t="shared" si="64"/>
        <v>1.8362121728798808E-2</v>
      </c>
      <c r="BE134" s="23">
        <f t="shared" si="64"/>
        <v>1.8326006478424528E-2</v>
      </c>
      <c r="BF134" s="23">
        <f t="shared" si="64"/>
        <v>1.8290604871942673E-2</v>
      </c>
      <c r="BG134" s="23">
        <f t="shared" si="64"/>
        <v>1.8255761901729839E-2</v>
      </c>
      <c r="BH134" s="23">
        <f t="shared" si="64"/>
        <v>1.8221338351356531E-2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7.1739649966599981E-3</v>
      </c>
      <c r="D135" s="23">
        <f t="shared" ref="D135:K135" si="65">+LN(D56/C56)/10</f>
        <v>7.1739649966599981E-3</v>
      </c>
      <c r="E135" s="23">
        <f t="shared" si="65"/>
        <v>4.8896692088173247E-3</v>
      </c>
      <c r="F135" s="23">
        <f t="shared" si="65"/>
        <v>2.5540406476157749E-3</v>
      </c>
      <c r="G135" s="23">
        <f t="shared" si="65"/>
        <v>1.1978368909279489E-3</v>
      </c>
      <c r="H135" s="23">
        <f t="shared" si="65"/>
        <v>4.055012736883817E-4</v>
      </c>
      <c r="I135" s="23">
        <f t="shared" si="65"/>
        <v>7.3830628422285038E-5</v>
      </c>
      <c r="J135" s="23">
        <f t="shared" si="65"/>
        <v>-7.3233135627372297E-5</v>
      </c>
      <c r="K135" s="23">
        <f t="shared" si="65"/>
        <v>1.2882252360932249E-4</v>
      </c>
    </row>
    <row r="136" spans="1:61" ht="18" customHeight="1">
      <c r="A136" s="23" t="s">
        <v>207</v>
      </c>
      <c r="B136" s="23"/>
      <c r="C136" s="23">
        <f>+C134+C135</f>
        <v>4.921363946325806E-2</v>
      </c>
      <c r="D136" s="23">
        <f t="shared" ref="D136:K136" si="66">+D134+D135</f>
        <v>5.2391860364084483E-2</v>
      </c>
      <c r="E136" s="23">
        <f t="shared" si="66"/>
        <v>4.6248100982817883E-2</v>
      </c>
      <c r="F136" s="23">
        <f t="shared" si="66"/>
        <v>4.0903633784048155E-2</v>
      </c>
      <c r="G136" s="23">
        <f t="shared" si="66"/>
        <v>3.6843367129839766E-2</v>
      </c>
      <c r="H136" s="23">
        <f t="shared" si="66"/>
        <v>3.3959125396767764E-2</v>
      </c>
      <c r="I136" s="23">
        <f t="shared" si="66"/>
        <v>3.2302683155887496E-2</v>
      </c>
      <c r="J136" s="23">
        <f t="shared" si="66"/>
        <v>3.0842166953886616E-2</v>
      </c>
      <c r="K136" s="23">
        <f t="shared" si="66"/>
        <v>2.8696072107763787E-2</v>
      </c>
    </row>
    <row r="137" spans="1:61" ht="18" customHeight="1">
      <c r="A137" s="23" t="s">
        <v>208</v>
      </c>
      <c r="B137" s="23"/>
      <c r="C137" s="23">
        <f>+C136-C129</f>
        <v>-2.2970890340795053E-3</v>
      </c>
      <c r="D137" s="23">
        <f t="shared" ref="D137:K137" si="67">+D136-D129</f>
        <v>6.8647584143919915E-3</v>
      </c>
      <c r="E137" s="23">
        <f t="shared" si="67"/>
        <v>5.9501498588112739E-3</v>
      </c>
      <c r="F137" s="23">
        <f t="shared" si="67"/>
        <v>4.569476376068346E-3</v>
      </c>
      <c r="G137" s="23">
        <f t="shared" si="67"/>
        <v>3.3234936122882586E-3</v>
      </c>
      <c r="H137" s="23">
        <f t="shared" si="67"/>
        <v>2.0535084619610899E-3</v>
      </c>
      <c r="I137" s="23">
        <f t="shared" si="67"/>
        <v>1.8173832864738504E-3</v>
      </c>
      <c r="J137" s="23">
        <f t="shared" si="67"/>
        <v>2.4351428698793642E-3</v>
      </c>
      <c r="K137" s="23">
        <f t="shared" si="67"/>
        <v>4.277707363710137E-4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9.3420698818698786E-2</v>
      </c>
      <c r="C139" s="23">
        <f t="shared" si="68"/>
        <v>8.9819879626985108E-2</v>
      </c>
      <c r="D139" s="23">
        <f t="shared" si="68"/>
        <v>7.8797902335032269E-2</v>
      </c>
      <c r="E139" s="23">
        <f t="shared" si="68"/>
        <v>7.2132002336570092E-2</v>
      </c>
      <c r="F139" s="23">
        <f t="shared" si="68"/>
        <v>6.7388715293706422E-2</v>
      </c>
      <c r="G139" s="23">
        <f t="shared" si="68"/>
        <v>6.3911338754345778E-2</v>
      </c>
      <c r="H139" s="23">
        <f t="shared" si="68"/>
        <v>6.0821567045145644E-2</v>
      </c>
      <c r="I139" s="23">
        <f t="shared" si="68"/>
        <v>5.7695033837962595E-2</v>
      </c>
      <c r="J139" s="23">
        <f t="shared" si="68"/>
        <v>5.4768287433224677E-2</v>
      </c>
      <c r="K139" s="23">
        <f t="shared" si="68"/>
        <v>5.2232989250374423E-2</v>
      </c>
      <c r="L139" s="23">
        <f t="shared" si="68"/>
        <v>4.8480596226471301E-2</v>
      </c>
      <c r="M139" s="23">
        <f t="shared" si="68"/>
        <v>4.4438893942953916E-2</v>
      </c>
      <c r="N139" s="23">
        <f t="shared" si="68"/>
        <v>3.9782690939408311E-2</v>
      </c>
      <c r="O139" s="23">
        <f t="shared" si="68"/>
        <v>3.7091777778485366E-2</v>
      </c>
      <c r="P139" s="23">
        <f t="shared" si="68"/>
        <v>3.5395120276826897E-2</v>
      </c>
      <c r="Q139" s="23">
        <f t="shared" si="68"/>
        <v>3.4226831111864142E-2</v>
      </c>
      <c r="R139" s="23">
        <f t="shared" si="68"/>
        <v>3.3354961997109883E-2</v>
      </c>
      <c r="S139" s="23">
        <f t="shared" si="68"/>
        <v>3.265992572713447E-2</v>
      </c>
      <c r="T139" s="23">
        <f t="shared" si="68"/>
        <v>3.2078276666154953E-2</v>
      </c>
      <c r="U139" s="23">
        <f t="shared" si="68"/>
        <v>3.1575408744448724E-2</v>
      </c>
      <c r="V139" s="23">
        <f t="shared" si="68"/>
        <v>3.1131923490571839E-2</v>
      </c>
      <c r="W139" s="23">
        <f t="shared" si="68"/>
        <v>3.073672586198635E-2</v>
      </c>
      <c r="X139" s="23">
        <f t="shared" si="68"/>
        <v>3.0383500883809852E-2</v>
      </c>
      <c r="Y139" s="23">
        <f t="shared" si="68"/>
        <v>3.0068880716666385E-2</v>
      </c>
      <c r="Z139" s="23">
        <f t="shared" si="68"/>
        <v>2.9791402578472764E-2</v>
      </c>
      <c r="AA139" s="23">
        <f t="shared" si="68"/>
        <v>2.9561871878152179E-2</v>
      </c>
      <c r="AB139" s="23">
        <f t="shared" si="68"/>
        <v>2.9402818107408427E-2</v>
      </c>
      <c r="AC139" s="23">
        <f t="shared" si="68"/>
        <v>2.9521412915178458E-2</v>
      </c>
      <c r="AD139" s="23">
        <f t="shared" si="68"/>
        <v>2.9600733814520747E-2</v>
      </c>
      <c r="AE139" s="23">
        <f t="shared" si="68"/>
        <v>2.9630394748833874E-2</v>
      </c>
      <c r="AF139" s="23">
        <f t="shared" si="68"/>
        <v>2.9614775881680239E-2</v>
      </c>
      <c r="AG139" s="23">
        <f t="shared" si="68"/>
        <v>2.9563651906702099E-2</v>
      </c>
      <c r="AH139" s="23">
        <f t="shared" si="68"/>
        <v>2.9487774547444778E-2</v>
      </c>
      <c r="AI139" s="23">
        <f t="shared" si="68"/>
        <v>2.9396661845109973E-2</v>
      </c>
      <c r="AJ139" s="23">
        <f t="shared" si="68"/>
        <v>2.9297808333838188E-2</v>
      </c>
      <c r="AK139" s="23">
        <f t="shared" si="68"/>
        <v>2.9196655003745201E-2</v>
      </c>
      <c r="AL139" s="23">
        <f t="shared" si="68"/>
        <v>2.9096888160410159E-2</v>
      </c>
      <c r="AM139" s="23">
        <f t="shared" si="68"/>
        <v>2.9000828876829823E-2</v>
      </c>
      <c r="AN139" s="23">
        <f t="shared" si="68"/>
        <v>2.8909800162245716E-2</v>
      </c>
      <c r="AO139" s="23">
        <f t="shared" si="68"/>
        <v>2.882442974463964E-2</v>
      </c>
      <c r="AP139" s="23">
        <f t="shared" si="68"/>
        <v>2.8744881641113842E-2</v>
      </c>
      <c r="AQ139" s="23">
        <f t="shared" si="68"/>
        <v>2.8671024687936739E-2</v>
      </c>
      <c r="AR139" s="23">
        <f t="shared" si="68"/>
        <v>2.8602550760902568E-2</v>
      </c>
      <c r="AS139" s="23">
        <f t="shared" si="68"/>
        <v>2.8539055204594099E-2</v>
      </c>
      <c r="AT139" s="23">
        <f t="shared" si="68"/>
        <v>2.848008998738423E-2</v>
      </c>
      <c r="AU139" s="23">
        <f t="shared" si="68"/>
        <v>2.8425197733602525E-2</v>
      </c>
      <c r="AV139" s="23">
        <f t="shared" si="68"/>
        <v>2.8373932650509651E-2</v>
      </c>
      <c r="AW139" s="23">
        <f t="shared" si="68"/>
        <v>2.8325872650953696E-2</v>
      </c>
      <c r="AX139" s="23">
        <f t="shared" si="68"/>
        <v>2.8280625675672785E-2</v>
      </c>
      <c r="AY139" s="23">
        <f t="shared" si="68"/>
        <v>2.8237832277188971E-2</v>
      </c>
      <c r="AZ139" s="23">
        <f t="shared" si="68"/>
        <v>2.8197165860713178E-2</v>
      </c>
      <c r="BA139" s="23">
        <f t="shared" si="68"/>
        <v>2.8158331514448298E-2</v>
      </c>
      <c r="BB139" s="23">
        <f t="shared" si="68"/>
        <v>2.8121064044260041E-2</v>
      </c>
      <c r="BC139" s="23">
        <f t="shared" si="68"/>
        <v>2.808512561229666E-2</v>
      </c>
      <c r="BD139" s="23">
        <f t="shared" si="68"/>
        <v>2.8050303234195717E-2</v>
      </c>
      <c r="BE139" s="23">
        <f t="shared" si="68"/>
        <v>2.8016406292743531E-2</v>
      </c>
      <c r="BF139" s="23">
        <f t="shared" si="68"/>
        <v>2.7983264161776725E-2</v>
      </c>
      <c r="BG139" s="23">
        <f t="shared" si="68"/>
        <v>2.7950723992127807E-2</v>
      </c>
      <c r="BH139" s="23">
        <f t="shared" si="68"/>
        <v>2.7918648684290046E-2</v>
      </c>
      <c r="BI139" s="23">
        <f t="shared" si="68"/>
        <v>2.7886915055299749E-2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0.61398313027517559</v>
      </c>
      <c r="D140" s="23">
        <f t="shared" si="69"/>
        <v>0.38229070917933961</v>
      </c>
      <c r="E140" s="23">
        <f t="shared" si="69"/>
        <v>0.25113943045088943</v>
      </c>
      <c r="F140" s="23">
        <f t="shared" si="69"/>
        <v>0.17243253558907401</v>
      </c>
      <c r="G140" s="23">
        <f t="shared" si="69"/>
        <v>0.12232690180947951</v>
      </c>
      <c r="H140" s="23">
        <f t="shared" si="69"/>
        <v>8.8659771451792282E-2</v>
      </c>
      <c r="I140" s="23">
        <f t="shared" si="69"/>
        <v>6.5210374022440357E-2</v>
      </c>
      <c r="J140" s="23">
        <f t="shared" si="69"/>
        <v>4.8784325328747456E-2</v>
      </c>
      <c r="K140" s="23">
        <f t="shared" si="69"/>
        <v>3.6891208517407729E-2</v>
      </c>
      <c r="L140" s="23">
        <f t="shared" si="69"/>
        <v>2.8110083337518205E-2</v>
      </c>
      <c r="M140" s="23">
        <f t="shared" si="69"/>
        <v>2.1419846440211152E-2</v>
      </c>
      <c r="N140" s="23">
        <f t="shared" si="69"/>
        <v>1.6358621574714963E-2</v>
      </c>
      <c r="O140" s="23">
        <f t="shared" si="69"/>
        <v>1.2686388307850136E-2</v>
      </c>
      <c r="P140" s="23">
        <f t="shared" si="69"/>
        <v>9.9454356190492536E-3</v>
      </c>
      <c r="Q140" s="23">
        <f t="shared" si="69"/>
        <v>7.8614797581777612E-3</v>
      </c>
      <c r="R140" s="23">
        <f t="shared" si="69"/>
        <v>6.2562428806549235E-3</v>
      </c>
      <c r="S140" s="23">
        <f t="shared" si="69"/>
        <v>5.0074321521182928E-3</v>
      </c>
      <c r="T140" s="23">
        <f t="shared" si="69"/>
        <v>4.0280732371924454E-3</v>
      </c>
      <c r="U140" s="23">
        <f t="shared" si="69"/>
        <v>3.2547655166576877E-3</v>
      </c>
      <c r="V140" s="23">
        <f t="shared" si="69"/>
        <v>2.6404744234696108E-3</v>
      </c>
      <c r="W140" s="23">
        <f t="shared" si="69"/>
        <v>2.149844263079354E-3</v>
      </c>
      <c r="X140" s="23">
        <f t="shared" si="69"/>
        <v>1.7560202348662192E-3</v>
      </c>
      <c r="Y140" s="23">
        <f t="shared" si="69"/>
        <v>1.4384293343899443E-3</v>
      </c>
      <c r="Z140" s="23">
        <f t="shared" si="69"/>
        <v>1.1810958835858857E-3</v>
      </c>
      <c r="AA140" s="23">
        <f t="shared" si="69"/>
        <v>9.7144333736872194E-4</v>
      </c>
      <c r="AB140" s="23">
        <f t="shared" si="69"/>
        <v>7.9844369692441068E-4</v>
      </c>
      <c r="AC140" s="23">
        <f t="shared" si="69"/>
        <v>6.5517472928363003E-4</v>
      </c>
      <c r="AD140" s="23">
        <f t="shared" si="69"/>
        <v>5.3743749179629519E-4</v>
      </c>
      <c r="AE140" s="23">
        <f t="shared" si="69"/>
        <v>4.4093586963741475E-4</v>
      </c>
      <c r="AF140" s="23">
        <f t="shared" si="69"/>
        <v>3.6196273916633644E-4</v>
      </c>
      <c r="AG140" s="23">
        <f t="shared" si="69"/>
        <v>2.9737521737442164E-4</v>
      </c>
      <c r="AH140" s="23">
        <f t="shared" si="69"/>
        <v>2.4454840996391674E-4</v>
      </c>
      <c r="AI140" s="23">
        <f t="shared" ref="AI140:BG140" si="70">+AH140/(1+AI131)^10</f>
        <v>2.0131517969858157E-4</v>
      </c>
      <c r="AJ140" s="23">
        <f t="shared" si="70"/>
        <v>1.6590059963475767E-4</v>
      </c>
      <c r="AK140" s="23">
        <f t="shared" si="70"/>
        <v>1.3685830095609136E-4</v>
      </c>
      <c r="AL140" s="23">
        <f t="shared" si="70"/>
        <v>1.1301292770432405E-4</v>
      </c>
      <c r="AM140" s="23">
        <f t="shared" si="70"/>
        <v>9.3410436307496739E-5</v>
      </c>
      <c r="AN140" s="23">
        <f t="shared" si="70"/>
        <v>7.7276414901207192E-5</v>
      </c>
      <c r="AO140" s="23">
        <f t="shared" si="70"/>
        <v>6.3981779303077794E-5</v>
      </c>
      <c r="AP140" s="23">
        <f t="shared" si="70"/>
        <v>5.3014868379860638E-5</v>
      </c>
      <c r="AQ140" s="23">
        <f t="shared" si="70"/>
        <v>4.3958900635759996E-5</v>
      </c>
      <c r="AR140" s="23">
        <f t="shared" si="70"/>
        <v>3.6473827514233875E-5</v>
      </c>
      <c r="AS140" s="23">
        <f t="shared" si="70"/>
        <v>3.0281746182257981E-5</v>
      </c>
      <c r="AT140" s="23">
        <f t="shared" si="70"/>
        <v>2.5155172585465408E-5</v>
      </c>
      <c r="AU140" s="23">
        <f t="shared" si="70"/>
        <v>2.0907604090832581E-5</v>
      </c>
      <c r="AV140" s="23">
        <f t="shared" si="70"/>
        <v>1.7385912264370159E-5</v>
      </c>
      <c r="AW140" s="23">
        <f t="shared" si="70"/>
        <v>1.4464198762624058E-5</v>
      </c>
      <c r="AX140" s="23">
        <f t="shared" si="70"/>
        <v>1.2038822320222304E-5</v>
      </c>
      <c r="AY140" s="23">
        <f t="shared" si="70"/>
        <v>1.0024364828110589E-5</v>
      </c>
      <c r="AZ140" s="23">
        <f t="shared" si="70"/>
        <v>8.3503521327316663E-6</v>
      </c>
      <c r="BA140" s="23">
        <f t="shared" si="70"/>
        <v>6.9585828448571514E-6</v>
      </c>
      <c r="BB140" s="23">
        <f t="shared" si="70"/>
        <v>5.800948174924181E-6</v>
      </c>
      <c r="BC140" s="23">
        <f t="shared" si="70"/>
        <v>4.8376492867467285E-6</v>
      </c>
      <c r="BD140" s="23">
        <f t="shared" si="70"/>
        <v>4.0357372258020284E-6</v>
      </c>
      <c r="BE140" s="23">
        <f t="shared" si="70"/>
        <v>3.3679151916681668E-6</v>
      </c>
      <c r="BF140" s="23">
        <f t="shared" si="70"/>
        <v>2.8115546165839623E-6</v>
      </c>
      <c r="BG140" s="23">
        <f t="shared" si="70"/>
        <v>2.3478858309380141E-6</v>
      </c>
      <c r="BH140" s="23">
        <f>+BG140</f>
        <v>2.3478858309380141E-6</v>
      </c>
      <c r="BI140" s="23">
        <f>+BH140</f>
        <v>2.3478858309380141E-6</v>
      </c>
    </row>
    <row r="141" spans="1:61" ht="18" customHeight="1">
      <c r="A141" s="23" t="s">
        <v>208</v>
      </c>
      <c r="B141" s="23">
        <f t="shared" ref="B141:K141" si="71">+B139-C131</f>
        <v>4.3432649363492185E-2</v>
      </c>
      <c r="C141" s="23">
        <f t="shared" si="71"/>
        <v>4.1300964403470079E-2</v>
      </c>
      <c r="D141" s="23">
        <f t="shared" si="71"/>
        <v>3.5885375798182718E-2</v>
      </c>
      <c r="E141" s="23">
        <f t="shared" si="71"/>
        <v>3.3815948070576883E-2</v>
      </c>
      <c r="F141" s="23">
        <f t="shared" si="71"/>
        <v>3.2461699830940764E-2</v>
      </c>
      <c r="G141" s="23">
        <f t="shared" si="71"/>
        <v>3.1198593528166688E-2</v>
      </c>
      <c r="H141" s="23">
        <f t="shared" si="71"/>
        <v>2.9626108643035484E-2</v>
      </c>
      <c r="I141" s="23">
        <f t="shared" si="71"/>
        <v>2.8248871861252148E-2</v>
      </c>
      <c r="J141" s="23">
        <f t="shared" si="71"/>
        <v>2.6430624705524666E-2</v>
      </c>
      <c r="K141" s="23">
        <f t="shared" si="71"/>
        <v>2.467562770738492E-2</v>
      </c>
    </row>
    <row r="142" spans="1:61" ht="18" customHeight="1">
      <c r="A142" s="23" t="s">
        <v>13</v>
      </c>
      <c r="B142" s="23"/>
      <c r="C142" s="23">
        <f>+EXP(C128-0.1)</f>
        <v>1.0569829448931165</v>
      </c>
      <c r="D142" s="23">
        <f>+EXP(D128-0.1)</f>
        <v>1.0455556374526314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156.64841065309125</v>
      </c>
    </row>
    <row r="145" spans="1:74" ht="18" customHeight="1">
      <c r="A145" s="23" t="s">
        <v>150</v>
      </c>
      <c r="B145" s="23">
        <f>+SUMPRODUCT(B140:AE140*B84:AE84)*10</f>
        <v>160.35989379090964</v>
      </c>
    </row>
    <row r="146" spans="1:74" ht="18" customHeight="1">
      <c r="A146" s="23" t="s">
        <v>151</v>
      </c>
      <c r="B146" s="23">
        <f>+SUMPRODUCT(B140:BI140*B84:BI84)*10</f>
        <v>161.2521320857351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0.66245663550760714</v>
      </c>
      <c r="D148" s="23">
        <f t="shared" si="72"/>
        <v>0.42568572528469656</v>
      </c>
      <c r="E148" s="23">
        <f t="shared" si="72"/>
        <v>0.28384856882430182</v>
      </c>
      <c r="F148" s="23">
        <f t="shared" si="72"/>
        <v>0.19482771552073222</v>
      </c>
      <c r="G148" s="23">
        <f t="shared" si="72"/>
        <v>0.13725854372030483</v>
      </c>
      <c r="H148" s="23">
        <f t="shared" si="72"/>
        <v>9.8675479448726497E-2</v>
      </c>
      <c r="I148" s="23">
        <f t="shared" si="72"/>
        <v>7.1853727665927528E-2</v>
      </c>
      <c r="J148" s="23">
        <f t="shared" si="72"/>
        <v>5.2993064018624865E-2</v>
      </c>
      <c r="K148" s="23">
        <f t="shared" si="72"/>
        <v>3.9984540698532071E-2</v>
      </c>
      <c r="L148" s="23">
        <f t="shared" si="72"/>
        <v>3.02142830571768E-2</v>
      </c>
      <c r="M148" s="23">
        <f t="shared" si="72"/>
        <v>2.312615942422655E-2</v>
      </c>
      <c r="N148" s="23">
        <f t="shared" si="72"/>
        <v>1.7452206996522088E-2</v>
      </c>
      <c r="O148" s="23">
        <f t="shared" si="72"/>
        <v>1.3419842232182715E-2</v>
      </c>
      <c r="P148" s="23">
        <f t="shared" si="72"/>
        <v>1.0451283669095021E-2</v>
      </c>
      <c r="Q148" s="23">
        <f t="shared" si="72"/>
        <v>8.216602392300168E-3</v>
      </c>
      <c r="R148" s="23">
        <f t="shared" si="72"/>
        <v>6.5084557583387553E-3</v>
      </c>
      <c r="S148" s="23">
        <f t="shared" si="72"/>
        <v>5.1879473360820451E-3</v>
      </c>
      <c r="T148" s="23">
        <f t="shared" si="72"/>
        <v>4.1579501385628033E-3</v>
      </c>
      <c r="U148" s="23">
        <f t="shared" si="72"/>
        <v>3.3485407327510054E-3</v>
      </c>
      <c r="V148" s="23">
        <f t="shared" si="72"/>
        <v>2.708344567117462E-3</v>
      </c>
      <c r="W148" s="23">
        <f t="shared" si="72"/>
        <v>2.1990459818608675E-3</v>
      </c>
      <c r="X148" s="23">
        <f t="shared" si="72"/>
        <v>1.791734606213339E-3</v>
      </c>
      <c r="Y148" s="23">
        <f t="shared" si="72"/>
        <v>1.4643895695525572E-3</v>
      </c>
      <c r="Z148" s="23">
        <f t="shared" si="72"/>
        <v>1.2001048409874637E-3</v>
      </c>
      <c r="AA148" s="23">
        <f t="shared" si="72"/>
        <v>9.8564134963489958E-4</v>
      </c>
      <c r="AB148" s="23">
        <f t="shared" si="72"/>
        <v>8.1055413442040309E-4</v>
      </c>
      <c r="AC148" s="23">
        <f t="shared" si="72"/>
        <v>6.6475051554632479E-4</v>
      </c>
      <c r="AD148" s="23">
        <f t="shared" si="72"/>
        <v>5.4483553961558336E-4</v>
      </c>
      <c r="AE148" s="23">
        <f t="shared" si="72"/>
        <v>4.4653177627637923E-4</v>
      </c>
      <c r="AF148" s="23">
        <f t="shared" si="72"/>
        <v>3.6611327619584001E-4</v>
      </c>
      <c r="AG148" s="23">
        <f t="shared" si="72"/>
        <v>3.0039587946077066E-4</v>
      </c>
      <c r="AH148" s="23">
        <f t="shared" si="72"/>
        <v>2.4670391453819113E-4</v>
      </c>
      <c r="AI148" s="23">
        <f t="shared" ref="AI148:BI148" si="73">+AH148/(1+AH79)^10</f>
        <v>2.0281938514709388E-4</v>
      </c>
      <c r="AJ148" s="23">
        <f t="shared" si="73"/>
        <v>1.6692160044191599E-4</v>
      </c>
      <c r="AK148" s="23">
        <f t="shared" si="73"/>
        <v>1.3752557865223607E-4</v>
      </c>
      <c r="AL148" s="23">
        <f t="shared" si="73"/>
        <v>1.1342470914372476E-4</v>
      </c>
      <c r="AM148" s="23">
        <f t="shared" si="73"/>
        <v>9.3640347269876271E-5</v>
      </c>
      <c r="AN148" s="23">
        <f t="shared" si="73"/>
        <v>7.7379089703924836E-5</v>
      </c>
      <c r="AO148" s="23">
        <f t="shared" si="73"/>
        <v>6.3997393335643384E-5</v>
      </c>
      <c r="AP148" s="23">
        <f t="shared" si="73"/>
        <v>5.2972701211764875E-5</v>
      </c>
      <c r="AQ148" s="23">
        <f t="shared" si="73"/>
        <v>4.3880086038404347E-5</v>
      </c>
      <c r="AR148" s="23">
        <f t="shared" si="73"/>
        <v>3.6373449308583597E-5</v>
      </c>
      <c r="AS148" s="23">
        <f t="shared" si="73"/>
        <v>3.0170421386090302E-5</v>
      </c>
      <c r="AT148" s="23">
        <f t="shared" si="73"/>
        <v>2.5040239571559735E-5</v>
      </c>
      <c r="AU148" s="23">
        <f t="shared" si="73"/>
        <v>2.0794009910633117E-5</v>
      </c>
      <c r="AV148" s="23">
        <f t="shared" si="73"/>
        <v>1.7276872622228435E-5</v>
      </c>
      <c r="AW148" s="23">
        <f t="shared" si="73"/>
        <v>1.436168709262877E-5</v>
      </c>
      <c r="AX148" s="23">
        <f t="shared" si="73"/>
        <v>1.1943930884910207E-5</v>
      </c>
      <c r="AY148" s="23">
        <f t="shared" si="73"/>
        <v>9.9375702477407529E-6</v>
      </c>
      <c r="AZ148" s="23">
        <f t="shared" si="73"/>
        <v>8.2717097079720471E-6</v>
      </c>
      <c r="BA148" s="23">
        <f t="shared" si="73"/>
        <v>6.8878679341052638E-6</v>
      </c>
      <c r="BB148" s="23">
        <f t="shared" si="73"/>
        <v>5.7377582879777982E-6</v>
      </c>
      <c r="BC148" s="23">
        <f t="shared" si="73"/>
        <v>4.7814771023628817E-6</v>
      </c>
      <c r="BD148" s="23">
        <f t="shared" si="73"/>
        <v>3.986022152447072E-6</v>
      </c>
      <c r="BE148" s="23">
        <f t="shared" si="73"/>
        <v>3.3240791537752517E-6</v>
      </c>
      <c r="BF148" s="23">
        <f t="shared" si="73"/>
        <v>2.7730262998815523E-6</v>
      </c>
      <c r="BG148" s="23">
        <f t="shared" si="73"/>
        <v>2.3141165370544017E-6</v>
      </c>
      <c r="BH148" s="23">
        <f t="shared" si="73"/>
        <v>1.9318049965274328E-6</v>
      </c>
      <c r="BI148" s="23">
        <f t="shared" si="73"/>
        <v>1.6645730635848774E-6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169.34558662053587</v>
      </c>
    </row>
    <row r="152" spans="1:74" ht="18" customHeight="1">
      <c r="A152" s="23" t="s">
        <v>150</v>
      </c>
      <c r="B152" s="23">
        <f>+SUMPRODUCT(B148:AE148*B84:AE84)*10</f>
        <v>173.1284932521267</v>
      </c>
    </row>
    <row r="153" spans="1:74" ht="18" customHeight="1">
      <c r="A153" s="23" t="s">
        <v>151</v>
      </c>
      <c r="B153" s="23">
        <f>+SUMPRODUCT(B148:BI148*B84:BI84)*10</f>
        <v>174.02430271446582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3.9162593747283821E-3</v>
      </c>
      <c r="C155" s="29">
        <f t="shared" ref="C155:BI155" si="74">+C63*C61</f>
        <v>1.4279627045733235E-2</v>
      </c>
      <c r="D155" s="29">
        <f t="shared" si="74"/>
        <v>2.6452081495680044E-2</v>
      </c>
      <c r="E155" s="29">
        <f t="shared" si="74"/>
        <v>4.771638535668473E-2</v>
      </c>
      <c r="F155" s="29">
        <f t="shared" si="74"/>
        <v>7.9472739926165978E-2</v>
      </c>
      <c r="G155" s="29">
        <f t="shared" si="74"/>
        <v>0.12376710578627585</v>
      </c>
      <c r="H155" s="29">
        <f t="shared" si="74"/>
        <v>0.18266916770672861</v>
      </c>
      <c r="I155" s="29">
        <f t="shared" si="74"/>
        <v>0.25856425819831336</v>
      </c>
      <c r="J155" s="29">
        <f t="shared" si="74"/>
        <v>0.35335086680822148</v>
      </c>
      <c r="K155" s="29">
        <f t="shared" si="74"/>
        <v>0.47765438073688143</v>
      </c>
      <c r="L155" s="29">
        <f t="shared" si="74"/>
        <v>0.63337506107038744</v>
      </c>
      <c r="M155" s="29">
        <f t="shared" si="74"/>
        <v>0.82081551375398953</v>
      </c>
      <c r="N155" s="29">
        <f t="shared" si="74"/>
        <v>1.0437521445754043</v>
      </c>
      <c r="O155" s="29">
        <f t="shared" si="74"/>
        <v>1.2963227719452091</v>
      </c>
      <c r="P155" s="29">
        <f t="shared" si="74"/>
        <v>1.5797985981362086</v>
      </c>
      <c r="Q155" s="29">
        <f t="shared" si="74"/>
        <v>1.8963816663690847</v>
      </c>
      <c r="R155" s="29">
        <f t="shared" si="74"/>
        <v>2.2479101141976616</v>
      </c>
      <c r="S155" s="29">
        <f t="shared" si="74"/>
        <v>2.6359163131977814</v>
      </c>
      <c r="T155" s="29">
        <f t="shared" si="74"/>
        <v>3.0616605881922623</v>
      </c>
      <c r="U155" s="29">
        <f t="shared" si="74"/>
        <v>3.5261313166772097</v>
      </c>
      <c r="V155" s="29">
        <f t="shared" si="74"/>
        <v>4.0300052072119978</v>
      </c>
      <c r="W155" s="29">
        <f t="shared" si="74"/>
        <v>4.5735621400163655</v>
      </c>
      <c r="X155" s="29">
        <f t="shared" si="74"/>
        <v>5.1565518370720174</v>
      </c>
      <c r="Y155" s="29">
        <f t="shared" si="74"/>
        <v>5.7780178370035502</v>
      </c>
      <c r="Z155" s="29">
        <f t="shared" si="74"/>
        <v>6.4361012553514305</v>
      </c>
      <c r="AA155" s="29">
        <f t="shared" si="74"/>
        <v>7.1223582595247601</v>
      </c>
      <c r="AB155" s="29">
        <f t="shared" si="74"/>
        <v>7.7925623408219868</v>
      </c>
      <c r="AC155" s="29">
        <f t="shared" si="74"/>
        <v>8.4194834208751619</v>
      </c>
      <c r="AD155" s="29">
        <f t="shared" si="74"/>
        <v>9.0307901313322336</v>
      </c>
      <c r="AE155" s="29">
        <f t="shared" si="74"/>
        <v>9.6444953268725389</v>
      </c>
      <c r="AF155" s="29">
        <f t="shared" si="74"/>
        <v>10.272930413759278</v>
      </c>
      <c r="AG155" s="29">
        <f t="shared" si="74"/>
        <v>10.924685732450037</v>
      </c>
      <c r="AH155" s="29">
        <f t="shared" si="74"/>
        <v>11.60573521371875</v>
      </c>
      <c r="AI155" s="29">
        <f t="shared" si="74"/>
        <v>12.32028898981066</v>
      </c>
      <c r="AJ155" s="29">
        <f t="shared" si="74"/>
        <v>13.071404089685521</v>
      </c>
      <c r="AK155" s="29">
        <f t="shared" si="74"/>
        <v>13.86140696248545</v>
      </c>
      <c r="AL155" s="29">
        <f t="shared" si="74"/>
        <v>14.69217983176523</v>
      </c>
      <c r="AM155" s="29">
        <f t="shared" si="74"/>
        <v>15.565352268618943</v>
      </c>
      <c r="AN155" s="29">
        <f t="shared" si="74"/>
        <v>16.482428246552253</v>
      </c>
      <c r="AO155" s="29">
        <f t="shared" si="74"/>
        <v>17.444869848139341</v>
      </c>
      <c r="AP155" s="29">
        <f t="shared" si="74"/>
        <v>18.454152067707735</v>
      </c>
      <c r="AQ155" s="29">
        <f t="shared" si="74"/>
        <v>19.511798426643072</v>
      </c>
      <c r="AR155" s="29">
        <f t="shared" si="74"/>
        <v>20.619403889151208</v>
      </c>
      <c r="AS155" s="29">
        <f t="shared" si="74"/>
        <v>21.778649397636446</v>
      </c>
      <c r="AT155" s="29">
        <f t="shared" si="74"/>
        <v>22.991310903206404</v>
      </c>
      <c r="AU155" s="29">
        <f t="shared" si="74"/>
        <v>24.259264809231215</v>
      </c>
      <c r="AV155" s="29">
        <f t="shared" si="74"/>
        <v>25.584491110405317</v>
      </c>
      <c r="AW155" s="29">
        <f t="shared" si="74"/>
        <v>26.969075086537529</v>
      </c>
      <c r="AX155" s="29">
        <f t="shared" si="74"/>
        <v>28.415208126815934</v>
      </c>
      <c r="AY155" s="29">
        <f t="shared" si="74"/>
        <v>29.92518806909014</v>
      </c>
      <c r="AZ155" s="29">
        <f t="shared" si="74"/>
        <v>31.501419308812412</v>
      </c>
      <c r="BA155" s="29">
        <f t="shared" si="74"/>
        <v>33.146412843450634</v>
      </c>
      <c r="BB155" s="29">
        <f t="shared" si="74"/>
        <v>34.862786357146682</v>
      </c>
      <c r="BC155" s="29">
        <f t="shared" si="74"/>
        <v>36.653264408350729</v>
      </c>
      <c r="BD155" s="29">
        <f t="shared" si="74"/>
        <v>38.52067875422707</v>
      </c>
      <c r="BE155" s="29">
        <f t="shared" si="74"/>
        <v>40.467968825812704</v>
      </c>
      <c r="BF155" s="29">
        <f t="shared" si="74"/>
        <v>42.498182354474046</v>
      </c>
      <c r="BG155" s="29">
        <f t="shared" si="74"/>
        <v>44.614476141248495</v>
      </c>
      <c r="BH155" s="29">
        <f t="shared" si="74"/>
        <v>46.820116954839278</v>
      </c>
      <c r="BI155" s="29">
        <f t="shared" si="74"/>
        <v>49.118482540409062</v>
      </c>
    </row>
    <row r="159" spans="1:74" ht="18" customHeight="1">
      <c r="A159" s="21" t="s">
        <v>1313</v>
      </c>
      <c r="B159" s="29">
        <f>B57</f>
        <v>129.169624</v>
      </c>
      <c r="C159" s="23">
        <f>B159*EXP(B58)</f>
        <v>138.9149347636984</v>
      </c>
      <c r="D159" s="23">
        <f t="shared" ref="D159:BI159" si="75">C159*EXP(C58)</f>
        <v>146.53148576729271</v>
      </c>
      <c r="E159" s="23">
        <f t="shared" si="75"/>
        <v>151.22321883689457</v>
      </c>
      <c r="F159" s="23">
        <f t="shared" si="75"/>
        <v>152.6260626118586</v>
      </c>
      <c r="G159" s="23">
        <f t="shared" si="75"/>
        <v>150.59003919774131</v>
      </c>
      <c r="H159" s="23">
        <f t="shared" si="75"/>
        <v>146.77893634951542</v>
      </c>
      <c r="I159" s="23">
        <f t="shared" si="75"/>
        <v>143.06428413638557</v>
      </c>
      <c r="J159" s="23">
        <f t="shared" si="75"/>
        <v>139.443641604806</v>
      </c>
      <c r="K159" s="23">
        <f t="shared" si="75"/>
        <v>135.91462957639931</v>
      </c>
      <c r="L159" s="23">
        <f t="shared" si="75"/>
        <v>134.53466436875334</v>
      </c>
      <c r="M159" s="23">
        <f t="shared" si="75"/>
        <v>135.23923246311676</v>
      </c>
      <c r="N159" s="23">
        <f t="shared" si="75"/>
        <v>135.94749043325996</v>
      </c>
      <c r="O159" s="23">
        <f t="shared" si="75"/>
        <v>136.65945760333824</v>
      </c>
      <c r="P159" s="23">
        <f t="shared" si="75"/>
        <v>137.37515339870893</v>
      </c>
      <c r="Q159" s="23">
        <f t="shared" si="75"/>
        <v>138.09459734646143</v>
      </c>
      <c r="R159" s="23">
        <f t="shared" si="75"/>
        <v>138.81780907594992</v>
      </c>
      <c r="S159" s="23">
        <f t="shared" si="75"/>
        <v>139.54480831932904</v>
      </c>
      <c r="T159" s="23">
        <f t="shared" si="75"/>
        <v>140.27561491209215</v>
      </c>
      <c r="U159" s="23">
        <f t="shared" si="75"/>
        <v>141.01024879361262</v>
      </c>
      <c r="V159" s="23">
        <f t="shared" si="75"/>
        <v>141.80615416502141</v>
      </c>
      <c r="W159" s="23">
        <f t="shared" si="75"/>
        <v>142.66432354356957</v>
      </c>
      <c r="X159" s="23">
        <f t="shared" si="75"/>
        <v>143.52768631225382</v>
      </c>
      <c r="Y159" s="23">
        <f t="shared" si="75"/>
        <v>144.39627389995263</v>
      </c>
      <c r="Z159" s="23">
        <f t="shared" si="75"/>
        <v>145.27011792574285</v>
      </c>
      <c r="AA159" s="23">
        <f t="shared" si="75"/>
        <v>146.14925020005074</v>
      </c>
      <c r="AB159" s="23">
        <f t="shared" si="75"/>
        <v>147.03370272580997</v>
      </c>
      <c r="AC159" s="23">
        <f t="shared" si="75"/>
        <v>147.92350769962661</v>
      </c>
      <c r="AD159" s="23">
        <f t="shared" si="75"/>
        <v>148.81869751295113</v>
      </c>
      <c r="AE159" s="23">
        <f t="shared" si="75"/>
        <v>149.71930475325763</v>
      </c>
      <c r="AF159" s="23">
        <f t="shared" si="75"/>
        <v>150.17165014600675</v>
      </c>
      <c r="AG159" s="23">
        <f t="shared" si="75"/>
        <v>150.17165014600675</v>
      </c>
      <c r="AH159" s="23">
        <f t="shared" si="75"/>
        <v>150.17165014600675</v>
      </c>
      <c r="AI159" s="23">
        <f t="shared" si="75"/>
        <v>150.17165014600675</v>
      </c>
      <c r="AJ159" s="23">
        <f t="shared" si="75"/>
        <v>150.17165014600675</v>
      </c>
      <c r="AK159" s="23">
        <f t="shared" si="75"/>
        <v>150.17165014600675</v>
      </c>
      <c r="AL159" s="23">
        <f t="shared" si="75"/>
        <v>150.17165014600675</v>
      </c>
      <c r="AM159" s="23">
        <f t="shared" si="75"/>
        <v>150.17165014600675</v>
      </c>
      <c r="AN159" s="23">
        <f t="shared" si="75"/>
        <v>150.17165014600675</v>
      </c>
      <c r="AO159" s="23">
        <f t="shared" si="75"/>
        <v>150.17165014600675</v>
      </c>
      <c r="AP159" s="23">
        <f t="shared" si="75"/>
        <v>150.17165014600675</v>
      </c>
      <c r="AQ159" s="23">
        <f t="shared" si="75"/>
        <v>150.17165014600675</v>
      </c>
      <c r="AR159" s="23">
        <f t="shared" si="75"/>
        <v>150.17165014600675</v>
      </c>
      <c r="AS159" s="23">
        <f t="shared" si="75"/>
        <v>150.17165014600675</v>
      </c>
      <c r="AT159" s="23">
        <f t="shared" si="75"/>
        <v>150.17165014600675</v>
      </c>
      <c r="AU159" s="23">
        <f t="shared" si="75"/>
        <v>150.17165014600675</v>
      </c>
      <c r="AV159" s="23">
        <f t="shared" si="75"/>
        <v>150.17165014600675</v>
      </c>
      <c r="AW159" s="23">
        <f t="shared" si="75"/>
        <v>150.17165014600675</v>
      </c>
      <c r="AX159" s="23">
        <f t="shared" si="75"/>
        <v>150.17165014600675</v>
      </c>
      <c r="AY159" s="23">
        <f t="shared" si="75"/>
        <v>150.17165014600675</v>
      </c>
      <c r="AZ159" s="23">
        <f t="shared" si="75"/>
        <v>150.17165014600675</v>
      </c>
      <c r="BA159" s="23">
        <f t="shared" si="75"/>
        <v>150.17165014600675</v>
      </c>
      <c r="BB159" s="23">
        <f t="shared" si="75"/>
        <v>150.17165014600675</v>
      </c>
      <c r="BC159" s="23">
        <f t="shared" si="75"/>
        <v>150.17165014600675</v>
      </c>
      <c r="BD159" s="23">
        <f t="shared" si="75"/>
        <v>150.17165014600675</v>
      </c>
      <c r="BE159" s="23">
        <f t="shared" si="75"/>
        <v>150.17165014600675</v>
      </c>
      <c r="BF159" s="23">
        <f t="shared" si="75"/>
        <v>150.17165014600675</v>
      </c>
      <c r="BG159" s="23">
        <f t="shared" si="75"/>
        <v>150.17165014600675</v>
      </c>
      <c r="BH159" s="23">
        <f t="shared" si="75"/>
        <v>150.17165014600675</v>
      </c>
      <c r="BI159" s="23">
        <f t="shared" si="75"/>
        <v>150.17165014600675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9"/>
  <sheetViews>
    <sheetView zoomScale="85" zoomScaleNormal="85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B43" sqref="B43:BI43"/>
    </sheetView>
  </sheetViews>
  <sheetFormatPr defaultColWidth="9.6640625" defaultRowHeight="18" customHeight="1"/>
  <cols>
    <col min="1" max="1" width="41.109375" style="21" customWidth="1"/>
    <col min="2" max="2" width="13.6640625" style="148" customWidth="1"/>
    <col min="3" max="3" width="9.6640625" style="147"/>
    <col min="4" max="4" width="11.5546875" style="23" customWidth="1"/>
    <col min="5" max="18" width="9.6640625" style="23"/>
    <col min="19" max="19" width="16.44140625" style="23" customWidth="1"/>
    <col min="20" max="20" width="16" style="23" customWidth="1"/>
    <col min="21" max="21" width="15.109375" style="23" customWidth="1"/>
    <col min="22" max="16384" width="9.664062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5.7950317873212316E-3</v>
      </c>
      <c r="E50" s="44">
        <f>100*$B$49*(Global!D135*$B$48+Global!D135^2*$C$48)*(D61/$B61)^(1/$C$49)</f>
        <v>1.059492202255026E-2</v>
      </c>
      <c r="F50" s="44">
        <f>100*$B$49*(Global!E135*$B$48+Global!E135^2*$C$48)*(E61/$B61)^(1/$C$49)</f>
        <v>1.8237495715385056E-2</v>
      </c>
      <c r="G50" s="44">
        <f>100*$B$49*(Global!F135*$B$48+Global!F135^2*$C$48)*(F61/$B61)^(1/$C$49)</f>
        <v>2.9841703685682869E-2</v>
      </c>
      <c r="H50" s="44">
        <f>100*$B$49*(Global!G135*$B$48+Global!G135^2*$C$48)*(G61/$B61)^(1/$C$49)</f>
        <v>4.6604908697108816E-2</v>
      </c>
      <c r="I50" s="44">
        <f>100*$B$49*(Global!H135*$B$48+Global!H135^2*$C$48)*(H61/$B61)^(1/$C$49)</f>
        <v>6.9847806007651822E-2</v>
      </c>
      <c r="J50" s="44">
        <f>100*$B$49*(Global!I135*$B$48+Global!I135^2*$C$48)*(I61/$B61)^(1/$C$49)</f>
        <v>0.10093328759636576</v>
      </c>
      <c r="K50" s="44">
        <f>100*$B$49*(Global!J135*$B$48+Global!J135^2*$C$48)*(J61/$B61)^(1/$C$49)</f>
        <v>0.15572727146546786</v>
      </c>
      <c r="L50" s="44">
        <f>100*$B$49*(Global!K135*$B$48+Global!K135^2*$C$48)*(K61/$B61)^(1/$C$49)</f>
        <v>0.23320590876250966</v>
      </c>
      <c r="M50" s="44">
        <f>100*$B$49*(Global!L135*$B$48+Global!L135^2*$C$48)*(L61/$B61)^(1/$C$49)</f>
        <v>0.3394301101521851</v>
      </c>
      <c r="N50" s="44">
        <f>100*$B$49*(Global!M135*$B$48+Global!M135^2*$C$48)*(M61/$B61)^(1/$C$49)</f>
        <v>0.47554212740130075</v>
      </c>
      <c r="O50" s="44">
        <f>100*$B$49*(Global!N135*$B$48+Global!N135^2*$C$48)*(N61/$B61)^(1/$C$49)</f>
        <v>0.65030506746896566</v>
      </c>
      <c r="P50" s="44">
        <f>100*$B$49*(Global!O135*$B$48+Global!O135^2*$C$48)*(O61/$B61)^(1/$C$49)</f>
        <v>0.87087327590099883</v>
      </c>
      <c r="Q50" s="44">
        <f>100*$B$49*(Global!P135*$B$48+Global!P135^2*$C$48)*(P61/$B61)^(1/$C$49)</f>
        <v>1.1436890678715832</v>
      </c>
      <c r="R50" s="44">
        <f>100*$B$49*(Global!Q135*$B$48+Global!Q135^2*$C$48)*(Q61/$B61)^(1/$C$49)</f>
        <v>1.4753197924503934</v>
      </c>
      <c r="S50" s="44">
        <f>100*$B$49*(Global!R135*$B$48+Global!R135^2*$C$48)*(R61/$B61)^(1/$C$49)</f>
        <v>1.8724134037717732</v>
      </c>
      <c r="T50" s="44">
        <f>100*$B$49*(Global!S135*$B$48+Global!S135^2*$C$48)*(S61/$B61)^(1/$C$49)</f>
        <v>2.3416527351133385</v>
      </c>
      <c r="U50" s="44">
        <f>100*$B$49*(Global!T135*$B$48+Global!T135^2*$C$48)*(T61/$B61)^(1/$C$49)</f>
        <v>2.8897032556654945</v>
      </c>
      <c r="V50" s="44">
        <f>100*$B$49*(Global!U135*$B$48+Global!U135^2*$C$48)*(U61/$B61)^(1/$C$49)</f>
        <v>3.5231473420220705</v>
      </c>
      <c r="W50" s="44">
        <f>100*$B$49*(Global!V135*$B$48+Global!V135^2*$C$48)*(V61/$B61)^(1/$C$49)</f>
        <v>4.2483966029023392</v>
      </c>
      <c r="X50" s="44">
        <f>100*$B$49*(Global!W135*$B$48+Global!W135^2*$C$48)*(W61/$B61)^(1/$C$49)</f>
        <v>5.071572198486118</v>
      </c>
      <c r="Y50" s="44">
        <f>100*$B$49*(Global!X135*$B$48+Global!X135^2*$C$48)*(X61/$B61)^(1/$C$49)</f>
        <v>5.9983419630311055</v>
      </c>
      <c r="Z50" s="44">
        <f>100*$B$49*(Global!Y135*$B$48+Global!Y135^2*$C$48)*(Y61/$B61)^(1/$C$49)</f>
        <v>7.0337037760842271</v>
      </c>
      <c r="AA50" s="44">
        <f>100*$B$49*(Global!Z135*$B$48+Global!Z135^2*$C$48)*(Z61/$B61)^(1/$C$49)</f>
        <v>8.1817092440477825</v>
      </c>
      <c r="AB50" s="44">
        <f>100*$B$49*(Global!AA135*$B$48+Global!AA135^2*$C$48)*(AA61/$B61)^(1/$C$49)</f>
        <v>9.4438504327416126</v>
      </c>
      <c r="AC50" s="44">
        <f>100*$B$49*(Global!AB135*$B$48+Global!AB135^2*$C$48)*(AB61/$B61)^(1/$C$49)</f>
        <v>10.810444541652583</v>
      </c>
      <c r="AD50" s="44">
        <f>100*$B$49*(Global!AC135*$B$48+Global!AC135^2*$C$48)*(AC61/$B61)^(1/$C$49)</f>
        <v>12.26365837488326</v>
      </c>
      <c r="AE50" s="44">
        <f>100*$B$49*(Global!AD135*$B$48+Global!AD135^2*$C$48)*(AD61/$B61)^(1/$C$49)</f>
        <v>13.791736274804395</v>
      </c>
      <c r="AF50" s="44">
        <f>100*$B$49*(Global!AE135*$B$48+Global!AE135^2*$C$48)*(AE61/$B61)^(1/$C$49)</f>
        <v>15.383753222050455</v>
      </c>
      <c r="AG50" s="44">
        <f>100*$B$49*(Global!AF135*$B$48+Global!AF135^2*$C$48)*(AF61/$B61)^(1/$C$49)</f>
        <v>17.031222173590834</v>
      </c>
      <c r="AH50" s="44">
        <f>100*$B$49*(Global!AG135*$B$48+Global!AG135^2*$C$48)*(AG61/$B61)^(1/$C$49)</f>
        <v>18.727687482801105</v>
      </c>
      <c r="AI50" s="44">
        <f>100*$B$49*(Global!AH135*$B$48+Global!AH135^2*$C$48)*(AH61/$B61)^(1/$C$49)</f>
        <v>20.468336438575101</v>
      </c>
      <c r="AJ50" s="44">
        <f>100*$B$49*(Global!AI135*$B$48+Global!AI135^2*$C$48)*(AI61/$B61)^(1/$C$49)</f>
        <v>22.2496501008264</v>
      </c>
      <c r="AK50" s="44">
        <f>100*$B$49*(Global!AJ135*$B$48+Global!AJ135^2*$C$48)*(AJ61/$B61)^(1/$C$49)</f>
        <v>24.069095908151073</v>
      </c>
      <c r="AL50" s="44">
        <f>100*$B$49*(Global!AK135*$B$48+Global!AK135^2*$C$48)*(AK61/$B61)^(1/$C$49)</f>
        <v>25.924864070132692</v>
      </c>
      <c r="AM50" s="44">
        <f>100*$B$49*(Global!AL135*$B$48+Global!AL135^2*$C$48)*(AL61/$B61)^(1/$C$49)</f>
        <v>27.815647402652292</v>
      </c>
      <c r="AN50" s="44">
        <f>100*$B$49*(Global!AM135*$B$48+Global!AM135^2*$C$48)*(AM61/$B61)^(1/$C$49)</f>
        <v>29.740461855681676</v>
      </c>
      <c r="AO50" s="44">
        <f>100*$B$49*(Global!AN135*$B$48+Global!AN135^2*$C$48)*(AN61/$B61)^(1/$C$49)</f>
        <v>31.698503332945105</v>
      </c>
      <c r="AP50" s="44">
        <f>100*$B$49*(Global!AO135*$B$48+Global!AO135^2*$C$48)*(AO61/$B61)^(1/$C$49)</f>
        <v>33.689035647333164</v>
      </c>
      <c r="AQ50" s="44">
        <f>100*$B$49*(Global!AP135*$B$48+Global!AP135^2*$C$48)*(AP61/$B61)^(1/$C$49)</f>
        <v>35.711304456409678</v>
      </c>
      <c r="AR50" s="44">
        <f>100*$B$49*(Global!AQ135*$B$48+Global!AQ135^2*$C$48)*(AQ61/$B61)^(1/$C$49)</f>
        <v>37.764472582127013</v>
      </c>
      <c r="AS50" s="44">
        <f>100*$B$49*(Global!AR135*$B$48+Global!AR135^2*$C$48)*(AR61/$B61)^(1/$C$49)</f>
        <v>39.847573082346571</v>
      </c>
      <c r="AT50" s="44">
        <f>100*$B$49*(Global!AS135*$B$48+Global!AS135^2*$C$48)*(AS61/$B61)^(1/$C$49)</f>
        <v>41.959477730861131</v>
      </c>
      <c r="AU50" s="44">
        <f>100*$B$49*(Global!AT135*$B$48+Global!AT135^2*$C$48)*(AT61/$B61)^(1/$C$49)</f>
        <v>44.098880185154336</v>
      </c>
      <c r="AV50" s="44">
        <f>100*$B$49*(Global!AU135*$B$48+Global!AU135^2*$C$48)*(AU61/$B61)^(1/$C$49)</f>
        <v>46.264295169461128</v>
      </c>
      <c r="AW50" s="44">
        <f>100*$B$49*(Global!AV135*$B$48+Global!AV135^2*$C$48)*(AV61/$B61)^(1/$C$49)</f>
        <v>48.454077647873909</v>
      </c>
      <c r="AX50" s="44">
        <f>100*$B$49*(Global!AW135*$B$48+Global!AW135^2*$C$48)*(AW61/$B61)^(1/$C$49)</f>
        <v>50.66646945504791</v>
      </c>
      <c r="AY50" s="44">
        <f>100*$B$49*(Global!AX135*$B$48+Global!AX135^2*$C$48)*(AX61/$B61)^(1/$C$49)</f>
        <v>52.899685492967514</v>
      </c>
      <c r="AZ50" s="44">
        <f>100*$B$49*(Global!AY135*$B$48+Global!AY135^2*$C$48)*(AY61/$B61)^(1/$C$49)</f>
        <v>55.152057703936251</v>
      </c>
      <c r="BA50" s="44">
        <f>100*$B$49*(Global!AZ135*$B$48+Global!AZ135^2*$C$48)*(AZ61/$B61)^(1/$C$49)</f>
        <v>57.422262815402256</v>
      </c>
      <c r="BB50" s="44">
        <f>100*$B$49*(Global!BA135*$B$48+Global!BA135^2*$C$48)*(BA61/$B61)^(1/$C$49)</f>
        <v>59.709669261710694</v>
      </c>
      <c r="BC50" s="44">
        <f>100*$B$49*(Global!BB135*$B$48+Global!BB135^2*$C$48)*(BB61/$B61)^(1/$C$49)</f>
        <v>62.014849049225305</v>
      </c>
      <c r="BD50" s="44">
        <f>100*$B$49*(Global!BC135*$B$48+Global!BC135^2*$C$48)*(BC61/$B61)^(1/$C$49)</f>
        <v>64.340309863005871</v>
      </c>
      <c r="BE50" s="44">
        <f>100*$B$49*(Global!BD135*$B$48+Global!BD135^2*$C$48)*(BD61/$B61)^(1/$C$49)</f>
        <v>66.691507874166362</v>
      </c>
      <c r="BF50" s="44">
        <f>100*$B$49*(Global!BE135*$B$48+Global!BE135^2*$C$48)*(BE61/$B61)^(1/$C$49)</f>
        <v>69.078196446802323</v>
      </c>
      <c r="BG50" s="44">
        <f>100*$B$49*(Global!BF135*$B$48+Global!BF135^2*$C$48)*(BF61/$B61)^(1/$C$49)</f>
        <v>71.516140761708527</v>
      </c>
      <c r="BH50" s="44">
        <f>100*$B$49*(Global!BG135*$B$48+Global!BG135^2*$C$48)*(BG61/$B61)^(1/$C$49)</f>
        <v>74.029168291713205</v>
      </c>
      <c r="BI50" s="44">
        <f>100*$B$49*(Global!BH135*$B$48+Global!BH135^2*$C$48)*(BH61/$B61)^(1/$C$49)</f>
        <v>76.651403642946761</v>
      </c>
      <c r="BJ50" s="44">
        <f>100*$B$49*(Global!BI135*$B$48+Global!BI135^2*$C$48)*(BI61/$B61)^(1/$C$49)</f>
        <v>79.42930114299395</v>
      </c>
      <c r="BK50" s="44">
        <f>100*$B$49*(Global!BJ80*$B$48+Global!BJ80^2*$C$48)*(BJ61/$B61)^(1/$C$49)</f>
        <v>81.675236911652789</v>
      </c>
      <c r="BL50" s="44">
        <f>100*$B$49*(Global!BK80*$B$48+Global!BK80^2*$C$48)*(BK61/$B61)^(1/$C$49)</f>
        <v>83.900816423756083</v>
      </c>
      <c r="BM50" s="44">
        <f>100*$B$49*(Global!BL80*$B$48+Global!BL80^2*$C$48)*(BL61/$B61)^(1/$C$49)</f>
        <v>86.114453697590918</v>
      </c>
      <c r="BN50" s="44">
        <f>100*$B$49*(Global!BM80*$B$48+Global!BM80^2*$C$48)*(BM61/$B61)^(1/$C$49)</f>
        <v>88.321787291957179</v>
      </c>
      <c r="BO50" s="44">
        <f>100*$B$49*(Global!BN80*$B$48+Global!BN80^2*$C$48)*(BN61/$B61)^(1/$C$49)</f>
        <v>90.526547822229247</v>
      </c>
      <c r="BP50" s="44">
        <f>100*$B$49*(Global!BO80*$B$48+Global!BO80^2*$C$48)*(BO61/$B61)^(1/$C$49)</f>
        <v>92.73115704796831</v>
      </c>
      <c r="BQ50" s="44">
        <f>100*$B$49*(Global!BP80*$B$48+Global!BP80^2*$C$48)*(BP61/$B61)^(1/$C$49)</f>
        <v>94.937140795452876</v>
      </c>
      <c r="BR50" s="44">
        <f>100*$B$49*(Global!BQ80*$B$48+Global!BQ80^2*$C$48)*(BQ61/$B61)^(1/$C$49)</f>
        <v>97.145413168351539</v>
      </c>
      <c r="BS50" s="44">
        <f>100*$B$49*(Global!BR80*$B$48+Global!BR80^2*$C$48)*(BR61/$B61)^(1/$C$49)</f>
        <v>99.356471959838331</v>
      </c>
      <c r="BT50" s="44">
        <f>100*$B$49*(Global!BS80*$B$48+Global!BS80^2*$C$48)*(BS61/$B61)^(1/$C$49)</f>
        <v>101.57053289502397</v>
      </c>
      <c r="BU50" s="44">
        <f>100*$B$49*(Global!BT80*$B$48+Global!BT80^2*$C$48)*(BT61/$B61)^(1/$C$49)</f>
        <v>103.78762178175211</v>
      </c>
      <c r="BV50" s="44">
        <f>100*$B$49*(Global!BU80*$B$48+Global!BU80^2*$C$48)*(BU61/$B61)^(1/$C$49)</f>
        <v>106.00763772043629</v>
      </c>
      <c r="BW50" s="44">
        <f>100*$B$49*(Global!BV80*$B$48+Global!BV80^2*$C$48)*(BV61/$B61)^(1/$C$49)</f>
        <v>108.23039642647676</v>
      </c>
      <c r="BX50" s="44">
        <f>100*$B$49*(Global!BW80*$B$48+Global!BW80^2*$C$48)*(BW61/$B61)^(1/$C$49)</f>
        <v>110.45565989242779</v>
      </c>
      <c r="BY50" s="44">
        <f>100*$B$49*(Global!BX80*$B$48+Global!BX80^2*$C$48)*(BX61/$B61)^(1/$C$49)</f>
        <v>112.68315667014789</v>
      </c>
      <c r="BZ50" s="44">
        <f>100*$B$49*(Global!BY80*$B$48+Global!BY80^2*$C$48)*(BY61/$B61)^(1/$C$49)</f>
        <v>114.91259571345047</v>
      </c>
      <c r="CA50" s="44">
        <f>100*$B$49*(Global!BZ80*$B$48+Global!BZ80^2*$C$48)*(BZ61/$B61)^(1/$C$49)</f>
        <v>117.14367580062752</v>
      </c>
      <c r="CB50" s="44">
        <f>100*$B$49*(Global!CA80*$B$48+Global!CA80^2*$C$48)*(CA61/$B61)^(1/$C$49)</f>
        <v>119.37609192326737</v>
      </c>
      <c r="CC50" s="44">
        <f>100*$B$49*(Global!CB80*$B$48+Global!CB80^2*$C$48)*(CB61/$B61)^(1/$C$49)</f>
        <v>121.60953959306558</v>
      </c>
      <c r="CD50" s="44">
        <f>100*$B$49*(Global!CC80*$B$48+Global!CC80^2*$C$48)*(CC61/$B61)^(1/$C$49)</f>
        <v>123.84371771986919</v>
      </c>
      <c r="CE50" s="44">
        <f>100*$B$49*(Global!CD80*$B$48+Global!CD80^2*$C$48)*(CD61/$B61)^(1/$C$49)</f>
        <v>126.07833050934308</v>
      </c>
      <c r="CF50" s="44">
        <f>100*$B$49*(Global!CE80*$B$48+Global!CE80^2*$C$48)*(CE61/$B61)^(1/$C$49)</f>
        <v>128.31308868807412</v>
      </c>
      <c r="CG50" s="44">
        <f>100*$B$49*(Global!CF80*$B$48+Global!CF80^2*$C$48)*(CF61/$B61)^(1/$C$49)</f>
        <v>130.54771026747432</v>
      </c>
      <c r="CH50" s="44">
        <f>100*$B$49*(Global!CG80*$B$48+Global!CG80^2*$C$48)*(CG61/$B61)^(1/$C$49)</f>
        <v>132.78192099166932</v>
      </c>
      <c r="CI50" s="44">
        <f>100*$B$49*(Global!CH80*$B$48+Global!CH80^2*$C$48)*(CH61/$B61)^(1/$C$49)</f>
        <v>135.01545456914715</v>
      </c>
      <c r="CJ50" s="44">
        <f>100*$B$49*(Global!CI80*$B$48+Global!CI80^2*$C$48)*(CI61/$B61)^(1/$C$49)</f>
        <v>137.248052756785</v>
      </c>
      <c r="CK50" s="44">
        <f>100*$B$49*(Global!CJ80*$B$48+Global!CJ80^2*$C$48)*(CJ61/$B61)^(1/$C$49)</f>
        <v>139.47946534347832</v>
      </c>
      <c r="CL50" s="44">
        <f>100*$B$49*(Global!CK80*$B$48+Global!CK80^2*$C$48)*(CK61/$B61)^(1/$C$49)</f>
        <v>141.70945006590767</v>
      </c>
      <c r="CM50" s="44">
        <f>100*$B$49*(Global!CL80*$B$48+Global!CL80^2*$C$48)*(CL61/$B61)^(1/$C$49)</f>
        <v>143.93777247888721</v>
      </c>
      <c r="CN50" s="44">
        <f>100*$B$49*(Global!CM80*$B$48+Global!CM80^2*$C$48)*(CM61/$B61)^(1/$C$49)</f>
        <v>146.16420579579253</v>
      </c>
      <c r="CO50" s="44">
        <f>100*$B$49*(Global!CN80*$B$48+Global!CN80^2*$C$48)*(CN61/$B61)^(1/$C$49)</f>
        <v>148.38853070979329</v>
      </c>
      <c r="CP50" s="44">
        <f>100*$B$49*(Global!CO80*$B$48+Global!CO80^2*$C$48)*(CO61/$B61)^(1/$C$49)</f>
        <v>150.61053520331677</v>
      </c>
      <c r="CQ50" s="44">
        <f>100*$B$49*(Global!CP80*$B$48+Global!CP80^2*$C$48)*(CP61/$B61)^(1/$C$49)</f>
        <v>152.83001435089807</v>
      </c>
      <c r="CR50" s="44">
        <f>100*$B$49*(Global!CQ80*$B$48+Global!CQ80^2*$C$48)*(CQ61/$B61)^(1/$C$49)</f>
        <v>155.04677011899639</v>
      </c>
      <c r="CS50" s="44">
        <f>100*$B$49*(Global!CR80*$B$48+Global!CR80^2*$C$48)*(CR61/$B61)^(1/$C$49)</f>
        <v>157.26061116526918</v>
      </c>
      <c r="CT50" s="44">
        <f>100*$B$49*(Global!CS80*$B$48+Global!CS80^2*$C$48)*(CS61/$B61)^(1/$C$49)</f>
        <v>159.47135263903152</v>
      </c>
      <c r="CU50" s="44">
        <f>100*$B$49*(Global!CT80*$B$48+Global!CT80^2*$C$48)*(CT61/$B61)^(1/$C$49)</f>
        <v>161.67881598410298</v>
      </c>
      <c r="CV50" s="44">
        <f>100*$B$49*(Global!CU80*$B$48+Global!CU80^2*$C$48)*(CU61/$B61)^(1/$C$49)</f>
        <v>163.88282874486958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-1.9032008619989824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3.8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C56/(D56/C56)</f>
        <v>975.86621486665081</v>
      </c>
      <c r="C56" s="29">
        <v>1090.2776160000001</v>
      </c>
      <c r="D56" s="29">
        <v>1218.1027090000002</v>
      </c>
      <c r="E56" s="29">
        <v>1320.8067949999997</v>
      </c>
      <c r="F56" s="29">
        <v>1397.4069400000003</v>
      </c>
      <c r="G56" s="29">
        <v>1444.4994270000002</v>
      </c>
      <c r="H56" s="29">
        <v>1464.9525230000002</v>
      </c>
      <c r="I56" s="29">
        <v>1465.2116030000002</v>
      </c>
      <c r="J56" s="29">
        <v>1449.3011789999998</v>
      </c>
      <c r="K56" s="29">
        <v>1422.8643800000004</v>
      </c>
      <c r="L56" s="29">
        <v>1407.6096239999999</v>
      </c>
      <c r="M56" s="29">
        <v>1407.6096239999999</v>
      </c>
      <c r="N56" s="29">
        <v>1407.6096239999999</v>
      </c>
      <c r="O56" s="29">
        <v>1407.6096239999999</v>
      </c>
      <c r="P56" s="29">
        <v>1407.6096239999999</v>
      </c>
      <c r="Q56" s="29">
        <v>1407.6096239999999</v>
      </c>
      <c r="R56" s="29">
        <v>1407.6096239999999</v>
      </c>
      <c r="S56" s="29">
        <v>1407.6096239999999</v>
      </c>
      <c r="T56" s="29">
        <v>1407.6096239999999</v>
      </c>
      <c r="U56" s="29">
        <v>1407.6096239999999</v>
      </c>
      <c r="V56" s="29">
        <v>1407.6096239999999</v>
      </c>
      <c r="W56" s="29">
        <v>1407.6096239999999</v>
      </c>
      <c r="X56" s="29">
        <v>1407.6096239999999</v>
      </c>
      <c r="Y56" s="29">
        <v>1407.6096239999999</v>
      </c>
      <c r="Z56" s="29">
        <v>1407.6096239999999</v>
      </c>
      <c r="AA56" s="29">
        <v>1407.6096239999999</v>
      </c>
      <c r="AB56" s="29">
        <v>1407.6096239999999</v>
      </c>
      <c r="AC56" s="29">
        <v>1407.6096239999999</v>
      </c>
      <c r="AD56" s="29">
        <v>1407.6096239999999</v>
      </c>
      <c r="AE56" s="29">
        <v>1407.6096239999999</v>
      </c>
      <c r="AF56" s="29">
        <v>1407.6096239999999</v>
      </c>
      <c r="AG56" s="29">
        <v>1407.6096239999999</v>
      </c>
      <c r="AH56" s="29">
        <v>1407.6096239999999</v>
      </c>
      <c r="AI56" s="29">
        <v>1407.6096239999999</v>
      </c>
      <c r="AJ56" s="29">
        <v>1407.6096239999999</v>
      </c>
      <c r="AK56" s="29">
        <v>1407.6096239999999</v>
      </c>
      <c r="AL56" s="29">
        <v>1407.6096239999999</v>
      </c>
      <c r="AM56" s="29">
        <v>1407.6096239999999</v>
      </c>
      <c r="AN56" s="29">
        <v>1407.6096239999999</v>
      </c>
      <c r="AO56" s="29">
        <v>1407.6096239999999</v>
      </c>
      <c r="AP56" s="29">
        <v>1407.6096239999999</v>
      </c>
      <c r="AQ56" s="29">
        <v>1407.6096239999999</v>
      </c>
      <c r="AR56" s="29">
        <v>1407.6096239999999</v>
      </c>
      <c r="AS56" s="29">
        <v>1407.6096239999999</v>
      </c>
      <c r="AT56" s="29">
        <v>1407.6096239999999</v>
      </c>
      <c r="AU56" s="29">
        <v>1407.6096239999999</v>
      </c>
      <c r="AV56" s="29">
        <v>1407.6096239999999</v>
      </c>
      <c r="AW56" s="29">
        <v>1407.6096239999999</v>
      </c>
      <c r="AX56" s="29">
        <v>1407.6096239999999</v>
      </c>
      <c r="AY56" s="29">
        <v>1407.6096239999999</v>
      </c>
      <c r="AZ56" s="29">
        <v>1407.6096239999999</v>
      </c>
      <c r="BA56" s="29">
        <v>1407.6096239999999</v>
      </c>
      <c r="BB56" s="29">
        <v>1407.6096239999999</v>
      </c>
      <c r="BC56" s="29">
        <v>1407.6096239999999</v>
      </c>
      <c r="BD56" s="29">
        <v>1407.6096239999999</v>
      </c>
      <c r="BE56" s="29">
        <v>1407.6096239999999</v>
      </c>
      <c r="BF56" s="29">
        <v>1407.6096239999999</v>
      </c>
      <c r="BG56" s="29">
        <v>1407.6096239999999</v>
      </c>
      <c r="BH56" s="29">
        <v>1407.6096239999999</v>
      </c>
      <c r="BI56" s="29">
        <v>1407.6096239999999</v>
      </c>
    </row>
    <row r="57" spans="1:105" s="6" customFormat="1" ht="13.8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3.8">
      <c r="A59" s="5" t="s">
        <v>129</v>
      </c>
      <c r="B59" s="192">
        <f>+BI56</f>
        <v>1407.6096239999999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0">B20*B74^$B7*(B56/1000)^(1-$B7)</f>
        <v>2.6943799274495785</v>
      </c>
      <c r="C61" s="45">
        <f t="shared" si="10"/>
        <v>4.2331562979586312</v>
      </c>
      <c r="D61" s="45">
        <f t="shared" si="10"/>
        <v>6.9719815075527931</v>
      </c>
      <c r="E61" s="45">
        <f t="shared" si="10"/>
        <v>10.626832073229904</v>
      </c>
      <c r="F61" s="45">
        <f t="shared" si="10"/>
        <v>15.237291290537781</v>
      </c>
      <c r="G61" s="45">
        <f t="shared" si="10"/>
        <v>20.681656536861468</v>
      </c>
      <c r="H61" s="45">
        <f t="shared" si="10"/>
        <v>26.933683985950541</v>
      </c>
      <c r="I61" s="45">
        <f t="shared" si="10"/>
        <v>33.991879920555256</v>
      </c>
      <c r="J61" s="45">
        <f t="shared" si="10"/>
        <v>41.670174304459749</v>
      </c>
      <c r="K61" s="45">
        <f t="shared" si="10"/>
        <v>49.822822524745597</v>
      </c>
      <c r="L61" s="45">
        <f t="shared" si="10"/>
        <v>58.710980733085073</v>
      </c>
      <c r="M61" s="45">
        <f t="shared" si="10"/>
        <v>68.849099692161786</v>
      </c>
      <c r="N61" s="45">
        <f t="shared" si="10"/>
        <v>79.424507066261782</v>
      </c>
      <c r="O61" s="45">
        <f t="shared" si="10"/>
        <v>90.874115832995997</v>
      </c>
      <c r="P61" s="45">
        <f t="shared" si="10"/>
        <v>103.05395596286574</v>
      </c>
      <c r="Q61" s="45">
        <f t="shared" si="10"/>
        <v>115.84305510631428</v>
      </c>
      <c r="R61" s="45">
        <f t="shared" si="10"/>
        <v>129.13633231262074</v>
      </c>
      <c r="S61" s="45">
        <f t="shared" si="10"/>
        <v>142.84018131106671</v>
      </c>
      <c r="T61" s="45">
        <f t="shared" si="10"/>
        <v>156.86991160928551</v>
      </c>
      <c r="U61" s="45">
        <f t="shared" si="10"/>
        <v>171.14827548545455</v>
      </c>
      <c r="V61" s="45">
        <f t="shared" si="10"/>
        <v>185.60459667166774</v>
      </c>
      <c r="W61" s="45">
        <f t="shared" si="10"/>
        <v>200.17423016880997</v>
      </c>
      <c r="X61" s="45">
        <f t="shared" si="10"/>
        <v>214.79822706589493</v>
      </c>
      <c r="Y61" s="45">
        <f t="shared" si="10"/>
        <v>229.42316519492502</v>
      </c>
      <c r="Z61" s="45">
        <f t="shared" si="10"/>
        <v>244.00114175114169</v>
      </c>
      <c r="AA61" s="45">
        <f t="shared" si="10"/>
        <v>258.48990894063081</v>
      </c>
      <c r="AB61" s="45">
        <f t="shared" si="10"/>
        <v>272.86087237228855</v>
      </c>
      <c r="AC61" s="45">
        <f t="shared" si="10"/>
        <v>287.09933223182782</v>
      </c>
      <c r="AD61" s="45">
        <f t="shared" si="10"/>
        <v>301.40453060569689</v>
      </c>
      <c r="AE61" s="45">
        <f t="shared" si="10"/>
        <v>315.73720574019768</v>
      </c>
      <c r="AF61" s="45">
        <f t="shared" si="10"/>
        <v>330.05392805495228</v>
      </c>
      <c r="AG61" s="45">
        <f t="shared" si="10"/>
        <v>344.31354620900805</v>
      </c>
      <c r="AH61" s="45">
        <f t="shared" si="10"/>
        <v>358.47963304121436</v>
      </c>
      <c r="AI61" s="45">
        <f t="shared" si="10"/>
        <v>372.52120800699902</v>
      </c>
      <c r="AJ61" s="45">
        <f t="shared" si="10"/>
        <v>386.41225966547341</v>
      </c>
      <c r="AK61" s="45">
        <f t="shared" si="10"/>
        <v>400.1306315571793</v>
      </c>
      <c r="AL61" s="45">
        <f t="shared" si="10"/>
        <v>413.65668531915946</v>
      </c>
      <c r="AM61" s="45">
        <f t="shared" si="10"/>
        <v>426.97198801893239</v>
      </c>
      <c r="AN61" s="45">
        <f t="shared" si="10"/>
        <v>440.05814655201368</v>
      </c>
      <c r="AO61" s="45">
        <f t="shared" si="10"/>
        <v>452.89583649724614</v>
      </c>
      <c r="AP61" s="45">
        <f t="shared" si="10"/>
        <v>465.46403588328769</v>
      </c>
      <c r="AQ61" s="45">
        <f t="shared" si="10"/>
        <v>477.73946429899172</v>
      </c>
      <c r="AR61" s="45">
        <f t="shared" si="10"/>
        <v>489.69623626907321</v>
      </c>
      <c r="AS61" s="45">
        <f t="shared" si="10"/>
        <v>501.3057602787722</v>
      </c>
      <c r="AT61" s="45">
        <f t="shared" si="10"/>
        <v>512.53695007510566</v>
      </c>
      <c r="AU61" s="45">
        <f t="shared" si="10"/>
        <v>523.35686429126156</v>
      </c>
      <c r="AV61" s="45">
        <f t="shared" si="10"/>
        <v>533.73195728727308</v>
      </c>
      <c r="AW61" s="45">
        <f t="shared" si="10"/>
        <v>543.63021271419188</v>
      </c>
      <c r="AX61" s="45">
        <f t="shared" si="10"/>
        <v>553.02454605580385</v>
      </c>
      <c r="AY61" s="45">
        <f t="shared" si="10"/>
        <v>561.89800598843885</v>
      </c>
      <c r="AZ61" s="45">
        <f t="shared" si="10"/>
        <v>570.25147525385626</v>
      </c>
      <c r="BA61" s="45">
        <f t="shared" si="10"/>
        <v>578.11476040816626</v>
      </c>
      <c r="BB61" s="45">
        <f t="shared" si="10"/>
        <v>585.56214509366635</v>
      </c>
      <c r="BC61" s="45">
        <f t="shared" si="10"/>
        <v>592.73362854777054</v>
      </c>
      <c r="BD61" s="45">
        <f t="shared" si="10"/>
        <v>599.86313546956649</v>
      </c>
      <c r="BE61" s="45">
        <f t="shared" si="10"/>
        <v>607.31492385230774</v>
      </c>
      <c r="BF61" s="45">
        <f t="shared" si="10"/>
        <v>615.62920745478164</v>
      </c>
      <c r="BG61" s="45">
        <f t="shared" si="10"/>
        <v>625.57759519141553</v>
      </c>
      <c r="BH61" s="45">
        <f t="shared" si="10"/>
        <v>638.22800874763664</v>
      </c>
      <c r="BI61" s="45">
        <f t="shared" si="10"/>
        <v>655.01598145889864</v>
      </c>
      <c r="BJ61" s="45">
        <f>+BI61</f>
        <v>655.01598145889864</v>
      </c>
      <c r="BK61" s="45">
        <f t="shared" ref="BK61:CV61" si="11">+BJ61</f>
        <v>655.01598145889864</v>
      </c>
      <c r="BL61" s="45">
        <f t="shared" si="11"/>
        <v>655.01598145889864</v>
      </c>
      <c r="BM61" s="45">
        <f t="shared" si="11"/>
        <v>655.01598145889864</v>
      </c>
      <c r="BN61" s="45">
        <f t="shared" si="11"/>
        <v>655.01598145889864</v>
      </c>
      <c r="BO61" s="45">
        <f t="shared" si="11"/>
        <v>655.01598145889864</v>
      </c>
      <c r="BP61" s="45">
        <f t="shared" si="11"/>
        <v>655.01598145889864</v>
      </c>
      <c r="BQ61" s="45">
        <f t="shared" si="11"/>
        <v>655.01598145889864</v>
      </c>
      <c r="BR61" s="45">
        <f t="shared" si="11"/>
        <v>655.01598145889864</v>
      </c>
      <c r="BS61" s="45">
        <f t="shared" si="11"/>
        <v>655.01598145889864</v>
      </c>
      <c r="BT61" s="45">
        <f t="shared" si="11"/>
        <v>655.01598145889864</v>
      </c>
      <c r="BU61" s="45">
        <f t="shared" si="11"/>
        <v>655.01598145889864</v>
      </c>
      <c r="BV61" s="45">
        <f t="shared" si="11"/>
        <v>655.01598145889864</v>
      </c>
      <c r="BW61" s="45">
        <f t="shared" si="11"/>
        <v>655.01598145889864</v>
      </c>
      <c r="BX61" s="45">
        <f t="shared" si="11"/>
        <v>655.01598145889864</v>
      </c>
      <c r="BY61" s="45">
        <f t="shared" si="11"/>
        <v>655.01598145889864</v>
      </c>
      <c r="BZ61" s="45">
        <f t="shared" si="11"/>
        <v>655.01598145889864</v>
      </c>
      <c r="CA61" s="45">
        <f t="shared" si="11"/>
        <v>655.01598145889864</v>
      </c>
      <c r="CB61" s="45">
        <f t="shared" si="11"/>
        <v>655.01598145889864</v>
      </c>
      <c r="CC61" s="45">
        <f t="shared" si="11"/>
        <v>655.01598145889864</v>
      </c>
      <c r="CD61" s="45">
        <f t="shared" si="11"/>
        <v>655.01598145889864</v>
      </c>
      <c r="CE61" s="45">
        <f t="shared" si="11"/>
        <v>655.01598145889864</v>
      </c>
      <c r="CF61" s="45">
        <f t="shared" si="11"/>
        <v>655.01598145889864</v>
      </c>
      <c r="CG61" s="45">
        <f t="shared" si="11"/>
        <v>655.01598145889864</v>
      </c>
      <c r="CH61" s="45">
        <f t="shared" si="11"/>
        <v>655.01598145889864</v>
      </c>
      <c r="CI61" s="45">
        <f t="shared" si="11"/>
        <v>655.01598145889864</v>
      </c>
      <c r="CJ61" s="45">
        <f t="shared" si="11"/>
        <v>655.01598145889864</v>
      </c>
      <c r="CK61" s="45">
        <f t="shared" si="11"/>
        <v>655.01598145889864</v>
      </c>
      <c r="CL61" s="45">
        <f t="shared" si="11"/>
        <v>655.01598145889864</v>
      </c>
      <c r="CM61" s="45">
        <f t="shared" si="11"/>
        <v>655.01598145889864</v>
      </c>
      <c r="CN61" s="45">
        <f t="shared" si="11"/>
        <v>655.01598145889864</v>
      </c>
      <c r="CO61" s="45">
        <f t="shared" si="11"/>
        <v>655.01598145889864</v>
      </c>
      <c r="CP61" s="45">
        <f t="shared" si="11"/>
        <v>655.01598145889864</v>
      </c>
      <c r="CQ61" s="45">
        <f t="shared" si="11"/>
        <v>655.01598145889864</v>
      </c>
      <c r="CR61" s="45">
        <f t="shared" si="11"/>
        <v>655.01598145889864</v>
      </c>
      <c r="CS61" s="45">
        <f t="shared" si="11"/>
        <v>655.01598145889864</v>
      </c>
      <c r="CT61" s="45">
        <f t="shared" si="11"/>
        <v>655.01598145889864</v>
      </c>
      <c r="CU61" s="45">
        <f t="shared" si="11"/>
        <v>655.01598145889864</v>
      </c>
      <c r="CV61" s="45">
        <f t="shared" si="11"/>
        <v>655.01598145889864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4.7934416529643127E-3</v>
      </c>
      <c r="E62" s="64">
        <f>($B24*E81+$B25*E81^$B$26+$B$29*(E81/$B$27)^$B$28)*Parameters!$B$116*0.01</f>
        <v>6.7083344574858893E-3</v>
      </c>
      <c r="F62" s="64">
        <f>($B24*F81+$B25*F81^$B$26+$B$29*(F81/$B$27)^$B$28)*Parameters!$B$116*0.01</f>
        <v>9.1010040675827981E-3</v>
      </c>
      <c r="G62" s="64">
        <f>($B24*G81+$B25*G81^$B$26+$B$29*(G81/$B$27)^$B$28)*Parameters!$B$116*0.01</f>
        <v>1.1925016417252993E-2</v>
      </c>
      <c r="H62" s="64">
        <f>($B24*H81+$B25*H81^$B$26+$B$29*(H81/$B$27)^$B$28)*Parameters!$B$116*0.01</f>
        <v>1.5124294301387169E-2</v>
      </c>
      <c r="I62" s="64">
        <f>($B24*I81+$B25*I81^$B$26+$B$29*(I81/$B$27)^$B$28)*Parameters!$B$116*0.01</f>
        <v>1.8643128034155583E-2</v>
      </c>
      <c r="J62" s="64">
        <f>($B24*J81+$B25*J81^$B$26+$B$29*(J81/$B$27)^$B$28)*Parameters!$B$116*0.01</f>
        <v>2.2431620380111931E-2</v>
      </c>
      <c r="K62" s="64">
        <f>($B24*K81+$B25*K81^$B$26+$B$29*(K81/$B$27)^$B$28)*Parameters!$B$116*0.01</f>
        <v>2.6446440491929932E-2</v>
      </c>
      <c r="L62" s="64">
        <f>($B24*L81+$B25*L81^$B$26+$B$29*(L81/$B$27)^$B$28)*Parameters!$B$116*0.01</f>
        <v>3.0651906230937078E-2</v>
      </c>
      <c r="M62" s="64">
        <f>($B24*M81+$B25*M81^$B$26+$B$29*(M81/$B$27)^$B$28)*Parameters!$B$116*0.01</f>
        <v>3.4903893934976477E-2</v>
      </c>
      <c r="N62" s="64">
        <f>($B24*N81+$B25*N81^$B$26+$B$29*(N81/$B$27)^$B$28)*Parameters!$B$116*0.01</f>
        <v>3.9202292821148919E-2</v>
      </c>
      <c r="O62" s="64">
        <f>($B24*O81+$B25*O81^$B$26+$B$29*(O81/$B$27)^$B$28)*Parameters!$B$116*0.01</f>
        <v>4.3546498303256423E-2</v>
      </c>
      <c r="P62" s="64">
        <f>($B24*P81+$B25*P81^$B$26+$B$29*(P81/$B$27)^$B$28)*Parameters!$B$116*0.01</f>
        <v>4.7930907032052342E-2</v>
      </c>
      <c r="Q62" s="64">
        <f>($B24*Q81+$B25*Q81^$B$26+$B$29*(Q81/$B$27)^$B$28)*Parameters!$B$116*0.01</f>
        <v>5.2347405523441803E-2</v>
      </c>
      <c r="R62" s="64">
        <f>($B24*R81+$B25*R81^$B$26+$B$29*(R81/$B$27)^$B$28)*Parameters!$B$116*0.01</f>
        <v>5.6786338579390555E-2</v>
      </c>
      <c r="S62" s="64">
        <f>($B24*S81+$B25*S81^$B$26+$B$29*(S81/$B$27)^$B$28)*Parameters!$B$116*0.01</f>
        <v>6.123662256526221E-2</v>
      </c>
      <c r="T62" s="64">
        <f>($B24*T81+$B25*T81^$B$26+$B$29*(T81/$B$27)^$B$28)*Parameters!$B$116*0.01</f>
        <v>6.5685246345102213E-2</v>
      </c>
      <c r="U62" s="64">
        <f>($B24*U81+$B25*U81^$B$26+$B$29*(U81/$B$27)^$B$28)*Parameters!$B$116*0.01</f>
        <v>7.0116224167110344E-2</v>
      </c>
      <c r="V62" s="64">
        <f>($B24*V81+$B25*V81^$B$26+$B$29*(V81/$B$27)^$B$28)*Parameters!$B$116*0.01</f>
        <v>7.4508997449947226E-2</v>
      </c>
      <c r="W62" s="64">
        <f>($B24*W81+$B25*W81^$B$26+$B$29*(W81/$B$27)^$B$28)*Parameters!$B$116*0.01</f>
        <v>7.8836277460776788E-2</v>
      </c>
      <c r="X62" s="64">
        <f>($B24*X81+$B25*X81^$B$26+$B$29*(X81/$B$27)^$B$28)*Parameters!$B$116*0.01</f>
        <v>8.306140146419265E-2</v>
      </c>
      <c r="Y62" s="64">
        <f>($B24*Y81+$B25*Y81^$B$26+$B$29*(Y81/$B$27)^$B$28)*Parameters!$B$116*0.01</f>
        <v>8.7135479582999303E-2</v>
      </c>
      <c r="Z62" s="64">
        <f>($B24*Z81+$B25*Z81^$B$26+$B$29*(Z81/$B$27)^$B$28)*Parameters!$B$116*0.01</f>
        <v>9.0994972508568056E-2</v>
      </c>
      <c r="AA62" s="64">
        <f>($B24*AA81+$B25*AA81^$B$26+$B$29*(AA81/$B$27)^$B$28)*Parameters!$B$116*0.01</f>
        <v>9.4422466732643692E-2</v>
      </c>
      <c r="AB62" s="64">
        <f>($B24*AB81+$B25*AB81^$B$26+$B$29*(AB81/$B$27)^$B$28)*Parameters!$B$116*0.01</f>
        <v>9.6378330225043995E-2</v>
      </c>
      <c r="AC62" s="64">
        <f>($B24*AC81+$B25*AC81^$B$26+$B$29*(AC81/$B$27)^$B$28)*Parameters!$B$116*0.01</f>
        <v>9.6415374245128721E-2</v>
      </c>
      <c r="AD62" s="64">
        <f>($B24*AD81+$B25*AD81^$B$26+$B$29*(AD81/$B$27)^$B$28)*Parameters!$B$116*0.01</f>
        <v>9.5310075484435167E-2</v>
      </c>
      <c r="AE62" s="64">
        <f>($B24*AE81+$B25*AE81^$B$26+$B$29*(AE81/$B$27)^$B$28)*Parameters!$B$116*0.01</f>
        <v>9.3590988203512623E-2</v>
      </c>
      <c r="AF62" s="64">
        <f>($B24*AF81+$B25*AF81^$B$26+$B$29*(AF81/$B$27)^$B$28)*Parameters!$B$116*0.01</f>
        <v>9.160235760406181E-2</v>
      </c>
      <c r="AG62" s="64">
        <f>($B24*AG81+$B25*AG81^$B$26+$B$29*(AG81/$B$27)^$B$28)*Parameters!$B$116*0.01</f>
        <v>8.955894338120339E-2</v>
      </c>
      <c r="AH62" s="64">
        <f>($B24*AH81+$B25*AH81^$B$26+$B$29*(AH81/$B$27)^$B$28)*Parameters!$B$116*0.01</f>
        <v>8.7587836830081575E-2</v>
      </c>
      <c r="AI62" s="64">
        <f>($B24*AI81+$B25*AI81^$B$26+$B$29*(AI81/$B$27)^$B$28)*Parameters!$B$116*0.01</f>
        <v>8.5758449477713092E-2</v>
      </c>
      <c r="AJ62" s="64">
        <f>($B24*AJ81+$B25*AJ81^$B$26+$B$29*(AJ81/$B$27)^$B$28)*Parameters!$B$116*0.01</f>
        <v>8.410324645285007E-2</v>
      </c>
      <c r="AK62" s="64">
        <f>($B24*AK81+$B25*AK81^$B$26+$B$29*(AK81/$B$27)^$B$28)*Parameters!$B$116*0.01</f>
        <v>8.2631733409279651E-2</v>
      </c>
      <c r="AL62" s="64">
        <f>($B24*AL81+$B25*AL81^$B$26+$B$29*(AL81/$B$27)^$B$28)*Parameters!$B$116*0.01</f>
        <v>8.1339716455714209E-2</v>
      </c>
      <c r="AM62" s="64">
        <f>($B24*AM81+$B25*AM81^$B$26+$B$29*(AM81/$B$27)^$B$28)*Parameters!$B$116*0.01</f>
        <v>8.0215329829748883E-2</v>
      </c>
      <c r="AN62" s="64">
        <f>($B24*AN81+$B25*AN81^$B$26+$B$29*(AN81/$B$27)^$B$28)*Parameters!$B$116*0.01</f>
        <v>7.9242889226834687E-2</v>
      </c>
      <c r="AO62" s="64">
        <f>($B24*AO81+$B25*AO81^$B$26+$B$29*(AO81/$B$27)^$B$28)*Parameters!$B$116*0.01</f>
        <v>7.8405300085501978E-2</v>
      </c>
      <c r="AP62" s="64">
        <f>($B24*AP81+$B25*AP81^$B$26+$B$29*(AP81/$B$27)^$B$28)*Parameters!$B$116*0.01</f>
        <v>7.768551544564567E-2</v>
      </c>
      <c r="AQ62" s="64">
        <f>($B24*AQ81+$B25*AQ81^$B$26+$B$29*(AQ81/$B$27)^$B$28)*Parameters!$B$116*0.01</f>
        <v>7.706737529009057E-2</v>
      </c>
      <c r="AR62" s="64">
        <f>($B24*AR81+$B25*AR81^$B$26+$B$29*(AR81/$B$27)^$B$28)*Parameters!$B$116*0.01</f>
        <v>7.653604846003248E-2</v>
      </c>
      <c r="AS62" s="64">
        <f>($B24*AS81+$B25*AS81^$B$26+$B$29*(AS81/$B$27)^$B$28)*Parameters!$B$116*0.01</f>
        <v>7.607822356220767E-2</v>
      </c>
      <c r="AT62" s="64">
        <f>($B24*AT81+$B25*AT81^$B$26+$B$29*(AT81/$B$27)^$B$28)*Parameters!$B$116*0.01</f>
        <v>7.5682145292120251E-2</v>
      </c>
      <c r="AU62" s="64">
        <f>($B24*AU81+$B25*AU81^$B$26+$B$29*(AU81/$B$27)^$B$28)*Parameters!$B$116*0.01</f>
        <v>7.5337559254465405E-2</v>
      </c>
      <c r="AV62" s="64">
        <f>($B24*AV81+$B25*AV81^$B$26+$B$29*(AV81/$B$27)^$B$28)*Parameters!$B$116*0.01</f>
        <v>7.5035606177439734E-2</v>
      </c>
      <c r="AW62" s="64">
        <f>($B24*AW81+$B25*AW81^$B$26+$B$29*(AW81/$B$27)^$B$28)*Parameters!$B$116*0.01</f>
        <v>7.4768691687266312E-2</v>
      </c>
      <c r="AX62" s="64">
        <f>($B24*AX81+$B25*AX81^$B$26+$B$29*(AX81/$B$27)^$B$28)*Parameters!$B$116*0.01</f>
        <v>7.4530348053014339E-2</v>
      </c>
      <c r="AY62" s="64">
        <f>($B24*AY81+$B25*AY81^$B$26+$B$29*(AY81/$B$27)^$B$28)*Parameters!$B$116*0.01</f>
        <v>7.4315097875472289E-2</v>
      </c>
      <c r="AZ62" s="64">
        <f>($B24*AZ81+$B25*AZ81^$B$26+$B$29*(AZ81/$B$27)^$B$28)*Parameters!$B$116*0.01</f>
        <v>7.4118325474887989E-2</v>
      </c>
      <c r="BA62" s="64">
        <f>($B24*BA81+$B25*BA81^$B$26+$B$29*(BA81/$B$27)^$B$28)*Parameters!$B$116*0.01</f>
        <v>7.3936158995070195E-2</v>
      </c>
      <c r="BB62" s="64">
        <f>($B24*BB81+$B25*BB81^$B$26+$B$29*(BB81/$B$27)^$B$28)*Parameters!$B$116*0.01</f>
        <v>7.3765364493534227E-2</v>
      </c>
      <c r="BC62" s="64">
        <f>($B24*BC81+$B25*BC81^$B$26+$B$29*(BC81/$B$27)^$B$28)*Parameters!$B$116*0.01</f>
        <v>7.3603252198970875E-2</v>
      </c>
      <c r="BD62" s="64">
        <f>($B24*BD81+$B25*BD81^$B$26+$B$29*(BD81/$B$27)^$B$28)*Parameters!$B$116*0.01</f>
        <v>7.3447594466311342E-2</v>
      </c>
      <c r="BE62" s="64">
        <f>($B24*BE81+$B25*BE81^$B$26+$B$29*(BE81/$B$27)^$B$28)*Parameters!$B$116*0.01</f>
        <v>7.3296554596436372E-2</v>
      </c>
      <c r="BF62" s="64">
        <f>($B24*BF81+$B25*BF81^$B$26+$B$29*(BF81/$B$27)^$B$28)*Parameters!$B$116*0.01</f>
        <v>7.3148625511243612E-2</v>
      </c>
      <c r="BG62" s="64">
        <f>($B24*BG81+$B25*BG81^$B$26+$B$29*(BG81/$B$27)^$B$28)*Parameters!$B$116*0.01</f>
        <v>7.3002577217378739E-2</v>
      </c>
      <c r="BH62" s="64">
        <f>($B24*BH81+$B25*BH81^$B$26+$B$29*(BH81/$B$27)^$B$28)*Parameters!$B$116*0.01</f>
        <v>7.2857412007835839E-2</v>
      </c>
      <c r="BI62" s="64">
        <f>($B24*BI81+$B25*BI81^$B$26+$B$29*(BI81/$B$27)^$B$28)*Parameters!$B$116*0.01</f>
        <v>7.2712326409429096E-2</v>
      </c>
      <c r="BJ62" s="64">
        <f>($B24*BJ81+$B25*BJ81^$B$26+$B$29*(BJ81/$B$27)^$B$28)*Parameters!$B$116*0.01</f>
        <v>7.1169050698316583E-2</v>
      </c>
      <c r="BK62" s="64">
        <f>($B24*BK81+$B25*BK81^$B$26+$B$29*(BK81/$B$27)^$B$28)*Parameters!$B$116*0.01</f>
        <v>7.0070274699577675E-2</v>
      </c>
      <c r="BL62" s="64">
        <f>($B24*BL81+$B25*BL81^$B$26+$B$29*(BL81/$B$27)^$B$28)*Parameters!$B$116*0.01</f>
        <v>6.9267995290477349E-2</v>
      </c>
      <c r="BM62" s="64">
        <f>($B24*BM81+$B25*BM81^$B$26+$B$29*(BM81/$B$27)^$B$28)*Parameters!$B$116*0.01</f>
        <v>6.8664207245540412E-2</v>
      </c>
      <c r="BN62" s="64">
        <f>($B24*BN81+$B25*BN81^$B$26+$B$29*(BN81/$B$27)^$B$28)*Parameters!$B$116*0.01</f>
        <v>6.8193584748725278E-2</v>
      </c>
      <c r="BO62" s="64">
        <f>($B24*BO81+$B25*BO81^$B$26+$B$29*(BO81/$B$27)^$B$28)*Parameters!$B$116*0.01</f>
        <v>6.7812383649742305E-2</v>
      </c>
      <c r="BP62" s="64">
        <f>($B24*BP81+$B25*BP81^$B$26+$B$29*(BP81/$B$27)^$B$28)*Parameters!$B$116*0.01</f>
        <v>6.7491218399279213E-2</v>
      </c>
      <c r="BQ62" s="64">
        <f>($B24*BQ81+$B25*BQ81^$B$26+$B$29*(BQ81/$B$27)^$B$28)*Parameters!$B$116*0.01</f>
        <v>6.7210306747637616E-2</v>
      </c>
      <c r="BR62" s="64">
        <f>($B24*BR81+$B25*BR81^$B$26+$B$29*(BR81/$B$27)^$B$28)*Parameters!$B$116*0.01</f>
        <v>6.6956313211161897E-2</v>
      </c>
      <c r="BS62" s="64">
        <f>($B24*BS81+$B25*BS81^$B$26+$B$29*(BS81/$B$27)^$B$28)*Parameters!$B$116*0.01</f>
        <v>6.6720241502934388E-2</v>
      </c>
      <c r="BT62" s="64">
        <f>($B24*BT81+$B25*BT81^$B$26+$B$29*(BT81/$B$27)^$B$28)*Parameters!$B$116*0.01</f>
        <v>6.6496021520839402E-2</v>
      </c>
      <c r="BU62" s="64">
        <f>($B24*BU81+$B25*BU81^$B$26+$B$29*(BU81/$B$27)^$B$28)*Parameters!$B$116*0.01</f>
        <v>6.6279559228750742E-2</v>
      </c>
      <c r="BV62" s="64">
        <f>($B24*BV81+$B25*BV81^$B$26+$B$29*(BV81/$B$27)^$B$28)*Parameters!$B$116*0.01</f>
        <v>6.6068096453523337E-2</v>
      </c>
      <c r="BW62" s="64">
        <f>($B24*BW81+$B25*BW81^$B$26+$B$29*(BW81/$B$27)^$B$28)*Parameters!$B$116*0.01</f>
        <v>6.5859778845736988E-2</v>
      </c>
      <c r="BX62" s="64">
        <f>($B24*BX81+$B25*BX81^$B$26+$B$29*(BX81/$B$27)^$B$28)*Parameters!$B$116*0.01</f>
        <v>6.5653363977744225E-2</v>
      </c>
      <c r="BY62" s="64">
        <f>($B24*BY81+$B25*BY81^$B$26+$B$29*(BY81/$B$27)^$B$28)*Parameters!$B$116*0.01</f>
        <v>6.5448023936933011E-2</v>
      </c>
      <c r="BZ62" s="64">
        <f>($B24*BZ81+$B25*BZ81^$B$26+$B$29*(BZ81/$B$27)^$B$28)*Parameters!$B$116*0.01</f>
        <v>6.5243211714095889E-2</v>
      </c>
      <c r="CA62" s="64">
        <f>($B24*CA81+$B25*CA81^$B$26+$B$29*(CA81/$B$27)^$B$28)*Parameters!$B$116*0.01</f>
        <v>6.5038570700755083E-2</v>
      </c>
      <c r="CB62" s="64">
        <f>($B24*CB81+$B25*CB81^$B$26+$B$29*(CB81/$B$27)^$B$28)*Parameters!$B$116*0.01</f>
        <v>6.4833873339232698E-2</v>
      </c>
      <c r="CC62" s="64">
        <f>($B24*CC81+$B25*CC81^$B$26+$B$29*(CC81/$B$27)^$B$28)*Parameters!$B$116*0.01</f>
        <v>6.462897950093259E-2</v>
      </c>
      <c r="CD62" s="64">
        <f>($B24*CD81+$B25*CD81^$B$26+$B$29*(CD81/$B$27)^$B$28)*Parameters!$B$116*0.01</f>
        <v>6.4423808223916038E-2</v>
      </c>
      <c r="CE62" s="64">
        <f>($B24*CE81+$B25*CE81^$B$26+$B$29*(CE81/$B$27)^$B$28)*Parameters!$B$116*0.01</f>
        <v>6.421831850320156E-2</v>
      </c>
      <c r="CF62" s="64">
        <f>($B24*CF81+$B25*CF81^$B$26+$B$29*(CF81/$B$27)^$B$28)*Parameters!$B$116*0.01</f>
        <v>6.4012496220176948E-2</v>
      </c>
      <c r="CG62" s="64">
        <f>($B24*CG81+$B25*CG81^$B$26+$B$29*(CG81/$B$27)^$B$28)*Parameters!$B$116*0.01</f>
        <v>6.3806345238872311E-2</v>
      </c>
      <c r="CH62" s="64">
        <f>($B24*CH81+$B25*CH81^$B$26+$B$29*(CH81/$B$27)^$B$28)*Parameters!$B$116*0.01</f>
        <v>6.3599881333310779E-2</v>
      </c>
      <c r="CI62" s="64">
        <f>($B24*CI81+$B25*CI81^$B$26+$B$29*(CI81/$B$27)^$B$28)*Parameters!$B$116*0.01</f>
        <v>6.3393128040659164E-2</v>
      </c>
      <c r="CJ62" s="64">
        <f>($B24*CJ81+$B25*CJ81^$B$26+$B$29*(CJ81/$B$27)^$B$28)*Parameters!$B$116*0.01</f>
        <v>6.3186113826215667E-2</v>
      </c>
      <c r="CK62" s="64">
        <f>($B24*CK81+$B25*CK81^$B$26+$B$29*(CK81/$B$27)^$B$28)*Parameters!$B$116*0.01</f>
        <v>6.2978870143485771E-2</v>
      </c>
      <c r="CL62" s="64">
        <f>($B24*CL81+$B25*CL81^$B$26+$B$29*(CL81/$B$27)^$B$28)*Parameters!$B$116*0.01</f>
        <v>6.277143010617238E-2</v>
      </c>
      <c r="CM62" s="64">
        <f>($B24*CM81+$B25*CM81^$B$26+$B$29*(CM81/$B$27)^$B$28)*Parameters!$B$116*0.01</f>
        <v>6.2563827579432518E-2</v>
      </c>
      <c r="CN62" s="64">
        <f>($B24*CN81+$B25*CN81^$B$26+$B$29*(CN81/$B$27)^$B$28)*Parameters!$B$116*0.01</f>
        <v>6.2356096559144217E-2</v>
      </c>
      <c r="CO62" s="64">
        <f>($B24*CO81+$B25*CO81^$B$26+$B$29*(CO81/$B$27)^$B$28)*Parameters!$B$116*0.01</f>
        <v>6.2148270749595509E-2</v>
      </c>
      <c r="CP62" s="64">
        <f>($B24*CP81+$B25*CP81^$B$26+$B$29*(CP81/$B$27)^$B$28)*Parameters!$B$116*0.01</f>
        <v>6.1940383278318585E-2</v>
      </c>
      <c r="CQ62" s="64">
        <f>($B24*CQ81+$B25*CQ81^$B$26+$B$29*(CQ81/$B$27)^$B$28)*Parameters!$B$116*0.01</f>
        <v>6.1732466506049563E-2</v>
      </c>
      <c r="CR62" s="64">
        <f>($B24*CR81+$B25*CR81^$B$26+$B$29*(CR81/$B$27)^$B$28)*Parameters!$B$116*0.01</f>
        <v>6.1524551902914122E-2</v>
      </c>
      <c r="CS62" s="64">
        <f>($B24*CS81+$B25*CS81^$B$26+$B$29*(CS81/$B$27)^$B$28)*Parameters!$B$116*0.01</f>
        <v>6.1316669970892197E-2</v>
      </c>
      <c r="CT62" s="64">
        <f>($B24*CT81+$B25*CT81^$B$26+$B$29*(CT81/$B$27)^$B$28)*Parameters!$B$116*0.01</f>
        <v>6.1108850198738955E-2</v>
      </c>
      <c r="CU62" s="64">
        <f>($B24*CU81+$B25*CU81^$B$26+$B$29*(CU81/$B$27)^$B$28)*Parameters!$B$116*0.01</f>
        <v>6.0901121039737653E-2</v>
      </c>
      <c r="CV62" s="64">
        <f>($B24*CV81+$B25*CV81^$B$26+$B$29*(CV81/$B$27)^$B$28)*Parameters!$B$116*0.01</f>
        <v>6.0693509905548261E-2</v>
      </c>
    </row>
    <row r="63" spans="1:105" s="64" customFormat="1" ht="18" customHeight="1">
      <c r="A63" s="581" t="s">
        <v>1129</v>
      </c>
      <c r="B63" s="64">
        <f t="shared" ref="B63:BM63" si="12">+B62+B50/100</f>
        <v>2.6515942275779415E-3</v>
      </c>
      <c r="C63" s="64">
        <f t="shared" si="12"/>
        <v>3.4224506190421214E-3</v>
      </c>
      <c r="D63" s="64">
        <f t="shared" si="12"/>
        <v>4.851391970837525E-3</v>
      </c>
      <c r="E63" s="64">
        <f t="shared" si="12"/>
        <v>6.8142836777113922E-3</v>
      </c>
      <c r="F63" s="64">
        <f t="shared" si="12"/>
        <v>9.2833790247366481E-3</v>
      </c>
      <c r="G63" s="64">
        <f t="shared" si="12"/>
        <v>1.2223433454109821E-2</v>
      </c>
      <c r="H63" s="64">
        <f t="shared" si="12"/>
        <v>1.5590343388358257E-2</v>
      </c>
      <c r="I63" s="64">
        <f t="shared" si="12"/>
        <v>1.9341606094232102E-2</v>
      </c>
      <c r="J63" s="64">
        <f t="shared" si="12"/>
        <v>2.3440953256075588E-2</v>
      </c>
      <c r="K63" s="64">
        <f t="shared" si="12"/>
        <v>2.800371320658461E-2</v>
      </c>
      <c r="L63" s="64">
        <f t="shared" si="12"/>
        <v>3.2983965318562174E-2</v>
      </c>
      <c r="M63" s="64">
        <f t="shared" si="12"/>
        <v>3.8298195036498325E-2</v>
      </c>
      <c r="N63" s="64">
        <f t="shared" si="12"/>
        <v>4.3957714095161929E-2</v>
      </c>
      <c r="O63" s="64">
        <f t="shared" si="12"/>
        <v>5.0049548977946078E-2</v>
      </c>
      <c r="P63" s="64">
        <f t="shared" si="12"/>
        <v>5.6639639791062332E-2</v>
      </c>
      <c r="Q63" s="64">
        <f t="shared" si="12"/>
        <v>6.3784296202157642E-2</v>
      </c>
      <c r="R63" s="64">
        <f t="shared" si="12"/>
        <v>7.1539536503894496E-2</v>
      </c>
      <c r="S63" s="64">
        <f t="shared" si="12"/>
        <v>7.9960756602979938E-2</v>
      </c>
      <c r="T63" s="64">
        <f t="shared" si="12"/>
        <v>8.9101773696235592E-2</v>
      </c>
      <c r="U63" s="64">
        <f t="shared" si="12"/>
        <v>9.9013256723765292E-2</v>
      </c>
      <c r="V63" s="64">
        <f t="shared" si="12"/>
        <v>0.10974047087016793</v>
      </c>
      <c r="W63" s="64">
        <f t="shared" si="12"/>
        <v>0.12132024348980018</v>
      </c>
      <c r="X63" s="64">
        <f t="shared" si="12"/>
        <v>0.13377712344905382</v>
      </c>
      <c r="Y63" s="64">
        <f t="shared" si="12"/>
        <v>0.14711889921331037</v>
      </c>
      <c r="Z63" s="64">
        <f t="shared" si="12"/>
        <v>0.16133201026941033</v>
      </c>
      <c r="AA63" s="64">
        <f t="shared" si="12"/>
        <v>0.17623955917312151</v>
      </c>
      <c r="AB63" s="64">
        <f t="shared" si="12"/>
        <v>0.19081683455246012</v>
      </c>
      <c r="AC63" s="64">
        <f t="shared" si="12"/>
        <v>0.20451981966165456</v>
      </c>
      <c r="AD63" s="64">
        <f t="shared" si="12"/>
        <v>0.21794665923326778</v>
      </c>
      <c r="AE63" s="64">
        <f t="shared" si="12"/>
        <v>0.23150835095155659</v>
      </c>
      <c r="AF63" s="64">
        <f t="shared" si="12"/>
        <v>0.24543988982456638</v>
      </c>
      <c r="AG63" s="64">
        <f t="shared" si="12"/>
        <v>0.25987116511711172</v>
      </c>
      <c r="AH63" s="64">
        <f t="shared" si="12"/>
        <v>0.27486471165809262</v>
      </c>
      <c r="AI63" s="64">
        <f t="shared" si="12"/>
        <v>0.29044181386346407</v>
      </c>
      <c r="AJ63" s="64">
        <f t="shared" si="12"/>
        <v>0.30659974746111407</v>
      </c>
      <c r="AK63" s="64">
        <f t="shared" si="12"/>
        <v>0.32332269249079038</v>
      </c>
      <c r="AL63" s="64">
        <f t="shared" si="12"/>
        <v>0.34058835715704111</v>
      </c>
      <c r="AM63" s="64">
        <f t="shared" si="12"/>
        <v>0.35837180385627182</v>
      </c>
      <c r="AN63" s="64">
        <f t="shared" si="12"/>
        <v>0.37664750778365147</v>
      </c>
      <c r="AO63" s="64">
        <f t="shared" si="12"/>
        <v>0.395390333414953</v>
      </c>
      <c r="AP63" s="64">
        <f t="shared" si="12"/>
        <v>0.41457587191897732</v>
      </c>
      <c r="AQ63" s="64">
        <f t="shared" si="12"/>
        <v>0.43418041985418732</v>
      </c>
      <c r="AR63" s="64">
        <f t="shared" si="12"/>
        <v>0.4541807742813026</v>
      </c>
      <c r="AS63" s="64">
        <f t="shared" si="12"/>
        <v>0.47455395438567338</v>
      </c>
      <c r="AT63" s="64">
        <f t="shared" si="12"/>
        <v>0.49527692260073158</v>
      </c>
      <c r="AU63" s="64">
        <f t="shared" si="12"/>
        <v>0.51632636110600882</v>
      </c>
      <c r="AV63" s="64">
        <f t="shared" si="12"/>
        <v>0.53767855787205099</v>
      </c>
      <c r="AW63" s="64">
        <f t="shared" si="12"/>
        <v>0.55930946816600546</v>
      </c>
      <c r="AX63" s="64">
        <f t="shared" si="12"/>
        <v>0.58119504260349353</v>
      </c>
      <c r="AY63" s="64">
        <f t="shared" si="12"/>
        <v>0.60331195280514749</v>
      </c>
      <c r="AZ63" s="64">
        <f t="shared" si="12"/>
        <v>0.62563890251425047</v>
      </c>
      <c r="BA63" s="64">
        <f t="shared" si="12"/>
        <v>0.64815878714909281</v>
      </c>
      <c r="BB63" s="64">
        <f t="shared" si="12"/>
        <v>0.67086205711064117</v>
      </c>
      <c r="BC63" s="64">
        <f t="shared" si="12"/>
        <v>0.69375174269122397</v>
      </c>
      <c r="BD63" s="64">
        <f t="shared" si="12"/>
        <v>0.71685069309637006</v>
      </c>
      <c r="BE63" s="64">
        <f t="shared" si="12"/>
        <v>0.74021163333810003</v>
      </c>
      <c r="BF63" s="64">
        <f t="shared" si="12"/>
        <v>0.76393058997926677</v>
      </c>
      <c r="BG63" s="64">
        <f t="shared" si="12"/>
        <v>0.78816398483446393</v>
      </c>
      <c r="BH63" s="64">
        <f t="shared" si="12"/>
        <v>0.8131490949249679</v>
      </c>
      <c r="BI63" s="64">
        <f t="shared" si="12"/>
        <v>0.83922636283889673</v>
      </c>
      <c r="BJ63" s="64">
        <f t="shared" si="12"/>
        <v>0.86546206212825605</v>
      </c>
      <c r="BK63" s="64">
        <f t="shared" si="12"/>
        <v>0.88682264381610565</v>
      </c>
      <c r="BL63" s="64">
        <f t="shared" si="12"/>
        <v>0.9082761595280382</v>
      </c>
      <c r="BM63" s="64">
        <f t="shared" si="12"/>
        <v>0.92980874422144966</v>
      </c>
      <c r="BN63" s="64">
        <f t="shared" ref="BN63:CV63" si="13">+BN62+BN50/100</f>
        <v>0.95141145766829704</v>
      </c>
      <c r="BO63" s="64">
        <f t="shared" si="13"/>
        <v>0.97307786187203471</v>
      </c>
      <c r="BP63" s="64">
        <f t="shared" si="13"/>
        <v>0.99480278887896223</v>
      </c>
      <c r="BQ63" s="64">
        <f t="shared" si="13"/>
        <v>1.0165817147021663</v>
      </c>
      <c r="BR63" s="64">
        <f t="shared" si="13"/>
        <v>1.0384104448946772</v>
      </c>
      <c r="BS63" s="64">
        <f t="shared" si="13"/>
        <v>1.0602849611013176</v>
      </c>
      <c r="BT63" s="64">
        <f t="shared" si="13"/>
        <v>1.0822013504710792</v>
      </c>
      <c r="BU63" s="64">
        <f t="shared" si="13"/>
        <v>1.104155777046272</v>
      </c>
      <c r="BV63" s="64">
        <f t="shared" si="13"/>
        <v>1.1261444736578863</v>
      </c>
      <c r="BW63" s="64">
        <f t="shared" si="13"/>
        <v>1.1481637431105045</v>
      </c>
      <c r="BX63" s="64">
        <f t="shared" si="13"/>
        <v>1.1702099629020219</v>
      </c>
      <c r="BY63" s="64">
        <f t="shared" si="13"/>
        <v>1.192279590638412</v>
      </c>
      <c r="BZ63" s="64">
        <f t="shared" si="13"/>
        <v>1.2143691688486007</v>
      </c>
      <c r="CA63" s="64">
        <f t="shared" si="13"/>
        <v>1.2364753287070303</v>
      </c>
      <c r="CB63" s="64">
        <f t="shared" si="13"/>
        <v>1.2585947925719063</v>
      </c>
      <c r="CC63" s="64">
        <f t="shared" si="13"/>
        <v>1.2807243754315882</v>
      </c>
      <c r="CD63" s="64">
        <f t="shared" si="13"/>
        <v>1.3028609854226081</v>
      </c>
      <c r="CE63" s="64">
        <f t="shared" si="13"/>
        <v>1.3250016235966322</v>
      </c>
      <c r="CF63" s="64">
        <f t="shared" si="13"/>
        <v>1.3471433831009181</v>
      </c>
      <c r="CG63" s="64">
        <f t="shared" si="13"/>
        <v>1.3692834479136156</v>
      </c>
      <c r="CH63" s="64">
        <f t="shared" si="13"/>
        <v>1.391419091250004</v>
      </c>
      <c r="CI63" s="64">
        <f t="shared" si="13"/>
        <v>1.4135476737321306</v>
      </c>
      <c r="CJ63" s="64">
        <f t="shared" si="13"/>
        <v>1.4356666413940657</v>
      </c>
      <c r="CK63" s="64">
        <f t="shared" si="13"/>
        <v>1.4577735235782689</v>
      </c>
      <c r="CL63" s="64">
        <f t="shared" si="13"/>
        <v>1.4798659307652491</v>
      </c>
      <c r="CM63" s="64">
        <f t="shared" si="13"/>
        <v>1.5019415523683046</v>
      </c>
      <c r="CN63" s="64">
        <f t="shared" si="13"/>
        <v>1.5239981545170695</v>
      </c>
      <c r="CO63" s="64">
        <f t="shared" si="13"/>
        <v>1.5460335778475283</v>
      </c>
      <c r="CP63" s="64">
        <f t="shared" si="13"/>
        <v>1.5680457353114863</v>
      </c>
      <c r="CQ63" s="64">
        <f t="shared" si="13"/>
        <v>1.5900326100150302</v>
      </c>
      <c r="CR63" s="64">
        <f t="shared" si="13"/>
        <v>1.6119922530928781</v>
      </c>
      <c r="CS63" s="64">
        <f t="shared" si="13"/>
        <v>1.6339227816235842</v>
      </c>
      <c r="CT63" s="64">
        <f t="shared" si="13"/>
        <v>1.6558223765890541</v>
      </c>
      <c r="CU63" s="64">
        <f t="shared" si="13"/>
        <v>1.6776892808807675</v>
      </c>
      <c r="CV63" s="64">
        <f t="shared" si="13"/>
        <v>1.6995217973542442</v>
      </c>
    </row>
    <row r="64" spans="1:105" s="147" customFormat="1" ht="18" customHeight="1">
      <c r="A64" s="577" t="s">
        <v>1133</v>
      </c>
      <c r="B64" s="147">
        <f>+B61-B65</f>
        <v>7.1255083058350266E-3</v>
      </c>
      <c r="C64" s="147">
        <f>+C63*C61/(1+C63^Parameters!$B$125)</f>
        <v>1.4487768392450572E-2</v>
      </c>
      <c r="D64" s="147">
        <f>+D63*D61/(1+D63^Parameters!$B$125)</f>
        <v>3.3823815106569323E-2</v>
      </c>
      <c r="E64" s="147">
        <f>+E63*E61/(1+E63^Parameters!$B$125)</f>
        <v>7.241424834239045E-2</v>
      </c>
      <c r="F64" s="147">
        <f>+F63*F61/(1+F63^Parameters!$B$125)</f>
        <v>0.14145355036038085</v>
      </c>
      <c r="G64" s="147">
        <f>+G63*G61/(1+G63^Parameters!$B$125)</f>
        <v>0.25280085239908151</v>
      </c>
      <c r="H64" s="147">
        <f>+H63*H61/(1+H63^Parameters!$B$125)</f>
        <v>0.41990538205449468</v>
      </c>
      <c r="I64" s="147">
        <f>+I63*I61/(1+I63^Parameters!$B$125)</f>
        <v>0.65745755182581733</v>
      </c>
      <c r="J64" s="147">
        <f>+J63*J61/(1+J63^Parameters!$B$125)</f>
        <v>0.97678860804336309</v>
      </c>
      <c r="K64" s="147">
        <f>+K63*K61/(1+K63^Parameters!$B$125)</f>
        <v>1.3952240331255392</v>
      </c>
      <c r="L64" s="147">
        <f>+L63*L61/(1+L63^Parameters!$B$125)</f>
        <v>1.9365209523188469</v>
      </c>
      <c r="M64" s="147">
        <f>+M63*M61/(1+M63^Parameters!$B$125)</f>
        <v>2.6367962480977107</v>
      </c>
      <c r="N64" s="147">
        <f>+N63*N61/(1+N63^Parameters!$B$125)</f>
        <v>3.4913197737678101</v>
      </c>
      <c r="O64" s="147">
        <f>+O63*O61/(1+O63^Parameters!$B$125)</f>
        <v>4.5482085112106301</v>
      </c>
      <c r="P64" s="147">
        <f>+P63*P61/(1+P63^Parameters!$B$125)</f>
        <v>5.8369389447787325</v>
      </c>
      <c r="Q64" s="147">
        <f>+Q63*Q61/(1+Q63^Parameters!$B$125)</f>
        <v>7.3889677398557847</v>
      </c>
      <c r="R64" s="147">
        <f>+R63*R61/(1+R63^Parameters!$B$125)</f>
        <v>9.2383533594253429</v>
      </c>
      <c r="S64" s="147">
        <f>+S63*S61/(1+S63^Parameters!$B$125)</f>
        <v>11.421608970817692</v>
      </c>
      <c r="T64" s="147">
        <f>+T63*T61/(1+T63^Parameters!$B$125)</f>
        <v>13.977387363518188</v>
      </c>
      <c r="U64" s="147">
        <f>+U63*U61/(1+U63^Parameters!$B$125)</f>
        <v>16.945948136936405</v>
      </c>
      <c r="V64" s="147">
        <f>+V63*V61/(1+V63^Parameters!$B$125)</f>
        <v>20.368335829256733</v>
      </c>
      <c r="W64" s="147">
        <f>+W63*W61/(1+W63^Parameters!$B$125)</f>
        <v>24.285186327687882</v>
      </c>
      <c r="X64" s="147">
        <f>+X63*X61/(1+X63^Parameters!$B$125)</f>
        <v>28.735088886081076</v>
      </c>
      <c r="Y64" s="147">
        <f>+Y63*Y61/(1+Y63^Parameters!$B$125)</f>
        <v>33.752483357189838</v>
      </c>
      <c r="Z64" s="147">
        <f>+Z63*Z61/(1+Z63^Parameters!$B$125)</f>
        <v>39.365194236504891</v>
      </c>
      <c r="AA64" s="147">
        <f>+AA63*AA61/(1+AA63^Parameters!$B$125)</f>
        <v>45.556146285411707</v>
      </c>
      <c r="AB64" s="147">
        <f>+AB63*AB61/(1+AB63^Parameters!$B$125)</f>
        <v>52.066444607151006</v>
      </c>
      <c r="AC64" s="147">
        <f>+AC63*AC61/(1+AC63^Parameters!$B$125)</f>
        <v>58.717496134702202</v>
      </c>
      <c r="AD64" s="147">
        <f>+AD63*AD61/(1+AD63^Parameters!$B$125)</f>
        <v>65.69009463774033</v>
      </c>
      <c r="AE64" s="147">
        <f>+AE63*AE61/(1+AE63^Parameters!$B$125)</f>
        <v>73.095767508453633</v>
      </c>
      <c r="AF64" s="147">
        <f>+AF63*AF61/(1+AF63^Parameters!$B$125)</f>
        <v>81.008335471985873</v>
      </c>
      <c r="AG64" s="147">
        <f>+AG63*AG61/(1+AG63^Parameters!$B$125)</f>
        <v>89.477036731311912</v>
      </c>
      <c r="AH64" s="147">
        <f>+AH63*AH61/(1+AH63^Parameters!$B$125)</f>
        <v>98.533158437371867</v>
      </c>
      <c r="AI64" s="147">
        <f>+AI63*AI61/(1+AI63^Parameters!$B$125)</f>
        <v>108.19527318835407</v>
      </c>
      <c r="AJ64" s="147">
        <f>+AJ63*AJ61/(1+AJ63^Parameters!$B$125)</f>
        <v>118.47303159347291</v>
      </c>
      <c r="AK64" s="147">
        <f>+AK63*AK61/(1+AK63^Parameters!$B$125)</f>
        <v>129.36969806164632</v>
      </c>
      <c r="AL64" s="147">
        <f>+AL63*AL61/(1+AL63^Parameters!$B$125)</f>
        <v>140.88369178629125</v>
      </c>
      <c r="AM64" s="147">
        <f>+AM63*AM61/(1+AM63^Parameters!$B$125)</f>
        <v>153.00937520497118</v>
      </c>
      <c r="AN64" s="147">
        <f>+AN63*AN61/(1+AN63^Parameters!$B$125)</f>
        <v>165.73728123556114</v>
      </c>
      <c r="AO64" s="147">
        <f>+AO63*AO61/(1+AO63^Parameters!$B$125)</f>
        <v>179.05391548600039</v>
      </c>
      <c r="AP64" s="147">
        <f>+AP63*AP61/(1+AP63^Parameters!$B$125)</f>
        <v>192.94122074061491</v>
      </c>
      <c r="AQ64" s="147">
        <f>+AQ63*AQ61/(1+AQ63^Parameters!$B$125)</f>
        <v>207.375751509873</v>
      </c>
      <c r="AR64" s="147">
        <f>+AR63*AR61/(1+AR63^Parameters!$B$125)</f>
        <v>222.32757700220287</v>
      </c>
      <c r="AS64" s="147">
        <f>+AS63*AS61/(1+AS63^Parameters!$B$125)</f>
        <v>237.75891224188189</v>
      </c>
      <c r="AT64" s="147">
        <f>+AT63*AT61/(1+AT63^Parameters!$B$125)</f>
        <v>253.62247135255649</v>
      </c>
      <c r="AU64" s="147">
        <f>+AU63*AU61/(1+AU63^Parameters!$B$125)</f>
        <v>269.8595487697275</v>
      </c>
      <c r="AV64" s="147">
        <f>+AV63*AV61/(1+AV63^Parameters!$B$125)</f>
        <v>286.39787080045159</v>
      </c>
      <c r="AW64" s="147">
        <f>+AW63*AW61/(1+AW63^Parameters!$B$125)</f>
        <v>303.14933178052826</v>
      </c>
      <c r="AX64" s="147">
        <f>+AX63*AX61/(1+AX63^Parameters!$B$125)</f>
        <v>320.0078474394756</v>
      </c>
      <c r="AY64" s="147">
        <f>+AY63*AY61/(1+AY63^Parameters!$B$125)</f>
        <v>336.8477304723794</v>
      </c>
      <c r="AZ64" s="147">
        <f>+AZ63*AZ61/(1+AZ63^Parameters!$B$125)</f>
        <v>353.52321268199182</v>
      </c>
      <c r="BA64" s="147">
        <f>+BA63*BA61/(1+BA63^Parameters!$B$125)</f>
        <v>369.86996318159657</v>
      </c>
      <c r="BB64" s="147">
        <f>+BB63*BB61/(1+BB63^Parameters!$B$125)</f>
        <v>385.7095769359355</v>
      </c>
      <c r="BC64" s="147">
        <f>+BC63*BC61/(1+BC63^Parameters!$B$125)</f>
        <v>400.85782162881065</v>
      </c>
      <c r="BD64" s="147">
        <f>+BD63*BD61/(1+BD63^Parameters!$B$125)</f>
        <v>415.13658087293879</v>
      </c>
      <c r="BE64" s="147">
        <f>+BE63*BE61/(1+BE63^Parameters!$B$125)</f>
        <v>428.3874127317506</v>
      </c>
      <c r="BF64" s="147">
        <f>+BF63*BF61/(1+BF63^Parameters!$B$125)</f>
        <v>440.48084049790094</v>
      </c>
      <c r="BG64" s="147">
        <f>+BG63*BG61/(1+BG63^Parameters!$B$125)</f>
        <v>451.30930076203146</v>
      </c>
      <c r="BH64" s="147">
        <f>+BH63*BH61/(1+BH63^Parameters!$B$125)</f>
        <v>460.74271531785672</v>
      </c>
      <c r="BI64" s="147">
        <f>+BI63*BI61/(1+BI63^Parameters!$B$125)</f>
        <v>468.51449751349708</v>
      </c>
      <c r="BJ64" s="147">
        <f>+BJ63*BJ61/(1+BJ63^Parameters!$B$125)</f>
        <v>458.73708062955006</v>
      </c>
      <c r="BK64" s="147">
        <f>+BK63*BK61/(1+BK63^Parameters!$B$125)</f>
        <v>446.53689709501151</v>
      </c>
      <c r="BL64" s="147">
        <f>+BL63*BL61/(1+BL63^Parameters!$B$125)</f>
        <v>430.4569859236434</v>
      </c>
      <c r="BM64" s="147">
        <f>+BM63*BM61/(1+BM63^Parameters!$B$125)</f>
        <v>410.68412118624383</v>
      </c>
      <c r="BN64" s="147">
        <f>+BN63*BN61/(1+BN63^Parameters!$B$125)</f>
        <v>387.62995170150384</v>
      </c>
      <c r="BO64" s="147">
        <f>+BO63*BO61/(1+BO63^Parameters!$B$125)</f>
        <v>361.91008949750039</v>
      </c>
      <c r="BP64" s="147">
        <f>+BP63*BP61/(1+BP63^Parameters!$B$125)</f>
        <v>334.29242905974377</v>
      </c>
      <c r="BQ64" s="147">
        <f>+BQ63*BQ61/(1+BQ63^Parameters!$B$125)</f>
        <v>305.62306263437705</v>
      </c>
      <c r="BR64" s="147">
        <f>+BR63*BR61/(1+BR63^Parameters!$B$125)</f>
        <v>276.74439479245734</v>
      </c>
      <c r="BS64" s="147">
        <f>+BS63*BS61/(1+BS63^Parameters!$B$125)</f>
        <v>248.42135173551347</v>
      </c>
      <c r="BT64" s="147">
        <f>+BT63*BT61/(1+BT63^Parameters!$B$125)</f>
        <v>221.28780634640864</v>
      </c>
      <c r="BU64" s="147">
        <f>+BU63*BU61/(1+BU63^Parameters!$B$125)</f>
        <v>195.81861703595428</v>
      </c>
      <c r="BV64" s="147">
        <f>+BV63*BV61/(1+BV63^Parameters!$B$125)</f>
        <v>172.32595519611365</v>
      </c>
      <c r="BW64" s="147">
        <f>+BW63*BW61/(1+BW63^Parameters!$B$125)</f>
        <v>150.97405910367254</v>
      </c>
      <c r="BX64" s="147">
        <f>+BX63*BX61/(1+BX63^Parameters!$B$125)</f>
        <v>131.80488438227096</v>
      </c>
      <c r="BY64" s="147">
        <f>+BY63*BY61/(1+BY63^Parameters!$B$125)</f>
        <v>114.76775809827812</v>
      </c>
      <c r="BZ64" s="147">
        <f>+BZ63*BZ61/(1+BZ63^Parameters!$B$125)</f>
        <v>99.748000336566562</v>
      </c>
      <c r="CA64" s="147">
        <f>+CA63*CA61/(1+CA63^Parameters!$B$125)</f>
        <v>86.591574391597874</v>
      </c>
      <c r="CB64" s="147">
        <f>+CB63*CB61/(1+CB63^Parameters!$B$125)</f>
        <v>75.124572387425303</v>
      </c>
      <c r="CC64" s="147">
        <f>+CC63*CC61/(1+CC63^Parameters!$B$125)</f>
        <v>65.1675251680401</v>
      </c>
      <c r="CD64" s="147">
        <f>+CD63*CD61/(1+CD63^Parameters!$B$125)</f>
        <v>56.545176242821235</v>
      </c>
      <c r="CE64" s="147">
        <f>+CE63*CE61/(1+CE63^Parameters!$B$125)</f>
        <v>49.092616707465474</v>
      </c>
      <c r="CF64" s="147">
        <f>+CF63*CF61/(1+CF63^Parameters!$B$125)</f>
        <v>42.65869103699022</v>
      </c>
      <c r="CG64" s="147">
        <f>+CG63*CG61/(1+CG63^Parameters!$B$125)</f>
        <v>37.107471848406746</v>
      </c>
      <c r="CH64" s="147">
        <f>+CH63*CH61/(1+CH63^Parameters!$B$125)</f>
        <v>32.318444478277748</v>
      </c>
      <c r="CI64" s="147">
        <f>+CI63*CI61/(1+CI63^Parameters!$B$125)</f>
        <v>28.185884628803446</v>
      </c>
      <c r="CJ64" s="147">
        <f>+CJ63*CJ61/(1+CJ63^Parameters!$B$125)</f>
        <v>24.617775648113295</v>
      </c>
      <c r="CK64" s="147">
        <f>+CK63*CK61/(1+CK63^Parameters!$B$125)</f>
        <v>21.534503045159987</v>
      </c>
      <c r="CL64" s="147">
        <f>+CL63*CL61/(1+CL63^Parameters!$B$125)</f>
        <v>18.867481845764157</v>
      </c>
      <c r="CM64" s="147">
        <f>+CM63*CM61/(1+CM63^Parameters!$B$125)</f>
        <v>16.557813361966058</v>
      </c>
      <c r="CN64" s="147">
        <f>+CN63*CN61/(1+CN63^Parameters!$B$125)</f>
        <v>14.555027001673594</v>
      </c>
      <c r="CO64" s="147">
        <f>+CO63*CO61/(1+CO63^Parameters!$B$125)</f>
        <v>12.815935329751285</v>
      </c>
      <c r="CP64" s="147">
        <f>+CP63*CP61/(1+CP63^Parameters!$B$125)</f>
        <v>11.303612909403196</v>
      </c>
      <c r="CQ64" s="147">
        <f>+CQ63*CQ61/(1+CQ63^Parameters!$B$125)</f>
        <v>9.9864985543964426</v>
      </c>
      <c r="CR64" s="147">
        <f>+CR63*CR61/(1+CR63^Parameters!$B$125)</f>
        <v>8.8376143198052084</v>
      </c>
      <c r="CS64" s="147">
        <f>+CS63*CS61/(1+CS63^Parameters!$B$125)</f>
        <v>7.8338912819247177</v>
      </c>
      <c r="CT64" s="147">
        <f>+CT63*CT61/(1+CT63^Parameters!$B$125)</f>
        <v>6.9555908113543987</v>
      </c>
      <c r="CU64" s="147">
        <f>+CU63*CU61/(1+CU63^Parameters!$B$125)</f>
        <v>6.1858098802830215</v>
      </c>
      <c r="CV64" s="147">
        <f>+CV63*CV61/(1+CV63^Parameters!$B$125)</f>
        <v>5.5100594681151822</v>
      </c>
    </row>
    <row r="65" spans="1:237" s="45" customFormat="1" ht="18" customHeight="1">
      <c r="A65" s="573" t="s">
        <v>21</v>
      </c>
      <c r="B65" s="45">
        <f>+B61/(1+B63)</f>
        <v>2.6872544191437435</v>
      </c>
      <c r="C65" s="45">
        <f t="shared" ref="C65:BN65" si="14">+C61-C64</f>
        <v>4.2186685295661803</v>
      </c>
      <c r="D65" s="45">
        <f t="shared" si="14"/>
        <v>6.9381576924462234</v>
      </c>
      <c r="E65" s="45">
        <f t="shared" si="14"/>
        <v>10.554417824887514</v>
      </c>
      <c r="F65" s="45">
        <f t="shared" si="14"/>
        <v>15.0958377401774</v>
      </c>
      <c r="G65" s="45">
        <f t="shared" si="14"/>
        <v>20.428855684462388</v>
      </c>
      <c r="H65" s="45">
        <f t="shared" si="14"/>
        <v>26.513778603896046</v>
      </c>
      <c r="I65" s="45">
        <f t="shared" si="14"/>
        <v>33.334422368729442</v>
      </c>
      <c r="J65" s="45">
        <f t="shared" si="14"/>
        <v>40.693385696416385</v>
      </c>
      <c r="K65" s="45">
        <f t="shared" si="14"/>
        <v>48.42759849162006</v>
      </c>
      <c r="L65" s="45">
        <f t="shared" si="14"/>
        <v>56.774459780766229</v>
      </c>
      <c r="M65" s="45">
        <f t="shared" si="14"/>
        <v>66.212303444064077</v>
      </c>
      <c r="N65" s="45">
        <f t="shared" si="14"/>
        <v>75.933187292493969</v>
      </c>
      <c r="O65" s="45">
        <f t="shared" si="14"/>
        <v>86.325907321785365</v>
      </c>
      <c r="P65" s="45">
        <f t="shared" si="14"/>
        <v>97.217017018087006</v>
      </c>
      <c r="Q65" s="45">
        <f t="shared" si="14"/>
        <v>108.4540873664585</v>
      </c>
      <c r="R65" s="45">
        <f t="shared" si="14"/>
        <v>119.89797895319539</v>
      </c>
      <c r="S65" s="45">
        <f t="shared" si="14"/>
        <v>131.41857234024903</v>
      </c>
      <c r="T65" s="45">
        <f t="shared" si="14"/>
        <v>142.89252424576733</v>
      </c>
      <c r="U65" s="45">
        <f t="shared" si="14"/>
        <v>154.20232734851814</v>
      </c>
      <c r="V65" s="45">
        <f t="shared" si="14"/>
        <v>165.23626084241101</v>
      </c>
      <c r="W65" s="45">
        <f t="shared" si="14"/>
        <v>175.88904384112209</v>
      </c>
      <c r="X65" s="45">
        <f t="shared" si="14"/>
        <v>186.06313817981385</v>
      </c>
      <c r="Y65" s="45">
        <f t="shared" si="14"/>
        <v>195.67068183773517</v>
      </c>
      <c r="Z65" s="45">
        <f t="shared" si="14"/>
        <v>204.6359475146368</v>
      </c>
      <c r="AA65" s="45">
        <f t="shared" si="14"/>
        <v>212.93376265521911</v>
      </c>
      <c r="AB65" s="45">
        <f t="shared" si="14"/>
        <v>220.79442776513756</v>
      </c>
      <c r="AC65" s="45">
        <f t="shared" si="14"/>
        <v>228.38183609712561</v>
      </c>
      <c r="AD65" s="45">
        <f t="shared" si="14"/>
        <v>235.71443596795655</v>
      </c>
      <c r="AE65" s="45">
        <f t="shared" si="14"/>
        <v>242.64143823174405</v>
      </c>
      <c r="AF65" s="45">
        <f t="shared" si="14"/>
        <v>249.04559258296641</v>
      </c>
      <c r="AG65" s="45">
        <f t="shared" si="14"/>
        <v>254.83650947769615</v>
      </c>
      <c r="AH65" s="45">
        <f t="shared" si="14"/>
        <v>259.94647460384249</v>
      </c>
      <c r="AI65" s="45">
        <f t="shared" si="14"/>
        <v>264.32593481864495</v>
      </c>
      <c r="AJ65" s="45">
        <f t="shared" si="14"/>
        <v>267.9392280720005</v>
      </c>
      <c r="AK65" s="45">
        <f t="shared" si="14"/>
        <v>270.76093349553298</v>
      </c>
      <c r="AL65" s="45">
        <f t="shared" si="14"/>
        <v>272.77299353286821</v>
      </c>
      <c r="AM65" s="45">
        <f t="shared" si="14"/>
        <v>273.96261281396119</v>
      </c>
      <c r="AN65" s="45">
        <f t="shared" si="14"/>
        <v>274.32086531645257</v>
      </c>
      <c r="AO65" s="45">
        <f t="shared" si="14"/>
        <v>273.84192101124574</v>
      </c>
      <c r="AP65" s="45">
        <f t="shared" si="14"/>
        <v>272.52281514267281</v>
      </c>
      <c r="AQ65" s="45">
        <f t="shared" si="14"/>
        <v>270.36371278911872</v>
      </c>
      <c r="AR65" s="45">
        <f t="shared" si="14"/>
        <v>267.36865926687034</v>
      </c>
      <c r="AS65" s="45">
        <f t="shared" si="14"/>
        <v>263.54684803689031</v>
      </c>
      <c r="AT65" s="45">
        <f t="shared" si="14"/>
        <v>258.91447872254918</v>
      </c>
      <c r="AU65" s="45">
        <f t="shared" si="14"/>
        <v>253.49731552153406</v>
      </c>
      <c r="AV65" s="45">
        <f t="shared" si="14"/>
        <v>247.33408648682149</v>
      </c>
      <c r="AW65" s="45">
        <f t="shared" si="14"/>
        <v>240.48088093366363</v>
      </c>
      <c r="AX65" s="45">
        <f t="shared" si="14"/>
        <v>233.01669861632826</v>
      </c>
      <c r="AY65" s="45">
        <f t="shared" si="14"/>
        <v>225.05027551605946</v>
      </c>
      <c r="AZ65" s="45">
        <f t="shared" si="14"/>
        <v>216.72826257186443</v>
      </c>
      <c r="BA65" s="45">
        <f t="shared" si="14"/>
        <v>208.24479722656969</v>
      </c>
      <c r="BB65" s="45">
        <f t="shared" si="14"/>
        <v>199.85256815773084</v>
      </c>
      <c r="BC65" s="45">
        <f t="shared" si="14"/>
        <v>191.87580691895988</v>
      </c>
      <c r="BD65" s="45">
        <f t="shared" si="14"/>
        <v>184.72655459662769</v>
      </c>
      <c r="BE65" s="45">
        <f t="shared" si="14"/>
        <v>178.92751112055714</v>
      </c>
      <c r="BF65" s="45">
        <f t="shared" si="14"/>
        <v>175.14836695688069</v>
      </c>
      <c r="BG65" s="45">
        <f t="shared" si="14"/>
        <v>174.26829442938407</v>
      </c>
      <c r="BH65" s="45">
        <f t="shared" si="14"/>
        <v>177.48529342977992</v>
      </c>
      <c r="BI65" s="45">
        <f t="shared" si="14"/>
        <v>186.50148394540156</v>
      </c>
      <c r="BJ65" s="45">
        <f t="shared" si="14"/>
        <v>196.27890082934857</v>
      </c>
      <c r="BK65" s="45">
        <f t="shared" si="14"/>
        <v>208.47908436388713</v>
      </c>
      <c r="BL65" s="45">
        <f t="shared" si="14"/>
        <v>224.55899553525524</v>
      </c>
      <c r="BM65" s="45">
        <f t="shared" si="14"/>
        <v>244.33186027265481</v>
      </c>
      <c r="BN65" s="45">
        <f t="shared" si="14"/>
        <v>267.38602975739479</v>
      </c>
      <c r="BO65" s="45">
        <f t="shared" ref="BO65:CV65" si="15">+BO61-BO64</f>
        <v>293.10589196139824</v>
      </c>
      <c r="BP65" s="45">
        <f t="shared" si="15"/>
        <v>320.72355239915487</v>
      </c>
      <c r="BQ65" s="45">
        <f t="shared" si="15"/>
        <v>349.39291882452159</v>
      </c>
      <c r="BR65" s="45">
        <f t="shared" si="15"/>
        <v>378.27158666644129</v>
      </c>
      <c r="BS65" s="45">
        <f t="shared" si="15"/>
        <v>406.5946297233852</v>
      </c>
      <c r="BT65" s="45">
        <f t="shared" si="15"/>
        <v>433.72817511249002</v>
      </c>
      <c r="BU65" s="45">
        <f t="shared" si="15"/>
        <v>459.19736442294436</v>
      </c>
      <c r="BV65" s="45">
        <f t="shared" si="15"/>
        <v>482.69002626278495</v>
      </c>
      <c r="BW65" s="45">
        <f t="shared" si="15"/>
        <v>504.04192235522612</v>
      </c>
      <c r="BX65" s="45">
        <f t="shared" si="15"/>
        <v>523.21109707662765</v>
      </c>
      <c r="BY65" s="45">
        <f t="shared" si="15"/>
        <v>540.2482233606205</v>
      </c>
      <c r="BZ65" s="45">
        <f t="shared" si="15"/>
        <v>555.26798112233212</v>
      </c>
      <c r="CA65" s="45">
        <f t="shared" si="15"/>
        <v>568.42440706730076</v>
      </c>
      <c r="CB65" s="45">
        <f t="shared" si="15"/>
        <v>579.89140907147339</v>
      </c>
      <c r="CC65" s="45">
        <f t="shared" si="15"/>
        <v>589.84845629085851</v>
      </c>
      <c r="CD65" s="45">
        <f t="shared" si="15"/>
        <v>598.47080521607745</v>
      </c>
      <c r="CE65" s="45">
        <f t="shared" si="15"/>
        <v>605.92336475143316</v>
      </c>
      <c r="CF65" s="45">
        <f t="shared" si="15"/>
        <v>612.35729042190837</v>
      </c>
      <c r="CG65" s="45">
        <f t="shared" si="15"/>
        <v>617.90850961049193</v>
      </c>
      <c r="CH65" s="45">
        <f t="shared" si="15"/>
        <v>622.69753698062084</v>
      </c>
      <c r="CI65" s="45">
        <f t="shared" si="15"/>
        <v>626.83009683009516</v>
      </c>
      <c r="CJ65" s="45">
        <f t="shared" si="15"/>
        <v>630.39820581078538</v>
      </c>
      <c r="CK65" s="45">
        <f t="shared" si="15"/>
        <v>633.48147841373861</v>
      </c>
      <c r="CL65" s="45">
        <f t="shared" si="15"/>
        <v>636.1484996131345</v>
      </c>
      <c r="CM65" s="45">
        <f t="shared" si="15"/>
        <v>638.45816809693258</v>
      </c>
      <c r="CN65" s="45">
        <f t="shared" si="15"/>
        <v>640.46095445722506</v>
      </c>
      <c r="CO65" s="45">
        <f t="shared" si="15"/>
        <v>642.20004612914738</v>
      </c>
      <c r="CP65" s="45">
        <f t="shared" si="15"/>
        <v>643.71236854949541</v>
      </c>
      <c r="CQ65" s="45">
        <f t="shared" si="15"/>
        <v>645.02948290450217</v>
      </c>
      <c r="CR65" s="45">
        <f t="shared" si="15"/>
        <v>646.17836713909344</v>
      </c>
      <c r="CS65" s="45">
        <f t="shared" si="15"/>
        <v>647.18209017697393</v>
      </c>
      <c r="CT65" s="45">
        <f t="shared" si="15"/>
        <v>648.06039064754418</v>
      </c>
      <c r="CU65" s="45">
        <f t="shared" si="15"/>
        <v>648.83017157861559</v>
      </c>
      <c r="CV65" s="45">
        <f t="shared" si="15"/>
        <v>649.50592199078346</v>
      </c>
    </row>
    <row r="66" spans="1:237" s="33" customFormat="1" ht="18" customHeight="1">
      <c r="A66" s="23" t="s">
        <v>159</v>
      </c>
      <c r="B66" s="33">
        <f t="shared" ref="B66:AG66" si="16">(B31*(B103)^$B38)</f>
        <v>1.8307754437246908E-11</v>
      </c>
      <c r="C66" s="33">
        <f t="shared" si="16"/>
        <v>2.0399419851681411E-11</v>
      </c>
      <c r="D66" s="33">
        <f t="shared" si="16"/>
        <v>1.7584686634587875E-11</v>
      </c>
      <c r="E66" s="33">
        <f t="shared" si="16"/>
        <v>1.538356678940981E-11</v>
      </c>
      <c r="F66" s="33">
        <f t="shared" si="16"/>
        <v>1.3637531652432238E-11</v>
      </c>
      <c r="G66" s="33">
        <f t="shared" si="16"/>
        <v>1.2234499447584388E-11</v>
      </c>
      <c r="H66" s="33">
        <f t="shared" si="16"/>
        <v>1.1093856708655835E-11</v>
      </c>
      <c r="I66" s="33">
        <f t="shared" si="16"/>
        <v>1.0156840661758914E-11</v>
      </c>
      <c r="J66" s="33">
        <f t="shared" si="16"/>
        <v>9.38105995123454E-12</v>
      </c>
      <c r="K66" s="33">
        <f t="shared" si="16"/>
        <v>8.7414646280711795E-12</v>
      </c>
      <c r="L66" s="33">
        <f t="shared" si="16"/>
        <v>8.2510907010349113E-12</v>
      </c>
      <c r="M66" s="33">
        <f t="shared" si="16"/>
        <v>8.0515712200002624E-12</v>
      </c>
      <c r="N66" s="33">
        <f t="shared" si="16"/>
        <v>8.7561920993506063E-12</v>
      </c>
      <c r="O66" s="33">
        <f t="shared" si="16"/>
        <v>1.2871252289205635E-11</v>
      </c>
      <c r="P66" s="33">
        <f t="shared" si="16"/>
        <v>3.1892677454538564E-11</v>
      </c>
      <c r="Q66" s="33">
        <f t="shared" si="16"/>
        <v>1.2423708850550553E-10</v>
      </c>
      <c r="R66" s="33">
        <f t="shared" si="16"/>
        <v>5.8018060961104167E-10</v>
      </c>
      <c r="S66" s="33">
        <f t="shared" si="16"/>
        <v>2.7295097975944409E-9</v>
      </c>
      <c r="T66" s="33">
        <f t="shared" si="16"/>
        <v>1.2141148968883565E-8</v>
      </c>
      <c r="U66" s="33">
        <f t="shared" si="16"/>
        <v>5.0175484467590456E-8</v>
      </c>
      <c r="V66" s="33">
        <f t="shared" si="16"/>
        <v>1.9199517893296018E-7</v>
      </c>
      <c r="W66" s="33">
        <f t="shared" si="16"/>
        <v>6.7997402446646131E-7</v>
      </c>
      <c r="X66" s="33">
        <f t="shared" si="16"/>
        <v>2.2267474045313359E-6</v>
      </c>
      <c r="Y66" s="33">
        <f t="shared" si="16"/>
        <v>6.7231118066917641E-6</v>
      </c>
      <c r="Z66" s="33">
        <f t="shared" si="16"/>
        <v>1.8617348037340519E-5</v>
      </c>
      <c r="AA66" s="33">
        <f t="shared" si="16"/>
        <v>6.7579964885698289E-5</v>
      </c>
      <c r="AB66" s="33">
        <f t="shared" si="16"/>
        <v>9.930728789476111E-4</v>
      </c>
      <c r="AC66" s="33">
        <f t="shared" si="16"/>
        <v>4.7912708198900931E-4</v>
      </c>
      <c r="AD66" s="33">
        <f t="shared" si="16"/>
        <v>2.3141133189175328E-4</v>
      </c>
      <c r="AE66" s="33">
        <f t="shared" si="16"/>
        <v>1.1187586299058964E-4</v>
      </c>
      <c r="AF66" s="33">
        <f t="shared" si="16"/>
        <v>5.4133269922742576E-5</v>
      </c>
      <c r="AG66" s="33">
        <f t="shared" si="16"/>
        <v>2.6213837472063948E-5</v>
      </c>
      <c r="AH66" s="33">
        <f t="shared" ref="AH66:BI66" si="17">(AH31*(AH103)^$B38)</f>
        <v>1.2702861809210002E-5</v>
      </c>
      <c r="AI66" s="33">
        <f t="shared" si="17"/>
        <v>6.1595177599504919E-6</v>
      </c>
      <c r="AJ66" s="33">
        <f t="shared" si="17"/>
        <v>2.9883991238528694E-6</v>
      </c>
      <c r="AK66" s="33">
        <f t="shared" si="17"/>
        <v>1.4506163376108014E-6</v>
      </c>
      <c r="AL66" s="33">
        <f t="shared" si="17"/>
        <v>7.0447631473650694E-7</v>
      </c>
      <c r="AM66" s="33">
        <f t="shared" si="17"/>
        <v>3.4226312326168458E-7</v>
      </c>
      <c r="AN66" s="33">
        <f t="shared" si="17"/>
        <v>1.6634728419650659E-7</v>
      </c>
      <c r="AO66" s="33">
        <f t="shared" si="17"/>
        <v>8.0875508518790095E-8</v>
      </c>
      <c r="AP66" s="33">
        <f t="shared" si="17"/>
        <v>3.9332311241689484E-8</v>
      </c>
      <c r="AQ66" s="33">
        <f t="shared" si="17"/>
        <v>1.9133742714017409E-8</v>
      </c>
      <c r="AR66" s="33">
        <f t="shared" si="17"/>
        <v>9.3101485495310966E-9</v>
      </c>
      <c r="AS66" s="33">
        <f t="shared" si="17"/>
        <v>4.5311546734389682E-9</v>
      </c>
      <c r="AT66" s="33">
        <f t="shared" si="17"/>
        <v>2.2057038471592545E-9</v>
      </c>
      <c r="AU66" s="33">
        <f t="shared" si="17"/>
        <v>1.0738977858099241E-9</v>
      </c>
      <c r="AV66" s="33">
        <f t="shared" si="17"/>
        <v>5.2293581000428656E-10</v>
      </c>
      <c r="AW66" s="33">
        <f t="shared" si="17"/>
        <v>2.5468099581532306E-10</v>
      </c>
      <c r="AX66" s="33">
        <f t="shared" si="17"/>
        <v>1.2405124988623476E-10</v>
      </c>
      <c r="AY66" s="33">
        <f t="shared" si="17"/>
        <v>6.0430550871141914E-11</v>
      </c>
      <c r="AZ66" s="33">
        <f t="shared" si="17"/>
        <v>2.9441347636906194E-11</v>
      </c>
      <c r="BA66" s="33">
        <f t="shared" si="17"/>
        <v>1.4344980707939378E-11</v>
      </c>
      <c r="BB66" s="33">
        <f t="shared" si="17"/>
        <v>6.9900339904203609E-12</v>
      </c>
      <c r="BC66" s="33">
        <f t="shared" si="17"/>
        <v>3.4063709390660345E-12</v>
      </c>
      <c r="BD66" s="33">
        <f t="shared" si="17"/>
        <v>1.6601012993177865E-12</v>
      </c>
      <c r="BE66" s="33">
        <f t="shared" si="17"/>
        <v>8.091037968042776E-13</v>
      </c>
      <c r="BF66" s="33">
        <f t="shared" si="17"/>
        <v>3.9436484004803619E-13</v>
      </c>
      <c r="BG66" s="33">
        <f t="shared" si="17"/>
        <v>1.9222683100289137E-13</v>
      </c>
      <c r="BH66" s="33">
        <f t="shared" si="17"/>
        <v>9.3702139450835845E-14</v>
      </c>
      <c r="BI66" s="33">
        <f t="shared" si="17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4.9328046072394022E-11</v>
      </c>
      <c r="C67" s="147">
        <f>+C61*C66</f>
        <v>8.6353932619847494E-11</v>
      </c>
      <c r="D67" s="23">
        <f t="shared" ref="D67:BI67" si="18">+D61*D66</f>
        <v>1.2260011003245742E-10</v>
      </c>
      <c r="E67" s="23">
        <f t="shared" si="18"/>
        <v>1.6347858095837455E-10</v>
      </c>
      <c r="F67" s="23">
        <f t="shared" si="18"/>
        <v>2.0779904227203905E-10</v>
      </c>
      <c r="G67" s="23">
        <f t="shared" si="18"/>
        <v>2.5302971547536165E-10</v>
      </c>
      <c r="H67" s="23">
        <f t="shared" si="18"/>
        <v>2.9879843077635365E-10</v>
      </c>
      <c r="I67" s="23">
        <f t="shared" si="18"/>
        <v>3.45250108146722E-10</v>
      </c>
      <c r="J67" s="23">
        <f t="shared" si="18"/>
        <v>3.9091040332852993E-10</v>
      </c>
      <c r="K67" s="23">
        <f t="shared" si="18"/>
        <v>4.3552444077073163E-10</v>
      </c>
      <c r="L67" s="23">
        <f t="shared" si="18"/>
        <v>4.8442962717539809E-10</v>
      </c>
      <c r="M67" s="23">
        <f t="shared" si="18"/>
        <v>5.5434342960433878E-10</v>
      </c>
      <c r="N67" s="23">
        <f t="shared" si="18"/>
        <v>6.9545624126841777E-10</v>
      </c>
      <c r="O67" s="23">
        <f t="shared" si="18"/>
        <v>1.1696636714449876E-9</v>
      </c>
      <c r="P67" s="23">
        <f t="shared" si="18"/>
        <v>3.2866665779378981E-9</v>
      </c>
      <c r="Q67" s="23">
        <f t="shared" si="18"/>
        <v>1.4392003889991322E-8</v>
      </c>
      <c r="R67" s="23">
        <f t="shared" si="18"/>
        <v>7.4922396004070359E-8</v>
      </c>
      <c r="S67" s="23">
        <f t="shared" si="18"/>
        <v>3.8988367437872292E-7</v>
      </c>
      <c r="T67" s="23">
        <f t="shared" si="18"/>
        <v>1.9045809655839327E-6</v>
      </c>
      <c r="U67" s="23">
        <f t="shared" si="18"/>
        <v>8.5874476382753166E-6</v>
      </c>
      <c r="V67" s="23">
        <f t="shared" si="18"/>
        <v>3.5635187748756754E-5</v>
      </c>
      <c r="W67" s="23">
        <f t="shared" si="18"/>
        <v>1.3611327688236146E-4</v>
      </c>
      <c r="X67" s="23">
        <f t="shared" si="18"/>
        <v>4.7830139461691411E-4</v>
      </c>
      <c r="Y67" s="23">
        <f t="shared" si="18"/>
        <v>1.5424375906505953E-3</v>
      </c>
      <c r="Z67" s="23">
        <f t="shared" si="18"/>
        <v>4.5426541774894634E-3</v>
      </c>
      <c r="AA67" s="23">
        <f t="shared" si="18"/>
        <v>1.7468738969515177E-2</v>
      </c>
      <c r="AB67" s="23">
        <f t="shared" si="18"/>
        <v>0.27097073207890526</v>
      </c>
      <c r="AC67" s="23">
        <f t="shared" si="18"/>
        <v>0.13755706529322878</v>
      </c>
      <c r="AD67" s="23">
        <f t="shared" si="18"/>
        <v>6.9748423865673037E-2</v>
      </c>
      <c r="AE67" s="23">
        <f t="shared" si="18"/>
        <v>3.532337237042197E-2</v>
      </c>
      <c r="AF67" s="23">
        <f t="shared" si="18"/>
        <v>1.7866898376460189E-2</v>
      </c>
      <c r="AG67" s="23">
        <f t="shared" si="18"/>
        <v>9.0257793397529162E-3</v>
      </c>
      <c r="AH67" s="23">
        <f t="shared" si="18"/>
        <v>4.5537172399388575E-3</v>
      </c>
      <c r="AI67" s="23">
        <f t="shared" si="18"/>
        <v>2.2945509966773216E-3</v>
      </c>
      <c r="AJ67" s="23">
        <f t="shared" si="18"/>
        <v>1.1547540582303082E-3</v>
      </c>
      <c r="AK67" s="23">
        <f t="shared" si="18"/>
        <v>5.8043603131537243E-4</v>
      </c>
      <c r="AL67" s="23">
        <f t="shared" si="18"/>
        <v>2.9141133723976041E-4</v>
      </c>
      <c r="AM67" s="23">
        <f t="shared" si="18"/>
        <v>1.4613676616461038E-4</v>
      </c>
      <c r="AN67" s="23">
        <f t="shared" si="18"/>
        <v>7.3202477567475767E-5</v>
      </c>
      <c r="AO67" s="23">
        <f t="shared" si="18"/>
        <v>3.6628181082757596E-5</v>
      </c>
      <c r="AP67" s="23">
        <f t="shared" si="18"/>
        <v>1.8307776331174394E-5</v>
      </c>
      <c r="AQ67" s="23">
        <f t="shared" si="18"/>
        <v>9.1409439942294131E-6</v>
      </c>
      <c r="AR67" s="23">
        <f t="shared" si="18"/>
        <v>4.5591447038113493E-6</v>
      </c>
      <c r="AS67" s="23">
        <f t="shared" si="18"/>
        <v>2.2714939385090338E-6</v>
      </c>
      <c r="AT67" s="23">
        <f t="shared" si="18"/>
        <v>1.1305047225919314E-6</v>
      </c>
      <c r="AU67" s="23">
        <f t="shared" si="18"/>
        <v>5.6203177775081069E-7</v>
      </c>
      <c r="AV67" s="23">
        <f t="shared" si="18"/>
        <v>2.7910755340919344E-7</v>
      </c>
      <c r="AW67" s="23">
        <f t="shared" si="18"/>
        <v>1.3845228392934628E-7</v>
      </c>
      <c r="AX67" s="23">
        <f t="shared" si="18"/>
        <v>6.860338615599007E-8</v>
      </c>
      <c r="AY67" s="23">
        <f t="shared" si="18"/>
        <v>3.395580603527756E-8</v>
      </c>
      <c r="AZ67" s="23">
        <f t="shared" si="18"/>
        <v>1.6788971923407393E-8</v>
      </c>
      <c r="BA67" s="23">
        <f t="shared" si="18"/>
        <v>8.2930450850301416E-9</v>
      </c>
      <c r="BB67" s="23">
        <f t="shared" si="18"/>
        <v>4.093099297708187E-9</v>
      </c>
      <c r="BC67" s="23">
        <f t="shared" si="18"/>
        <v>2.0190706068922872E-9</v>
      </c>
      <c r="BD67" s="23">
        <f t="shared" si="18"/>
        <v>9.9583357060586869E-10</v>
      </c>
      <c r="BE67" s="23">
        <f t="shared" si="18"/>
        <v>4.9138081074480294E-10</v>
      </c>
      <c r="BF67" s="23">
        <f t="shared" si="18"/>
        <v>2.4278251392680424E-10</v>
      </c>
      <c r="BG67" s="23">
        <f t="shared" si="18"/>
        <v>1.2025279867005543E-10</v>
      </c>
      <c r="BH67" s="23">
        <f t="shared" si="18"/>
        <v>5.9803329877100322E-11</v>
      </c>
      <c r="BI67" s="23">
        <f t="shared" si="18"/>
        <v>2.9919519744322996E-11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2.6872544190944154</v>
      </c>
      <c r="C68" s="147">
        <f>+C65-C67</f>
        <v>4.2186685294798263</v>
      </c>
      <c r="D68" s="23">
        <f>+D65-D67</f>
        <v>6.9381576923236237</v>
      </c>
      <c r="E68" s="23">
        <f>+E65-E67</f>
        <v>10.554417824724036</v>
      </c>
      <c r="F68" s="23">
        <f>+F65-F67</f>
        <v>15.095837739969602</v>
      </c>
      <c r="G68" s="23">
        <f t="shared" ref="G68:BI68" si="19">+G65-G67</f>
        <v>20.428855684209356</v>
      </c>
      <c r="H68" s="23">
        <f t="shared" si="19"/>
        <v>26.513778603597249</v>
      </c>
      <c r="I68" s="23">
        <f t="shared" si="19"/>
        <v>33.334422368384189</v>
      </c>
      <c r="J68" s="23">
        <f t="shared" si="19"/>
        <v>40.693385696025473</v>
      </c>
      <c r="K68" s="23">
        <f t="shared" si="19"/>
        <v>48.427598491184533</v>
      </c>
      <c r="L68" s="23">
        <f t="shared" si="19"/>
        <v>56.774459780281802</v>
      </c>
      <c r="M68" s="23">
        <f t="shared" si="19"/>
        <v>66.21230344350974</v>
      </c>
      <c r="N68" s="23">
        <f t="shared" si="19"/>
        <v>75.933187291798518</v>
      </c>
      <c r="O68" s="23">
        <f t="shared" si="19"/>
        <v>86.325907320615698</v>
      </c>
      <c r="P68" s="23">
        <f t="shared" si="19"/>
        <v>97.217017014800334</v>
      </c>
      <c r="Q68" s="23">
        <f t="shared" si="19"/>
        <v>108.45408735206649</v>
      </c>
      <c r="R68" s="23">
        <f t="shared" si="19"/>
        <v>119.89797887827299</v>
      </c>
      <c r="S68" s="23">
        <f t="shared" si="19"/>
        <v>131.41857195036536</v>
      </c>
      <c r="T68" s="23">
        <f t="shared" si="19"/>
        <v>142.89252234118638</v>
      </c>
      <c r="U68" s="23">
        <f t="shared" si="19"/>
        <v>154.2023187610705</v>
      </c>
      <c r="V68" s="23">
        <f t="shared" si="19"/>
        <v>165.23622520722327</v>
      </c>
      <c r="W68" s="23">
        <f t="shared" si="19"/>
        <v>175.88890772784521</v>
      </c>
      <c r="X68" s="23">
        <f t="shared" si="19"/>
        <v>186.06265987841923</v>
      </c>
      <c r="Y68" s="23">
        <f t="shared" si="19"/>
        <v>195.66913940014453</v>
      </c>
      <c r="Z68" s="23">
        <f t="shared" si="19"/>
        <v>204.6314048604593</v>
      </c>
      <c r="AA68" s="23">
        <f t="shared" si="19"/>
        <v>212.9162939162496</v>
      </c>
      <c r="AB68" s="23">
        <f t="shared" si="19"/>
        <v>220.52345703305866</v>
      </c>
      <c r="AC68" s="23">
        <f t="shared" si="19"/>
        <v>228.24427903183238</v>
      </c>
      <c r="AD68" s="23">
        <f t="shared" si="19"/>
        <v>235.64468754409089</v>
      </c>
      <c r="AE68" s="23">
        <f t="shared" si="19"/>
        <v>242.60611485937363</v>
      </c>
      <c r="AF68" s="23">
        <f t="shared" si="19"/>
        <v>249.02772568458994</v>
      </c>
      <c r="AG68" s="23">
        <f t="shared" si="19"/>
        <v>254.82748369835639</v>
      </c>
      <c r="AH68" s="23">
        <f t="shared" si="19"/>
        <v>259.94192088660253</v>
      </c>
      <c r="AI68" s="23">
        <f t="shared" si="19"/>
        <v>264.32364026764827</v>
      </c>
      <c r="AJ68" s="23">
        <f t="shared" si="19"/>
        <v>267.93807331794227</v>
      </c>
      <c r="AK68" s="23">
        <f t="shared" si="19"/>
        <v>270.76035305950165</v>
      </c>
      <c r="AL68" s="23">
        <f t="shared" si="19"/>
        <v>272.77270212153098</v>
      </c>
      <c r="AM68" s="23">
        <f t="shared" si="19"/>
        <v>273.96246667719504</v>
      </c>
      <c r="AN68" s="23">
        <f t="shared" si="19"/>
        <v>274.32079211397502</v>
      </c>
      <c r="AO68" s="23">
        <f t="shared" si="19"/>
        <v>273.84188438306467</v>
      </c>
      <c r="AP68" s="23">
        <f t="shared" si="19"/>
        <v>272.5227968348965</v>
      </c>
      <c r="AQ68" s="23">
        <f t="shared" si="19"/>
        <v>270.36370364817475</v>
      </c>
      <c r="AR68" s="23">
        <f t="shared" si="19"/>
        <v>267.36865470772563</v>
      </c>
      <c r="AS68" s="23">
        <f t="shared" si="19"/>
        <v>263.54684576539637</v>
      </c>
      <c r="AT68" s="23">
        <f t="shared" si="19"/>
        <v>258.91447759204448</v>
      </c>
      <c r="AU68" s="23">
        <f t="shared" si="19"/>
        <v>253.49731495950229</v>
      </c>
      <c r="AV68" s="23">
        <f t="shared" si="19"/>
        <v>247.33408620771394</v>
      </c>
      <c r="AW68" s="23">
        <f t="shared" si="19"/>
        <v>240.48088079521133</v>
      </c>
      <c r="AX68" s="23">
        <f t="shared" si="19"/>
        <v>233.01669854772487</v>
      </c>
      <c r="AY68" s="23">
        <f t="shared" si="19"/>
        <v>225.05027548210364</v>
      </c>
      <c r="AZ68" s="23">
        <f t="shared" si="19"/>
        <v>216.72826255507547</v>
      </c>
      <c r="BA68" s="23">
        <f t="shared" si="19"/>
        <v>208.24479721827663</v>
      </c>
      <c r="BB68" s="23">
        <f t="shared" si="19"/>
        <v>199.85256815363775</v>
      </c>
      <c r="BC68" s="23">
        <f t="shared" si="19"/>
        <v>191.8758069169408</v>
      </c>
      <c r="BD68" s="23">
        <f t="shared" si="19"/>
        <v>184.72655459563185</v>
      </c>
      <c r="BE68" s="23">
        <f t="shared" si="19"/>
        <v>178.92751112006576</v>
      </c>
      <c r="BF68" s="23">
        <f t="shared" si="19"/>
        <v>175.14836695663791</v>
      </c>
      <c r="BG68" s="23">
        <f t="shared" si="19"/>
        <v>174.26829442926382</v>
      </c>
      <c r="BH68" s="23">
        <f t="shared" si="19"/>
        <v>177.48529342972012</v>
      </c>
      <c r="BI68" s="23">
        <f t="shared" si="19"/>
        <v>186.50148394537163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0">+B71+B43</f>
        <v>1.0742622545094582</v>
      </c>
      <c r="C70" s="147">
        <f t="shared" si="20"/>
        <v>1.1986322501941693</v>
      </c>
      <c r="D70" s="45">
        <f t="shared" si="20"/>
        <v>1.3319050730469284</v>
      </c>
      <c r="E70" s="45">
        <f t="shared" si="20"/>
        <v>1.5075680563390987</v>
      </c>
      <c r="F70" s="45">
        <f t="shared" si="20"/>
        <v>1.7111415629428957</v>
      </c>
      <c r="G70" s="45">
        <f t="shared" si="20"/>
        <v>1.9210075156143225</v>
      </c>
      <c r="H70" s="45">
        <f t="shared" si="20"/>
        <v>2.1320915932590783</v>
      </c>
      <c r="I70" s="45">
        <f t="shared" si="20"/>
        <v>2.3433844971716433</v>
      </c>
      <c r="J70" s="45">
        <f t="shared" si="20"/>
        <v>2.5438526524528955</v>
      </c>
      <c r="K70" s="45">
        <f t="shared" si="20"/>
        <v>2.7288952100868209</v>
      </c>
      <c r="L70" s="45">
        <f t="shared" si="20"/>
        <v>2.915425867487365</v>
      </c>
      <c r="M70" s="45">
        <f t="shared" si="20"/>
        <v>3.1264394013591303</v>
      </c>
      <c r="N70" s="45">
        <f t="shared" si="20"/>
        <v>3.3233792187790865</v>
      </c>
      <c r="O70" s="45">
        <f t="shared" si="20"/>
        <v>3.5261529215213003</v>
      </c>
      <c r="P70" s="45">
        <f t="shared" si="20"/>
        <v>3.7283519255838362</v>
      </c>
      <c r="Q70" s="45">
        <f t="shared" si="20"/>
        <v>3.9254188256906892</v>
      </c>
      <c r="R70" s="45">
        <f t="shared" si="20"/>
        <v>4.1136827281696871</v>
      </c>
      <c r="S70" s="45">
        <f t="shared" si="20"/>
        <v>4.2895522681403202</v>
      </c>
      <c r="T70" s="45">
        <f t="shared" si="20"/>
        <v>4.4487809275704597</v>
      </c>
      <c r="U70" s="45">
        <f t="shared" si="20"/>
        <v>4.585764973774463</v>
      </c>
      <c r="V70" s="45">
        <f t="shared" si="20"/>
        <v>4.6928350985853502</v>
      </c>
      <c r="W70" s="45">
        <f t="shared" si="20"/>
        <v>4.7596089874180381</v>
      </c>
      <c r="X70" s="45">
        <f t="shared" si="20"/>
        <v>4.7726311023982806</v>
      </c>
      <c r="Y70" s="45">
        <f t="shared" si="20"/>
        <v>4.7157366576760174</v>
      </c>
      <c r="Z70" s="45">
        <f t="shared" si="20"/>
        <v>4.571784659229988</v>
      </c>
      <c r="AA70" s="45">
        <f t="shared" si="20"/>
        <v>3.8361644838267561</v>
      </c>
      <c r="AB70" s="45">
        <f t="shared" si="20"/>
        <v>2.1156201843256033E-3</v>
      </c>
      <c r="AC70" s="45">
        <f t="shared" si="20"/>
        <v>1.6924961474604828E-3</v>
      </c>
      <c r="AD70" s="45">
        <f t="shared" si="20"/>
        <v>1.3539969179683863E-3</v>
      </c>
      <c r="AE70" s="45">
        <f t="shared" si="20"/>
        <v>1.0831975343747091E-3</v>
      </c>
      <c r="AF70" s="45">
        <f t="shared" si="20"/>
        <v>8.6655802749976735E-4</v>
      </c>
      <c r="AG70" s="45">
        <f t="shared" si="20"/>
        <v>6.932464219998139E-4</v>
      </c>
      <c r="AH70" s="45">
        <f t="shared" ref="AH70:BI70" si="21">+AH71+AH43</f>
        <v>5.545971375998511E-4</v>
      </c>
      <c r="AI70" s="45">
        <f t="shared" si="21"/>
        <v>4.4367771007988092E-4</v>
      </c>
      <c r="AJ70" s="45">
        <f t="shared" si="21"/>
        <v>3.5494216806390477E-4</v>
      </c>
      <c r="AK70" s="45">
        <f t="shared" si="21"/>
        <v>2.8395373445112382E-4</v>
      </c>
      <c r="AL70" s="45">
        <f t="shared" si="21"/>
        <v>2.2716298756089907E-4</v>
      </c>
      <c r="AM70" s="45">
        <f t="shared" si="21"/>
        <v>1.8173039004871927E-4</v>
      </c>
      <c r="AN70" s="45">
        <f t="shared" si="21"/>
        <v>1.4538431203897542E-4</v>
      </c>
      <c r="AO70" s="45">
        <f t="shared" si="21"/>
        <v>1.1630744963118033E-4</v>
      </c>
      <c r="AP70" s="45">
        <f t="shared" si="21"/>
        <v>9.3045959704944273E-5</v>
      </c>
      <c r="AQ70" s="45">
        <f t="shared" si="21"/>
        <v>7.4436767763955429E-5</v>
      </c>
      <c r="AR70" s="45">
        <f t="shared" si="21"/>
        <v>5.9549414211164346E-5</v>
      </c>
      <c r="AS70" s="45">
        <f t="shared" si="21"/>
        <v>4.7639531368931477E-5</v>
      </c>
      <c r="AT70" s="45">
        <f t="shared" si="21"/>
        <v>3.8111625095145183E-5</v>
      </c>
      <c r="AU70" s="45">
        <f t="shared" si="21"/>
        <v>3.0489300076116149E-5</v>
      </c>
      <c r="AV70" s="45">
        <f t="shared" si="21"/>
        <v>2.4391440060892922E-5</v>
      </c>
      <c r="AW70" s="45">
        <f t="shared" si="21"/>
        <v>1.9513152048714339E-5</v>
      </c>
      <c r="AX70" s="45">
        <f t="shared" si="21"/>
        <v>1.561052163897147E-5</v>
      </c>
      <c r="AY70" s="45">
        <f t="shared" si="21"/>
        <v>1.2488417311177178E-5</v>
      </c>
      <c r="AZ70" s="45">
        <f t="shared" si="21"/>
        <v>9.9907338489417421E-6</v>
      </c>
      <c r="BA70" s="45">
        <f t="shared" si="21"/>
        <v>7.992587079153394E-6</v>
      </c>
      <c r="BB70" s="45">
        <f t="shared" si="21"/>
        <v>6.3940696633227154E-6</v>
      </c>
      <c r="BC70" s="45">
        <f t="shared" si="21"/>
        <v>5.1152557306581727E-6</v>
      </c>
      <c r="BD70" s="45">
        <f t="shared" si="21"/>
        <v>4.0922045845265386E-6</v>
      </c>
      <c r="BE70" s="45">
        <f t="shared" si="21"/>
        <v>3.2737636676212312E-6</v>
      </c>
      <c r="BF70" s="45">
        <f t="shared" si="21"/>
        <v>2.6190109340969852E-6</v>
      </c>
      <c r="BG70" s="45">
        <f t="shared" si="21"/>
        <v>2.0952087472775883E-6</v>
      </c>
      <c r="BH70" s="45">
        <f t="shared" si="21"/>
        <v>1.6761669978220706E-6</v>
      </c>
      <c r="BI70" s="45">
        <f t="shared" si="21"/>
        <v>1.3409335982576567E-6</v>
      </c>
    </row>
    <row r="71" spans="1:237" s="45" customFormat="1" ht="18" customHeight="1">
      <c r="A71" s="43" t="s">
        <v>1</v>
      </c>
      <c r="B71" s="46">
        <f t="shared" ref="B71:AG71" si="22">+B102</f>
        <v>0.37426225450945827</v>
      </c>
      <c r="C71" s="46">
        <f t="shared" si="22"/>
        <v>0.63863225019416947</v>
      </c>
      <c r="D71" s="46">
        <f t="shared" si="22"/>
        <v>0.88390507304692845</v>
      </c>
      <c r="E71" s="46">
        <f t="shared" si="22"/>
        <v>1.1491680563390987</v>
      </c>
      <c r="F71" s="46">
        <f t="shared" si="22"/>
        <v>1.4244215629428956</v>
      </c>
      <c r="G71" s="46">
        <f t="shared" si="22"/>
        <v>1.6916315156143225</v>
      </c>
      <c r="H71" s="46">
        <f t="shared" si="22"/>
        <v>1.9485907932590785</v>
      </c>
      <c r="I71" s="46">
        <f t="shared" si="22"/>
        <v>2.1965838571716434</v>
      </c>
      <c r="J71" s="46">
        <f t="shared" si="22"/>
        <v>2.4264121404528955</v>
      </c>
      <c r="K71" s="46">
        <f t="shared" si="22"/>
        <v>2.6349428004868209</v>
      </c>
      <c r="L71" s="46">
        <f t="shared" si="22"/>
        <v>2.840263939807365</v>
      </c>
      <c r="M71" s="46">
        <f t="shared" si="22"/>
        <v>3.0663098592151301</v>
      </c>
      <c r="N71" s="46">
        <f t="shared" si="22"/>
        <v>3.2752755850638864</v>
      </c>
      <c r="O71" s="46">
        <f t="shared" si="22"/>
        <v>3.4876700145491402</v>
      </c>
      <c r="P71" s="46">
        <f t="shared" si="22"/>
        <v>3.6975656000061083</v>
      </c>
      <c r="Q71" s="46">
        <f t="shared" si="22"/>
        <v>3.9007897652285068</v>
      </c>
      <c r="R71" s="46">
        <f t="shared" si="22"/>
        <v>4.0939794797999411</v>
      </c>
      <c r="S71" s="46">
        <f t="shared" si="22"/>
        <v>4.2737896694445237</v>
      </c>
      <c r="T71" s="46">
        <f t="shared" si="22"/>
        <v>4.4361708486138225</v>
      </c>
      <c r="U71" s="46">
        <f t="shared" si="22"/>
        <v>4.575676910609153</v>
      </c>
      <c r="V71" s="46">
        <f t="shared" si="22"/>
        <v>4.6847646480531022</v>
      </c>
      <c r="W71" s="46">
        <f t="shared" si="22"/>
        <v>4.7531526269922395</v>
      </c>
      <c r="X71" s="46">
        <f t="shared" si="22"/>
        <v>4.7674660140576419</v>
      </c>
      <c r="Y71" s="46">
        <f t="shared" si="22"/>
        <v>4.7116045870035066</v>
      </c>
      <c r="Z71" s="46">
        <f t="shared" si="22"/>
        <v>4.568479002691979</v>
      </c>
      <c r="AA71" s="46">
        <f t="shared" si="22"/>
        <v>3.8335199585963493</v>
      </c>
      <c r="AB71" s="46">
        <f t="shared" si="22"/>
        <v>0</v>
      </c>
      <c r="AC71" s="46">
        <f t="shared" si="22"/>
        <v>0</v>
      </c>
      <c r="AD71" s="46">
        <f t="shared" si="22"/>
        <v>0</v>
      </c>
      <c r="AE71" s="46">
        <f t="shared" si="22"/>
        <v>0</v>
      </c>
      <c r="AF71" s="46">
        <f t="shared" si="22"/>
        <v>0</v>
      </c>
      <c r="AG71" s="46">
        <f t="shared" si="22"/>
        <v>0</v>
      </c>
      <c r="AH71" s="46">
        <f t="shared" ref="AH71:BI71" si="23">+AH102</f>
        <v>0</v>
      </c>
      <c r="AI71" s="46">
        <f t="shared" si="23"/>
        <v>0</v>
      </c>
      <c r="AJ71" s="46">
        <f t="shared" si="23"/>
        <v>0</v>
      </c>
      <c r="AK71" s="46">
        <f t="shared" si="23"/>
        <v>0</v>
      </c>
      <c r="AL71" s="46">
        <f t="shared" si="23"/>
        <v>0</v>
      </c>
      <c r="AM71" s="46">
        <f t="shared" si="23"/>
        <v>0</v>
      </c>
      <c r="AN71" s="46">
        <f t="shared" si="23"/>
        <v>0</v>
      </c>
      <c r="AO71" s="46">
        <f t="shared" si="23"/>
        <v>0</v>
      </c>
      <c r="AP71" s="46">
        <f t="shared" si="23"/>
        <v>0</v>
      </c>
      <c r="AQ71" s="46">
        <f t="shared" si="23"/>
        <v>0</v>
      </c>
      <c r="AR71" s="46">
        <f t="shared" si="23"/>
        <v>0</v>
      </c>
      <c r="AS71" s="46">
        <f t="shared" si="23"/>
        <v>0</v>
      </c>
      <c r="AT71" s="46">
        <f t="shared" si="23"/>
        <v>0</v>
      </c>
      <c r="AU71" s="46">
        <f t="shared" si="23"/>
        <v>0</v>
      </c>
      <c r="AV71" s="46">
        <f t="shared" si="23"/>
        <v>0</v>
      </c>
      <c r="AW71" s="46">
        <f t="shared" si="23"/>
        <v>0</v>
      </c>
      <c r="AX71" s="46">
        <f t="shared" si="23"/>
        <v>0</v>
      </c>
      <c r="AY71" s="46">
        <f t="shared" si="23"/>
        <v>0</v>
      </c>
      <c r="AZ71" s="46">
        <f t="shared" si="23"/>
        <v>0</v>
      </c>
      <c r="BA71" s="46">
        <f t="shared" si="23"/>
        <v>0</v>
      </c>
      <c r="BB71" s="46">
        <f t="shared" si="23"/>
        <v>0</v>
      </c>
      <c r="BC71" s="46">
        <f t="shared" si="23"/>
        <v>0</v>
      </c>
      <c r="BD71" s="46">
        <f t="shared" si="23"/>
        <v>0</v>
      </c>
      <c r="BE71" s="46">
        <f t="shared" si="23"/>
        <v>0</v>
      </c>
      <c r="BF71" s="46">
        <f t="shared" si="23"/>
        <v>0</v>
      </c>
      <c r="BG71" s="46">
        <f t="shared" si="23"/>
        <v>0</v>
      </c>
      <c r="BH71" s="46">
        <f t="shared" si="23"/>
        <v>0</v>
      </c>
      <c r="BI71" s="46">
        <f t="shared" si="23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0.64737780576641979</v>
      </c>
      <c r="C73" s="147">
        <f>(C97)*C68</f>
        <v>1.1761184118610533</v>
      </c>
      <c r="D73" s="45">
        <f>(D97)*D68</f>
        <v>1.8450929155910309</v>
      </c>
      <c r="E73" s="45">
        <f>(E97)*E68</f>
        <v>2.6842523658252406</v>
      </c>
      <c r="F73" s="45">
        <f>(F97)*F68</f>
        <v>3.6444544175866809</v>
      </c>
      <c r="G73" s="45">
        <f t="shared" ref="G73:BI73" si="24">(G97)*G68</f>
        <v>4.7912071128508984</v>
      </c>
      <c r="H73" s="45">
        <f t="shared" si="24"/>
        <v>6.1764373998604496</v>
      </c>
      <c r="I73" s="45">
        <f t="shared" si="24"/>
        <v>7.7279757507266522</v>
      </c>
      <c r="J73" s="45">
        <f t="shared" si="24"/>
        <v>9.4101302229733736</v>
      </c>
      <c r="K73" s="45">
        <f t="shared" si="24"/>
        <v>11.079758337647858</v>
      </c>
      <c r="L73" s="45">
        <f t="shared" si="24"/>
        <v>13.027153633667572</v>
      </c>
      <c r="M73" s="45">
        <f t="shared" si="24"/>
        <v>14.812533727011436</v>
      </c>
      <c r="N73" s="45">
        <f t="shared" si="24"/>
        <v>16.9872189799114</v>
      </c>
      <c r="O73" s="45">
        <f t="shared" si="24"/>
        <v>19.312202524300258</v>
      </c>
      <c r="P73" s="45">
        <f t="shared" si="24"/>
        <v>21.748682170523843</v>
      </c>
      <c r="Q73" s="45">
        <f t="shared" si="24"/>
        <v>24.262557609181012</v>
      </c>
      <c r="R73" s="45">
        <f t="shared" si="24"/>
        <v>26.82270157615261</v>
      </c>
      <c r="S73" s="45">
        <f t="shared" si="24"/>
        <v>29.400004653686153</v>
      </c>
      <c r="T73" s="45">
        <f t="shared" si="24"/>
        <v>31.966873170669487</v>
      </c>
      <c r="U73" s="45">
        <f t="shared" si="24"/>
        <v>34.497018358234143</v>
      </c>
      <c r="V73" s="45">
        <f t="shared" si="24"/>
        <v>36.96544345257886</v>
      </c>
      <c r="W73" s="45">
        <f t="shared" si="24"/>
        <v>39.348583910069244</v>
      </c>
      <c r="X73" s="45">
        <f t="shared" si="24"/>
        <v>41.624581557382697</v>
      </c>
      <c r="Y73" s="45">
        <f t="shared" si="24"/>
        <v>43.773673108544386</v>
      </c>
      <c r="Z73" s="45">
        <f t="shared" si="24"/>
        <v>45.778645787294394</v>
      </c>
      <c r="AA73" s="45">
        <f t="shared" si="24"/>
        <v>47.632080756040693</v>
      </c>
      <c r="AB73" s="45">
        <f t="shared" si="24"/>
        <v>49.3338998194833</v>
      </c>
      <c r="AC73" s="45">
        <f t="shared" si="24"/>
        <v>51.061145819234092</v>
      </c>
      <c r="AD73" s="45">
        <f t="shared" si="24"/>
        <v>52.716711250136441</v>
      </c>
      <c r="AE73" s="45">
        <f t="shared" si="24"/>
        <v>54.274071008564725</v>
      </c>
      <c r="AF73" s="45">
        <f t="shared" si="24"/>
        <v>55.710666958008048</v>
      </c>
      <c r="AG73" s="45">
        <f t="shared" si="24"/>
        <v>57.00814653082967</v>
      </c>
      <c r="AH73" s="45">
        <f t="shared" si="24"/>
        <v>58.152311125710611</v>
      </c>
      <c r="AI73" s="45">
        <f t="shared" si="24"/>
        <v>59.132557435513355</v>
      </c>
      <c r="AJ73" s="45">
        <f t="shared" si="24"/>
        <v>59.941152042211826</v>
      </c>
      <c r="AK73" s="45">
        <f t="shared" si="24"/>
        <v>60.572531886813913</v>
      </c>
      <c r="AL73" s="45">
        <f t="shared" si="24"/>
        <v>61.022719945552282</v>
      </c>
      <c r="AM73" s="45">
        <f t="shared" si="24"/>
        <v>61.288885396555088</v>
      </c>
      <c r="AN73" s="45">
        <f t="shared" si="24"/>
        <v>61.369047350474695</v>
      </c>
      <c r="AO73" s="45">
        <f t="shared" si="24"/>
        <v>61.26190960496055</v>
      </c>
      <c r="AP73" s="45">
        <f t="shared" si="24"/>
        <v>60.966812957057456</v>
      </c>
      <c r="AQ73" s="45">
        <f t="shared" si="24"/>
        <v>60.483796372755087</v>
      </c>
      <c r="AR73" s="45">
        <f t="shared" si="24"/>
        <v>59.813765862756249</v>
      </c>
      <c r="AS73" s="45">
        <f t="shared" si="24"/>
        <v>58.958778633611679</v>
      </c>
      <c r="AT73" s="45">
        <f t="shared" si="24"/>
        <v>57.922459003646665</v>
      </c>
      <c r="AU73" s="45">
        <f t="shared" si="24"/>
        <v>56.710570879746896</v>
      </c>
      <c r="AV73" s="45">
        <f t="shared" si="24"/>
        <v>55.331778283729754</v>
      </c>
      <c r="AW73" s="45">
        <f t="shared" si="24"/>
        <v>53.798629140271238</v>
      </c>
      <c r="AX73" s="45">
        <f t="shared" si="24"/>
        <v>52.128796714341782</v>
      </c>
      <c r="AY73" s="45">
        <f t="shared" si="24"/>
        <v>50.346606634761891</v>
      </c>
      <c r="AZ73" s="45">
        <f t="shared" si="24"/>
        <v>48.484866584237899</v>
      </c>
      <c r="BA73" s="45">
        <f t="shared" si="24"/>
        <v>46.58700757786039</v>
      </c>
      <c r="BB73" s="45">
        <f t="shared" si="24"/>
        <v>44.709559285024199</v>
      </c>
      <c r="BC73" s="45">
        <f t="shared" si="24"/>
        <v>42.925056425193958</v>
      </c>
      <c r="BD73" s="45">
        <f t="shared" si="24"/>
        <v>41.325677825978588</v>
      </c>
      <c r="BE73" s="45">
        <f t="shared" si="24"/>
        <v>40.028358104432968</v>
      </c>
      <c r="BF73" s="45">
        <f t="shared" si="24"/>
        <v>39.182915528526017</v>
      </c>
      <c r="BG73" s="45">
        <f t="shared" si="24"/>
        <v>38.986032119915002</v>
      </c>
      <c r="BH73" s="45">
        <f t="shared" si="24"/>
        <v>39.705715678948351</v>
      </c>
      <c r="BI73" s="45">
        <f t="shared" si="24"/>
        <v>41.722752077873686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5">+B74*(1-$B$8)^10+10*B73</f>
        <v>8.0150019418185519</v>
      </c>
      <c r="D74" s="45">
        <f t="shared" si="25"/>
        <v>14.555842493082299</v>
      </c>
      <c r="E74" s="45">
        <f t="shared" si="25"/>
        <v>23.526237610739543</v>
      </c>
      <c r="F74" s="45">
        <f t="shared" si="25"/>
        <v>35.045615489787025</v>
      </c>
      <c r="G74" s="45">
        <f t="shared" si="25"/>
        <v>48.664194717190156</v>
      </c>
      <c r="H74" s="45">
        <f t="shared" si="25"/>
        <v>64.880226631221518</v>
      </c>
      <c r="I74" s="45">
        <f t="shared" si="25"/>
        <v>84.3867102137133</v>
      </c>
      <c r="J74" s="45">
        <f t="shared" si="25"/>
        <v>106.70358398975483</v>
      </c>
      <c r="K74" s="45">
        <f t="shared" si="25"/>
        <v>131.3065414483608</v>
      </c>
      <c r="L74" s="45">
        <f t="shared" si="25"/>
        <v>156.58134342361905</v>
      </c>
      <c r="M74" s="45">
        <f t="shared" si="25"/>
        <v>184.86807491038564</v>
      </c>
      <c r="N74" s="45">
        <f t="shared" si="25"/>
        <v>212.5848492541576</v>
      </c>
      <c r="O74" s="45">
        <f t="shared" si="25"/>
        <v>243.99594342594736</v>
      </c>
      <c r="P74" s="45">
        <f t="shared" si="25"/>
        <v>278.19815018748977</v>
      </c>
      <c r="Q74" s="45">
        <f t="shared" si="25"/>
        <v>314.48851875131788</v>
      </c>
      <c r="R74" s="45">
        <f t="shared" si="25"/>
        <v>352.28094223937933</v>
      </c>
      <c r="S74" s="45">
        <f t="shared" si="25"/>
        <v>391.05978517851116</v>
      </c>
      <c r="T74" s="45">
        <f t="shared" si="25"/>
        <v>430.354162418746</v>
      </c>
      <c r="U74" s="45">
        <f t="shared" si="25"/>
        <v>469.72394974940534</v>
      </c>
      <c r="V74" s="45">
        <f t="shared" si="25"/>
        <v>508.75279765857488</v>
      </c>
      <c r="W74" s="45">
        <f t="shared" si="25"/>
        <v>547.04556640989153</v>
      </c>
      <c r="X74" s="45">
        <f t="shared" si="25"/>
        <v>584.22883386011449</v>
      </c>
      <c r="Y74" s="45">
        <f t="shared" si="25"/>
        <v>619.95381402561384</v>
      </c>
      <c r="Z74" s="45">
        <f t="shared" si="25"/>
        <v>653.90125989394051</v>
      </c>
      <c r="AA74" s="45">
        <f t="shared" si="25"/>
        <v>685.78772915218792</v>
      </c>
      <c r="AB74" s="45">
        <f t="shared" si="25"/>
        <v>715.44020320091317</v>
      </c>
      <c r="AC74" s="45">
        <f t="shared" si="25"/>
        <v>742.79757223175454</v>
      </c>
      <c r="AD74" s="45">
        <f t="shared" si="25"/>
        <v>769.60895698817626</v>
      </c>
      <c r="AE74" s="45">
        <f t="shared" si="25"/>
        <v>795.51316311098981</v>
      </c>
      <c r="AF74" s="45">
        <f t="shared" si="25"/>
        <v>820.11899887820414</v>
      </c>
      <c r="AG74" s="45">
        <f t="shared" si="25"/>
        <v>843.06448280530651</v>
      </c>
      <c r="AH74" s="45">
        <f t="shared" si="25"/>
        <v>864.0398740765645</v>
      </c>
      <c r="AI74" s="45">
        <f t="shared" si="25"/>
        <v>882.79518673432324</v>
      </c>
      <c r="AJ74" s="45">
        <f t="shared" si="25"/>
        <v>899.13722299344568</v>
      </c>
      <c r="AK74" s="45">
        <f t="shared" si="25"/>
        <v>912.92128477131882</v>
      </c>
      <c r="AL74" s="45">
        <f t="shared" si="25"/>
        <v>924.04128837629059</v>
      </c>
      <c r="AM74" s="45">
        <f t="shared" si="25"/>
        <v>932.4204744745623</v>
      </c>
      <c r="AN74" s="45">
        <f t="shared" si="25"/>
        <v>938.00377052264321</v>
      </c>
      <c r="AO74" s="45">
        <f t="shared" si="25"/>
        <v>940.75216501850059</v>
      </c>
      <c r="AP74" s="45">
        <f t="shared" si="25"/>
        <v>940.63909346895434</v>
      </c>
      <c r="AQ74" s="45">
        <f t="shared" si="25"/>
        <v>937.64870137840785</v>
      </c>
      <c r="AR74" s="45">
        <f t="shared" si="25"/>
        <v>931.77585028596502</v>
      </c>
      <c r="AS74" s="45">
        <f t="shared" si="25"/>
        <v>923.02780862812403</v>
      </c>
      <c r="AT74" s="45">
        <f t="shared" si="25"/>
        <v>911.4276828174925</v>
      </c>
      <c r="AU74" s="45">
        <f t="shared" si="25"/>
        <v>897.01977274522767</v>
      </c>
      <c r="AV74" s="45">
        <f t="shared" si="25"/>
        <v>879.8771638971316</v>
      </c>
      <c r="AW74" s="45">
        <f t="shared" si="25"/>
        <v>860.11197982456156</v>
      </c>
      <c r="AX74" s="45">
        <f t="shared" si="25"/>
        <v>837.88879483926326</v>
      </c>
      <c r="AY74" s="45">
        <f t="shared" si="25"/>
        <v>813.44172510524118</v>
      </c>
      <c r="AZ74" s="45">
        <f t="shared" si="25"/>
        <v>787.09565816956751</v>
      </c>
      <c r="BA74" s="45">
        <f t="shared" si="25"/>
        <v>759.29195214242668</v>
      </c>
      <c r="BB74" s="45">
        <f t="shared" si="25"/>
        <v>730.61880923210924</v>
      </c>
      <c r="BC74" s="45">
        <f t="shared" si="25"/>
        <v>701.84661956101343</v>
      </c>
      <c r="BD74" s="45">
        <f t="shared" si="25"/>
        <v>673.96934874993201</v>
      </c>
      <c r="BE74" s="45">
        <f t="shared" si="25"/>
        <v>648.25535945712511</v>
      </c>
      <c r="BF74" s="45">
        <f t="shared" si="25"/>
        <v>626.31624856630492</v>
      </c>
      <c r="BG74" s="45">
        <f t="shared" si="25"/>
        <v>610.21212784464331</v>
      </c>
      <c r="BH74" s="45">
        <f t="shared" si="25"/>
        <v>602.62813406612213</v>
      </c>
      <c r="BI74" s="45">
        <f t="shared" si="25"/>
        <v>607.1805945360328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6">+C14</f>
        <v>1.4999999999999999E-2</v>
      </c>
      <c r="D76" s="23">
        <f t="shared" si="26"/>
        <v>1.4999999999999999E-2</v>
      </c>
      <c r="E76" s="23">
        <f t="shared" si="26"/>
        <v>1.4999999999999999E-2</v>
      </c>
      <c r="F76" s="23">
        <f t="shared" si="26"/>
        <v>1.4999999999999999E-2</v>
      </c>
      <c r="G76" s="23">
        <f t="shared" si="26"/>
        <v>1.4999999999999999E-2</v>
      </c>
      <c r="H76" s="23">
        <f t="shared" si="26"/>
        <v>1.4999999999999999E-2</v>
      </c>
      <c r="I76" s="23">
        <f t="shared" si="26"/>
        <v>1.4999999999999999E-2</v>
      </c>
      <c r="J76" s="23">
        <f t="shared" si="26"/>
        <v>1.4999999999999999E-2</v>
      </c>
      <c r="K76" s="23">
        <f t="shared" si="26"/>
        <v>1.4999999999999999E-2</v>
      </c>
      <c r="L76" s="23">
        <f t="shared" si="26"/>
        <v>1.4999999999999999E-2</v>
      </c>
      <c r="M76" s="23">
        <f t="shared" si="26"/>
        <v>1.4999999999999999E-2</v>
      </c>
      <c r="N76" s="23">
        <f t="shared" si="26"/>
        <v>1.4999999999999999E-2</v>
      </c>
      <c r="O76" s="23">
        <f t="shared" si="26"/>
        <v>1.4999999999999999E-2</v>
      </c>
      <c r="P76" s="23">
        <f t="shared" si="26"/>
        <v>1.4999999999999999E-2</v>
      </c>
      <c r="Q76" s="23">
        <f t="shared" si="26"/>
        <v>1.4999999999999999E-2</v>
      </c>
      <c r="R76" s="23">
        <f t="shared" si="26"/>
        <v>1.4999999999999999E-2</v>
      </c>
      <c r="S76" s="23">
        <f t="shared" si="26"/>
        <v>1.4999999999999999E-2</v>
      </c>
      <c r="T76" s="23">
        <f t="shared" si="26"/>
        <v>1.4999999999999999E-2</v>
      </c>
      <c r="U76" s="23">
        <f t="shared" si="26"/>
        <v>1.4999999999999999E-2</v>
      </c>
      <c r="V76" s="23">
        <f t="shared" si="26"/>
        <v>1.4999999999999999E-2</v>
      </c>
      <c r="W76" s="23">
        <f t="shared" si="26"/>
        <v>1.4999999999999999E-2</v>
      </c>
      <c r="X76" s="23">
        <f t="shared" si="26"/>
        <v>1.4999999999999999E-2</v>
      </c>
      <c r="Y76" s="23">
        <f t="shared" si="26"/>
        <v>1.4999999999999999E-2</v>
      </c>
      <c r="Z76" s="23">
        <f t="shared" si="26"/>
        <v>1.4999999999999999E-2</v>
      </c>
      <c r="AA76" s="23">
        <f t="shared" si="26"/>
        <v>1.4999999999999999E-2</v>
      </c>
      <c r="AB76" s="23">
        <f t="shared" si="26"/>
        <v>1.4999999999999999E-2</v>
      </c>
      <c r="AC76" s="23">
        <f t="shared" si="26"/>
        <v>1.4999999999999999E-2</v>
      </c>
      <c r="AD76" s="23">
        <f t="shared" si="26"/>
        <v>1.4999999999999999E-2</v>
      </c>
      <c r="AE76" s="23">
        <f t="shared" si="26"/>
        <v>1.4999999999999999E-2</v>
      </c>
      <c r="AF76" s="23">
        <f t="shared" si="26"/>
        <v>1.4999999999999999E-2</v>
      </c>
      <c r="AG76" s="23">
        <f t="shared" si="26"/>
        <v>1.4999999999999999E-2</v>
      </c>
      <c r="AH76" s="23">
        <f t="shared" si="26"/>
        <v>1.4999999999999999E-2</v>
      </c>
      <c r="AI76" s="23">
        <f t="shared" si="26"/>
        <v>1.4999999999999999E-2</v>
      </c>
      <c r="AJ76" s="23">
        <f t="shared" si="26"/>
        <v>1.4999999999999999E-2</v>
      </c>
      <c r="AK76" s="23">
        <f t="shared" si="26"/>
        <v>1.4999999999999999E-2</v>
      </c>
      <c r="AL76" s="23">
        <f t="shared" si="26"/>
        <v>1.4999999999999999E-2</v>
      </c>
      <c r="AM76" s="23">
        <f t="shared" si="26"/>
        <v>1.4999999999999999E-2</v>
      </c>
      <c r="AN76" s="23">
        <f t="shared" si="26"/>
        <v>1.4999999999999999E-2</v>
      </c>
      <c r="AO76" s="23">
        <f t="shared" si="26"/>
        <v>1.4999999999999999E-2</v>
      </c>
      <c r="AP76" s="23">
        <f t="shared" si="26"/>
        <v>1.4999999999999999E-2</v>
      </c>
      <c r="AQ76" s="23">
        <f t="shared" si="26"/>
        <v>1.4999999999999999E-2</v>
      </c>
      <c r="AR76" s="23">
        <f t="shared" si="26"/>
        <v>1.4999999999999999E-2</v>
      </c>
      <c r="AS76" s="23">
        <f t="shared" si="26"/>
        <v>1.4999999999999999E-2</v>
      </c>
      <c r="AT76" s="23">
        <f t="shared" si="26"/>
        <v>1.4999999999999999E-2</v>
      </c>
      <c r="AU76" s="23">
        <f t="shared" si="26"/>
        <v>1.4999999999999999E-2</v>
      </c>
      <c r="AV76" s="23">
        <f t="shared" si="26"/>
        <v>1.4999999999999999E-2</v>
      </c>
      <c r="AW76" s="23">
        <f t="shared" si="26"/>
        <v>1.4999999999999999E-2</v>
      </c>
      <c r="AX76" s="23">
        <f t="shared" si="26"/>
        <v>1.4999999999999999E-2</v>
      </c>
      <c r="AY76" s="23">
        <f t="shared" si="26"/>
        <v>1.4999999999999999E-2</v>
      </c>
      <c r="AZ76" s="23">
        <f t="shared" si="26"/>
        <v>1.4999999999999999E-2</v>
      </c>
      <c r="BA76" s="23">
        <f t="shared" si="26"/>
        <v>1.4999999999999999E-2</v>
      </c>
      <c r="BB76" s="23">
        <f t="shared" si="26"/>
        <v>1.4999999999999999E-2</v>
      </c>
      <c r="BC76" s="23">
        <f t="shared" si="26"/>
        <v>1.4999999999999999E-2</v>
      </c>
      <c r="BD76" s="23">
        <f t="shared" si="26"/>
        <v>1.4999999999999999E-2</v>
      </c>
      <c r="BE76" s="23">
        <f t="shared" si="26"/>
        <v>1.4999999999999999E-2</v>
      </c>
      <c r="BF76" s="23">
        <f t="shared" si="26"/>
        <v>1.4999999999999999E-2</v>
      </c>
      <c r="BG76" s="23">
        <f t="shared" si="26"/>
        <v>1.4999999999999999E-2</v>
      </c>
      <c r="BH76" s="23">
        <f t="shared" si="26"/>
        <v>1.4999999999999999E-2</v>
      </c>
      <c r="BI76" s="23">
        <f t="shared" si="26"/>
        <v>1.4999999999999999E-2</v>
      </c>
    </row>
    <row r="77" spans="1:237" s="37" customFormat="1" ht="18" customHeight="1">
      <c r="A77" s="35" t="s">
        <v>71</v>
      </c>
      <c r="B77" s="148">
        <f t="shared" ref="B77:BI77" si="27">+$B$7*B61/B74</f>
        <v>0.18286873175249518</v>
      </c>
      <c r="C77" s="147">
        <f t="shared" si="27"/>
        <v>0.15844623602167796</v>
      </c>
      <c r="D77" s="23">
        <f t="shared" si="27"/>
        <v>0.14369449609391372</v>
      </c>
      <c r="E77" s="23">
        <f t="shared" si="27"/>
        <v>0.13551038949439378</v>
      </c>
      <c r="F77" s="23">
        <f t="shared" si="27"/>
        <v>0.13043535755545418</v>
      </c>
      <c r="G77" s="23">
        <f t="shared" si="27"/>
        <v>0.12749613955631245</v>
      </c>
      <c r="H77" s="23">
        <f t="shared" si="27"/>
        <v>0.12453879425718392</v>
      </c>
      <c r="I77" s="23">
        <f t="shared" si="27"/>
        <v>0.12084324593695817</v>
      </c>
      <c r="J77" s="23">
        <f t="shared" si="27"/>
        <v>0.11715681726808928</v>
      </c>
      <c r="K77" s="23">
        <f t="shared" si="27"/>
        <v>0.11383169941538561</v>
      </c>
      <c r="L77" s="23">
        <f t="shared" si="27"/>
        <v>0.11248654427669635</v>
      </c>
      <c r="M77" s="23">
        <f t="shared" si="27"/>
        <v>0.11172686207535219</v>
      </c>
      <c r="N77" s="23">
        <f t="shared" si="27"/>
        <v>0.1120839617850261</v>
      </c>
      <c r="O77" s="23">
        <f t="shared" si="27"/>
        <v>0.11173232787033147</v>
      </c>
      <c r="P77" s="23">
        <f t="shared" si="27"/>
        <v>0.1111300947473014</v>
      </c>
      <c r="Q77" s="23">
        <f t="shared" si="27"/>
        <v>0.11050615351517869</v>
      </c>
      <c r="R77" s="23">
        <f t="shared" si="27"/>
        <v>0.10997160234532724</v>
      </c>
      <c r="S77" s="23">
        <f t="shared" si="27"/>
        <v>0.10957929200968308</v>
      </c>
      <c r="T77" s="23">
        <f t="shared" si="27"/>
        <v>0.10935405671060774</v>
      </c>
      <c r="U77" s="23">
        <f t="shared" si="27"/>
        <v>0.10930778103400585</v>
      </c>
      <c r="V77" s="23">
        <f t="shared" si="27"/>
        <v>0.1094468261555747</v>
      </c>
      <c r="W77" s="23">
        <f t="shared" si="27"/>
        <v>0.10977562517277928</v>
      </c>
      <c r="X77" s="23">
        <f t="shared" si="27"/>
        <v>0.11029833583187648</v>
      </c>
      <c r="Y77" s="23">
        <f t="shared" si="27"/>
        <v>0.11101947919564517</v>
      </c>
      <c r="Z77" s="23">
        <f t="shared" si="27"/>
        <v>0.11194403041403413</v>
      </c>
      <c r="AA77" s="23">
        <f t="shared" si="27"/>
        <v>0.1130772240239082</v>
      </c>
      <c r="AB77" s="23">
        <f t="shared" si="27"/>
        <v>0.1144166365622855</v>
      </c>
      <c r="AC77" s="23">
        <f t="shared" si="27"/>
        <v>0.11595325952771915</v>
      </c>
      <c r="AD77" s="23">
        <f t="shared" si="27"/>
        <v>0.11749000367091392</v>
      </c>
      <c r="AE77" s="23">
        <f t="shared" si="27"/>
        <v>0.11906925757411237</v>
      </c>
      <c r="AF77" s="23">
        <f t="shared" si="27"/>
        <v>0.12073391611695924</v>
      </c>
      <c r="AG77" s="23">
        <f t="shared" si="27"/>
        <v>0.12252213913577555</v>
      </c>
      <c r="AH77" s="23">
        <f t="shared" si="27"/>
        <v>0.12446635061524325</v>
      </c>
      <c r="AI77" s="23">
        <f t="shared" si="27"/>
        <v>0.12659376045707046</v>
      </c>
      <c r="AJ77" s="23">
        <f t="shared" si="27"/>
        <v>0.12892768193235735</v>
      </c>
      <c r="AK77" s="23">
        <f t="shared" si="27"/>
        <v>0.13148909053777058</v>
      </c>
      <c r="AL77" s="23">
        <f t="shared" si="27"/>
        <v>0.13429811758066454</v>
      </c>
      <c r="AM77" s="23">
        <f t="shared" si="27"/>
        <v>0.1373753579122787</v>
      </c>
      <c r="AN77" s="23">
        <f t="shared" si="27"/>
        <v>0.14074297792219506</v>
      </c>
      <c r="AO77" s="23">
        <f t="shared" si="27"/>
        <v>0.14442565853303338</v>
      </c>
      <c r="AP77" s="23">
        <f t="shared" si="27"/>
        <v>0.14845142173499837</v>
      </c>
      <c r="AQ77" s="23">
        <f t="shared" si="27"/>
        <v>0.15285238392481598</v>
      </c>
      <c r="AR77" s="23">
        <f t="shared" si="27"/>
        <v>0.15766546303559506</v>
      </c>
      <c r="AS77" s="23">
        <f t="shared" si="27"/>
        <v>0.1629330413209929</v>
      </c>
      <c r="AT77" s="23">
        <f t="shared" si="27"/>
        <v>0.16870354930103801</v>
      </c>
      <c r="AU77" s="23">
        <f t="shared" si="27"/>
        <v>0.1750318823038606</v>
      </c>
      <c r="AV77" s="23">
        <f t="shared" si="27"/>
        <v>0.18197947822282823</v>
      </c>
      <c r="AW77" s="23">
        <f t="shared" si="27"/>
        <v>0.18961375685933721</v>
      </c>
      <c r="AX77" s="23">
        <f t="shared" si="27"/>
        <v>0.19800642381017644</v>
      </c>
      <c r="AY77" s="23">
        <f t="shared" si="27"/>
        <v>0.2072298439998545</v>
      </c>
      <c r="AZ77" s="23">
        <f t="shared" si="27"/>
        <v>0.21735025571606104</v>
      </c>
      <c r="BA77" s="23">
        <f t="shared" si="27"/>
        <v>0.2284159968153032</v>
      </c>
      <c r="BB77" s="23">
        <f t="shared" si="27"/>
        <v>0.24043816188188494</v>
      </c>
      <c r="BC77" s="23">
        <f t="shared" si="27"/>
        <v>0.25336032632821248</v>
      </c>
      <c r="BD77" s="23">
        <f t="shared" si="27"/>
        <v>0.26701353848606768</v>
      </c>
      <c r="BE77" s="23">
        <f t="shared" si="27"/>
        <v>0.2810535609119672</v>
      </c>
      <c r="BF77" s="23">
        <f t="shared" si="27"/>
        <v>0.29488100086690061</v>
      </c>
      <c r="BG77" s="23">
        <f t="shared" si="27"/>
        <v>0.30755416025622689</v>
      </c>
      <c r="BH77" s="23">
        <f t="shared" si="27"/>
        <v>0.31772230966449122</v>
      </c>
      <c r="BI77" s="23">
        <f t="shared" si="27"/>
        <v>0.32363483979231172</v>
      </c>
    </row>
    <row r="78" spans="1:237" s="37" customFormat="1" ht="18" customHeight="1">
      <c r="A78" s="35" t="s">
        <v>72</v>
      </c>
      <c r="B78" s="148">
        <f t="shared" ref="B78:BI78" si="28">+$B$7*B61/B74*(1-(1-$B$8)^10)/$B$8/10</f>
        <v>0.11910634762196978</v>
      </c>
      <c r="C78" s="147">
        <f t="shared" si="28"/>
        <v>0.10319944960592282</v>
      </c>
      <c r="D78" s="23">
        <f t="shared" si="28"/>
        <v>9.3591323344932309E-2</v>
      </c>
      <c r="E78" s="23">
        <f t="shared" si="28"/>
        <v>8.8260838268145098E-2</v>
      </c>
      <c r="F78" s="23">
        <f t="shared" si="28"/>
        <v>8.4955360549132636E-2</v>
      </c>
      <c r="G78" s="23">
        <f t="shared" si="28"/>
        <v>8.30409844970455E-2</v>
      </c>
      <c r="H78" s="23">
        <f t="shared" si="28"/>
        <v>8.111480174365418E-2</v>
      </c>
      <c r="I78" s="23">
        <f t="shared" si="28"/>
        <v>7.8707811447038895E-2</v>
      </c>
      <c r="J78" s="23">
        <f t="shared" si="28"/>
        <v>7.6306760975971138E-2</v>
      </c>
      <c r="K78" s="23">
        <f t="shared" si="28"/>
        <v>7.4141040029296862E-2</v>
      </c>
      <c r="L78" s="23">
        <f t="shared" si="28"/>
        <v>7.3264911486058265E-2</v>
      </c>
      <c r="M78" s="23">
        <f t="shared" si="28"/>
        <v>7.277011408965052E-2</v>
      </c>
      <c r="N78" s="23">
        <f t="shared" si="28"/>
        <v>7.3002700829595174E-2</v>
      </c>
      <c r="O78" s="23">
        <f t="shared" si="28"/>
        <v>7.2773674079762513E-2</v>
      </c>
      <c r="P78" s="23">
        <f t="shared" si="28"/>
        <v>7.238142666264713E-2</v>
      </c>
      <c r="Q78" s="23">
        <f t="shared" si="28"/>
        <v>7.1975040286055031E-2</v>
      </c>
      <c r="R78" s="23">
        <f t="shared" si="28"/>
        <v>7.1626875584261021E-2</v>
      </c>
      <c r="S78" s="23">
        <f t="shared" si="28"/>
        <v>7.1371355404484374E-2</v>
      </c>
      <c r="T78" s="23">
        <f t="shared" si="28"/>
        <v>7.1224654798146075E-2</v>
      </c>
      <c r="U78" s="23">
        <f t="shared" si="28"/>
        <v>7.1194514452276286E-2</v>
      </c>
      <c r="V78" s="23">
        <f t="shared" si="28"/>
        <v>7.1285077537753011E-2</v>
      </c>
      <c r="W78" s="23">
        <f t="shared" si="28"/>
        <v>7.1499231426532278E-2</v>
      </c>
      <c r="X78" s="23">
        <f t="shared" si="28"/>
        <v>7.1839684148391841E-2</v>
      </c>
      <c r="Y78" s="23">
        <f t="shared" si="28"/>
        <v>7.2309380368993176E-2</v>
      </c>
      <c r="Z78" s="23">
        <f t="shared" si="28"/>
        <v>7.2911560510761725E-2</v>
      </c>
      <c r="AA78" s="23">
        <f t="shared" si="28"/>
        <v>7.3649633940413628E-2</v>
      </c>
      <c r="AB78" s="23">
        <f t="shared" si="28"/>
        <v>7.4522022204259145E-2</v>
      </c>
      <c r="AC78" s="23">
        <f t="shared" si="28"/>
        <v>7.5522857871083551E-2</v>
      </c>
      <c r="AD78" s="23">
        <f t="shared" si="28"/>
        <v>7.6523772463596346E-2</v>
      </c>
      <c r="AE78" s="23">
        <f t="shared" si="28"/>
        <v>7.7552374579305722E-2</v>
      </c>
      <c r="AF78" s="23">
        <f t="shared" si="28"/>
        <v>7.8636602578133624E-2</v>
      </c>
      <c r="AG78" s="23">
        <f t="shared" si="28"/>
        <v>7.9801310784198137E-2</v>
      </c>
      <c r="AH78" s="23">
        <f t="shared" si="28"/>
        <v>8.1067617637780545E-2</v>
      </c>
      <c r="AI78" s="23">
        <f t="shared" si="28"/>
        <v>8.2453245534506059E-2</v>
      </c>
      <c r="AJ78" s="23">
        <f t="shared" si="28"/>
        <v>8.3973378910474017E-2</v>
      </c>
      <c r="AK78" s="23">
        <f t="shared" si="28"/>
        <v>8.5641679558893041E-2</v>
      </c>
      <c r="AL78" s="23">
        <f t="shared" si="28"/>
        <v>8.7471259434272003E-2</v>
      </c>
      <c r="AM78" s="23">
        <f t="shared" si="28"/>
        <v>8.947553240724615E-2</v>
      </c>
      <c r="AN78" s="23">
        <f t="shared" si="28"/>
        <v>9.1668935925255324E-2</v>
      </c>
      <c r="AO78" s="23">
        <f t="shared" si="28"/>
        <v>9.4067545205320027E-2</v>
      </c>
      <c r="AP78" s="23">
        <f t="shared" si="28"/>
        <v>9.6689611573811868E-2</v>
      </c>
      <c r="AQ78" s="23">
        <f t="shared" si="28"/>
        <v>9.9556053132344807E-2</v>
      </c>
      <c r="AR78" s="23">
        <f t="shared" si="28"/>
        <v>0.10269091532669954</v>
      </c>
      <c r="AS78" s="23">
        <f t="shared" si="28"/>
        <v>0.10612180263244023</v>
      </c>
      <c r="AT78" s="23">
        <f t="shared" si="28"/>
        <v>0.10988025889141859</v>
      </c>
      <c r="AU78" s="23">
        <f t="shared" si="28"/>
        <v>0.11400203861438367</v>
      </c>
      <c r="AV78" s="23">
        <f t="shared" si="28"/>
        <v>0.11852715762588054</v>
      </c>
      <c r="AW78" s="23">
        <f t="shared" si="28"/>
        <v>0.1234995278961228</v>
      </c>
      <c r="AX78" s="23">
        <f t="shared" si="28"/>
        <v>0.1289658528262646</v>
      </c>
      <c r="AY78" s="23">
        <f t="shared" si="28"/>
        <v>0.13497326525181885</v>
      </c>
      <c r="AZ78" s="23">
        <f t="shared" si="28"/>
        <v>0.14156490759764873</v>
      </c>
      <c r="BA78" s="23">
        <f t="shared" si="28"/>
        <v>0.14877226335185667</v>
      </c>
      <c r="BB78" s="23">
        <f t="shared" si="28"/>
        <v>0.15660255865639797</v>
      </c>
      <c r="BC78" s="23">
        <f t="shared" si="28"/>
        <v>0.16501904296086436</v>
      </c>
      <c r="BD78" s="23">
        <f t="shared" si="28"/>
        <v>0.17391167440116423</v>
      </c>
      <c r="BE78" s="23">
        <f t="shared" si="28"/>
        <v>0.1830562437086321</v>
      </c>
      <c r="BF78" s="23">
        <f t="shared" si="28"/>
        <v>0.1920623534695029</v>
      </c>
      <c r="BG78" s="23">
        <f t="shared" si="28"/>
        <v>0.20031665541182023</v>
      </c>
      <c r="BH78" s="23">
        <f t="shared" si="28"/>
        <v>0.20693939034570721</v>
      </c>
      <c r="BI78" s="23">
        <f t="shared" si="28"/>
        <v>0.21079034869151503</v>
      </c>
    </row>
    <row r="79" spans="1:237" s="37" customFormat="1" ht="18" customHeight="1">
      <c r="A79" s="35" t="s">
        <v>70</v>
      </c>
      <c r="B79" s="148">
        <f>+C134</f>
        <v>5.9959072717374884E-2</v>
      </c>
      <c r="C79" s="147">
        <f t="shared" ref="C79:BI79" si="29">+D134</f>
        <v>7.8462973309478823E-2</v>
      </c>
      <c r="D79" s="23">
        <f t="shared" si="29"/>
        <v>7.0393427830773181E-2</v>
      </c>
      <c r="E79" s="23">
        <f t="shared" si="29"/>
        <v>6.4693531398507309E-2</v>
      </c>
      <c r="F79" s="23">
        <f t="shared" si="29"/>
        <v>5.8288056873616823E-2</v>
      </c>
      <c r="G79" s="23">
        <f t="shared" si="29"/>
        <v>5.3582442619597881E-2</v>
      </c>
      <c r="H79" s="23">
        <f t="shared" si="29"/>
        <v>5.0661439758110882E-2</v>
      </c>
      <c r="I79" s="23">
        <f t="shared" si="29"/>
        <v>4.7663205686934385E-2</v>
      </c>
      <c r="J79" s="23">
        <f t="shared" si="29"/>
        <v>4.5221526419277014E-2</v>
      </c>
      <c r="K79" s="23">
        <f t="shared" si="29"/>
        <v>4.1048847795222443E-2</v>
      </c>
      <c r="L79" s="23">
        <f t="shared" si="29"/>
        <v>3.9842397454244338E-2</v>
      </c>
      <c r="M79" s="23">
        <f t="shared" si="29"/>
        <v>3.6072107871728321E-2</v>
      </c>
      <c r="N79" s="23">
        <f t="shared" si="29"/>
        <v>3.4719111155367299E-2</v>
      </c>
      <c r="O79" s="23">
        <f t="shared" si="29"/>
        <v>3.3251901460447986E-2</v>
      </c>
      <c r="P79" s="23">
        <f t="shared" si="29"/>
        <v>3.1790648039681013E-2</v>
      </c>
      <c r="Q79" s="23">
        <f t="shared" si="29"/>
        <v>3.0388333973578652E-2</v>
      </c>
      <c r="R79" s="23">
        <f t="shared" si="29"/>
        <v>2.90649217952339E-2</v>
      </c>
      <c r="S79" s="23">
        <f t="shared" si="29"/>
        <v>2.7824477348170618E-2</v>
      </c>
      <c r="T79" s="23">
        <f t="shared" si="29"/>
        <v>2.6663808004533163E-2</v>
      </c>
      <c r="U79" s="23">
        <f t="shared" si="29"/>
        <v>2.5576819904552739E-2</v>
      </c>
      <c r="V79" s="23">
        <f t="shared" si="29"/>
        <v>2.4556753288539568E-2</v>
      </c>
      <c r="W79" s="23">
        <f t="shared" si="29"/>
        <v>2.3597362646517794E-2</v>
      </c>
      <c r="X79" s="23">
        <f t="shared" si="29"/>
        <v>2.2693530666338058E-2</v>
      </c>
      <c r="Y79" s="23">
        <f t="shared" si="29"/>
        <v>2.1841495780148934E-2</v>
      </c>
      <c r="Z79" s="23">
        <f t="shared" si="29"/>
        <v>2.1060637237907409E-2</v>
      </c>
      <c r="AA79" s="23">
        <f t="shared" si="29"/>
        <v>2.0358828133181239E-2</v>
      </c>
      <c r="AB79" s="23">
        <f t="shared" si="29"/>
        <v>2.0252831036525309E-2</v>
      </c>
      <c r="AC79" s="23">
        <f t="shared" si="29"/>
        <v>1.9869737373432672E-2</v>
      </c>
      <c r="AD79" s="23">
        <f t="shared" si="29"/>
        <v>1.9442313558000412E-2</v>
      </c>
      <c r="AE79" s="23">
        <f t="shared" si="29"/>
        <v>1.898534052251466E-2</v>
      </c>
      <c r="AF79" s="23">
        <f t="shared" si="29"/>
        <v>1.851124155505679E-2</v>
      </c>
      <c r="AG79" s="23">
        <f t="shared" si="29"/>
        <v>1.802994067595054E-2</v>
      </c>
      <c r="AH79" s="23">
        <f t="shared" si="29"/>
        <v>1.7548210084646021E-2</v>
      </c>
      <c r="AI79" s="23">
        <f t="shared" si="29"/>
        <v>1.7069909637179803E-2</v>
      </c>
      <c r="AJ79" s="23">
        <f t="shared" si="29"/>
        <v>1.6596566324912576E-2</v>
      </c>
      <c r="AK79" s="23">
        <f t="shared" si="29"/>
        <v>1.6127996743438011E-2</v>
      </c>
      <c r="AL79" s="23">
        <f t="shared" si="29"/>
        <v>1.5662847722214046E-2</v>
      </c>
      <c r="AM79" s="23">
        <f t="shared" si="29"/>
        <v>1.5199022687944153E-2</v>
      </c>
      <c r="AN79" s="23">
        <f t="shared" si="29"/>
        <v>1.4734005362744051E-2</v>
      </c>
      <c r="AO79" s="23">
        <f t="shared" si="29"/>
        <v>1.4265110781658041E-2</v>
      </c>
      <c r="AP79" s="23">
        <f t="shared" si="29"/>
        <v>1.3789700446350084E-2</v>
      </c>
      <c r="AQ79" s="23">
        <f t="shared" si="29"/>
        <v>1.3305401769993397E-2</v>
      </c>
      <c r="AR79" s="23">
        <f t="shared" si="29"/>
        <v>1.2810376224310582E-2</v>
      </c>
      <c r="AS79" s="23">
        <f t="shared" si="29"/>
        <v>1.2303688168985749E-2</v>
      </c>
      <c r="AT79" s="23">
        <f t="shared" si="29"/>
        <v>1.178583850055781E-2</v>
      </c>
      <c r="AU79" s="23">
        <f t="shared" si="29"/>
        <v>1.1259544432319579E-2</v>
      </c>
      <c r="AV79" s="23">
        <f t="shared" si="29"/>
        <v>1.07308681832603E-2</v>
      </c>
      <c r="AW79" s="23">
        <f t="shared" si="29"/>
        <v>1.0210820241157492E-2</v>
      </c>
      <c r="AX79" s="23">
        <f t="shared" si="29"/>
        <v>9.7175802947953027E-3</v>
      </c>
      <c r="AY79" s="23">
        <f t="shared" si="29"/>
        <v>9.2794771394484332E-3</v>
      </c>
      <c r="AZ79" s="23">
        <f t="shared" si="29"/>
        <v>8.9388235112464187E-3</v>
      </c>
      <c r="BA79" s="23">
        <f t="shared" si="29"/>
        <v>8.7565746559283841E-3</v>
      </c>
      <c r="BB79" s="23">
        <f t="shared" si="29"/>
        <v>8.8175180321976576E-3</v>
      </c>
      <c r="BC79" s="23">
        <f t="shared" si="29"/>
        <v>9.2352453105835064E-3</v>
      </c>
      <c r="BD79" s="23">
        <f t="shared" si="29"/>
        <v>1.0155449029018104E-2</v>
      </c>
      <c r="BE79" s="23">
        <f t="shared" si="29"/>
        <v>1.1755066761261812E-2</v>
      </c>
      <c r="BF79" s="23">
        <f t="shared" si="29"/>
        <v>1.4233346713729667E-2</v>
      </c>
      <c r="BG79" s="23">
        <f t="shared" si="29"/>
        <v>1.7788738109311586E-2</v>
      </c>
      <c r="BH79" s="23">
        <f t="shared" si="29"/>
        <v>1.4999999999999902E-2</v>
      </c>
      <c r="BI79" s="23">
        <f t="shared" si="29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1.2317652665933005</v>
      </c>
      <c r="E81" s="55">
        <f>+Global!E70</f>
        <v>1.5247387786457056</v>
      </c>
      <c r="F81" s="55">
        <f>+Global!F70</f>
        <v>1.8399413615875575</v>
      </c>
      <c r="G81" s="55">
        <f>+Global!G70</f>
        <v>2.1645201487190233</v>
      </c>
      <c r="H81" s="55">
        <f>+Global!H70</f>
        <v>2.4900438045068891</v>
      </c>
      <c r="I81" s="55">
        <f>+Global!I70</f>
        <v>2.811396921997372</v>
      </c>
      <c r="J81" s="55">
        <f>+Global!J70</f>
        <v>3.1257269235998844</v>
      </c>
      <c r="K81" s="55">
        <f>+Global!K70</f>
        <v>3.4315436282120864</v>
      </c>
      <c r="L81" s="55">
        <f>+Global!L70</f>
        <v>3.7282623314830312</v>
      </c>
      <c r="M81" s="55">
        <f>+Global!M70</f>
        <v>4.0084796883388574</v>
      </c>
      <c r="N81" s="55">
        <f>+Global!N70</f>
        <v>4.2750913222417202</v>
      </c>
      <c r="O81" s="55">
        <f>+Global!O70</f>
        <v>4.5302239002698226</v>
      </c>
      <c r="P81" s="55">
        <f>+Global!P70</f>
        <v>4.7752353759499542</v>
      </c>
      <c r="Q81" s="55">
        <f>+Global!Q70</f>
        <v>5.01105031139552</v>
      </c>
      <c r="R81" s="55">
        <f>+Global!R70</f>
        <v>5.2383168026680273</v>
      </c>
      <c r="S81" s="55">
        <f>+Global!S70</f>
        <v>5.4574764109061222</v>
      </c>
      <c r="T81" s="55">
        <f>+Global!T70</f>
        <v>5.6687848999306976</v>
      </c>
      <c r="U81" s="55">
        <f>+Global!U70</f>
        <v>5.8723000665751757</v>
      </c>
      <c r="V81" s="55">
        <f>+Global!V70</f>
        <v>6.0678441681783806</v>
      </c>
      <c r="W81" s="55">
        <f>+Global!W70</f>
        <v>6.2549452836941368</v>
      </c>
      <c r="X81" s="55">
        <f>+Global!X70</f>
        <v>6.4327632412327018</v>
      </c>
      <c r="Y81" s="55">
        <f>+Global!Y70</f>
        <v>6.6000116537213893</v>
      </c>
      <c r="Z81" s="55">
        <f>+Global!Z70</f>
        <v>6.7548984035047566</v>
      </c>
      <c r="AA81" s="55">
        <f>+Global!AA70</f>
        <v>6.889729486000661</v>
      </c>
      <c r="AB81" s="55">
        <f>+Global!AB70</f>
        <v>6.9655791232990429</v>
      </c>
      <c r="AC81" s="55">
        <f>+Global!AC70</f>
        <v>6.9670082854174877</v>
      </c>
      <c r="AD81" s="55">
        <f>+Global!AD70</f>
        <v>6.9242474828126639</v>
      </c>
      <c r="AE81" s="55">
        <f>+Global!AE70</f>
        <v>6.8572475339520134</v>
      </c>
      <c r="AF81" s="55">
        <f>+Global!AF70</f>
        <v>6.7789737048591254</v>
      </c>
      <c r="AG81" s="55">
        <f>+Global!AG70</f>
        <v>6.6976576268472616</v>
      </c>
      <c r="AH81" s="55">
        <f>+Global!AH70</f>
        <v>6.6183395805258334</v>
      </c>
      <c r="AI81" s="55">
        <f>+Global!AI70</f>
        <v>6.5439259446625879</v>
      </c>
      <c r="AJ81" s="55">
        <f>+Global!AJ70</f>
        <v>6.4759141742030515</v>
      </c>
      <c r="AK81" s="55">
        <f>+Global!AK70</f>
        <v>6.4148889761358294</v>
      </c>
      <c r="AL81" s="55">
        <f>+Global!AL70</f>
        <v>6.3608605521683739</v>
      </c>
      <c r="AM81" s="55">
        <f>+Global!AM70</f>
        <v>6.3134936061598292</v>
      </c>
      <c r="AN81" s="55">
        <f>+Global!AN70</f>
        <v>6.2722607524753728</v>
      </c>
      <c r="AO81" s="55">
        <f>+Global!AO70</f>
        <v>6.2365436664384415</v>
      </c>
      <c r="AP81" s="55">
        <f>+Global!AP70</f>
        <v>6.205698233856987</v>
      </c>
      <c r="AQ81" s="55">
        <f>+Global!AQ70</f>
        <v>6.1790950489921119</v>
      </c>
      <c r="AR81" s="55">
        <f>+Global!AR70</f>
        <v>6.1561431896617975</v>
      </c>
      <c r="AS81" s="55">
        <f>+Global!AS70</f>
        <v>6.1363028017905625</v>
      </c>
      <c r="AT81" s="55">
        <f>+Global!AT70</f>
        <v>6.1190903407673387</v>
      </c>
      <c r="AU81" s="55">
        <f>+Global!AU70</f>
        <v>6.1040791298714776</v>
      </c>
      <c r="AV81" s="55">
        <f>+Global!AV70</f>
        <v>6.090897059487145</v>
      </c>
      <c r="AW81" s="55">
        <f>+Global!AW70</f>
        <v>6.0792226622933718</v>
      </c>
      <c r="AX81" s="55">
        <f>+Global!AX70</f>
        <v>6.0687803870534784</v>
      </c>
      <c r="AY81" s="55">
        <f>+Global!AY70</f>
        <v>6.0593356060659493</v>
      </c>
      <c r="AZ81" s="55">
        <f>+Global!AZ70</f>
        <v>6.050689692522325</v>
      </c>
      <c r="BA81" s="55">
        <f>+Global!BA70</f>
        <v>6.0426753680613965</v>
      </c>
      <c r="BB81" s="55">
        <f>+Global!BB70</f>
        <v>6.0351524292003207</v>
      </c>
      <c r="BC81" s="55">
        <f>+Global!BC70</f>
        <v>6.0280039008214032</v>
      </c>
      <c r="BD81" s="55">
        <f>+Global!BD70</f>
        <v>6.0211326260418749</v>
      </c>
      <c r="BE81" s="55">
        <f>+Global!BE70</f>
        <v>6.0144582778597622</v>
      </c>
      <c r="BF81" s="55">
        <f>+Global!BF70</f>
        <v>6.0079147641783734</v>
      </c>
      <c r="BG81" s="55">
        <f>+Global!BG70</f>
        <v>6.0014479908006386</v>
      </c>
      <c r="BH81" s="55">
        <f>+Global!BH70</f>
        <v>5.9950139443988943</v>
      </c>
      <c r="BI81" s="55">
        <f>+Global!BI70</f>
        <v>5.9885770576746724</v>
      </c>
      <c r="BJ81" s="55">
        <f>+Global!BJ70</f>
        <v>5.919708814115805</v>
      </c>
      <c r="BK81" s="55">
        <f>+Global!BK70</f>
        <v>5.8702229355222411</v>
      </c>
      <c r="BL81" s="55">
        <f>+Global!BL70</f>
        <v>5.833846478350261</v>
      </c>
      <c r="BM81" s="55">
        <f>+Global!BM70</f>
        <v>5.8063316462740655</v>
      </c>
      <c r="BN81" s="55">
        <f>+Global!BN70</f>
        <v>5.7848017561492675</v>
      </c>
      <c r="BO81" s="55">
        <f>+Global!BO70</f>
        <v>5.7673085234075705</v>
      </c>
      <c r="BP81" s="55">
        <f>+Global!BP70</f>
        <v>5.7525323713196013</v>
      </c>
      <c r="BQ81" s="55">
        <f>+Global!BQ70</f>
        <v>5.7395795438188175</v>
      </c>
      <c r="BR81" s="55">
        <f>+Global!BR70</f>
        <v>5.727844740912964</v>
      </c>
      <c r="BS81" s="55">
        <f>+Global!BS70</f>
        <v>5.7169181059235097</v>
      </c>
      <c r="BT81" s="55">
        <f>+Global!BT70</f>
        <v>5.7065222359651271</v>
      </c>
      <c r="BU81" s="55">
        <f>+Global!BU70</f>
        <v>5.6964695176330622</v>
      </c>
      <c r="BV81" s="55">
        <f>+Global!BV70</f>
        <v>5.6866332237228558</v>
      </c>
      <c r="BW81" s="55">
        <f>+Global!BW70</f>
        <v>5.6769279277719962</v>
      </c>
      <c r="BX81" s="55">
        <f>+Global!BX70</f>
        <v>5.6672962286969941</v>
      </c>
      <c r="BY81" s="55">
        <f>+Global!BY70</f>
        <v>5.6576997493734487</v>
      </c>
      <c r="BZ81" s="55">
        <f>+Global!BZ70</f>
        <v>5.648113030617905</v>
      </c>
      <c r="CA81" s="55">
        <f>+Global!CA70</f>
        <v>5.6385193871553332</v>
      </c>
      <c r="CB81" s="55">
        <f>+Global!CB70</f>
        <v>5.628908093469561</v>
      </c>
      <c r="CC81" s="55">
        <f>+Global!CC70</f>
        <v>5.6192724714126321</v>
      </c>
      <c r="CD81" s="55">
        <f>+Global!CD70</f>
        <v>5.6096085895469079</v>
      </c>
      <c r="CE81" s="55">
        <f>+Global!CE70</f>
        <v>5.5999143776985196</v>
      </c>
      <c r="CF81" s="55">
        <f>+Global!CF70</f>
        <v>5.5901890235199581</v>
      </c>
      <c r="CG81" s="55">
        <f>+Global!CG70</f>
        <v>5.5804325607445326</v>
      </c>
      <c r="CH81" s="55">
        <f>+Global!CH70</f>
        <v>5.5706455878660934</v>
      </c>
      <c r="CI81" s="55">
        <f>+Global!CI70</f>
        <v>5.5608290756613092</v>
      </c>
      <c r="CJ81" s="55">
        <f>+Global!CJ70</f>
        <v>5.5509842353128107</v>
      </c>
      <c r="CK81" s="55">
        <f>+Global!CK70</f>
        <v>5.5411124279367927</v>
      </c>
      <c r="CL81" s="55">
        <f>+Global!CL70</f>
        <v>5.5312151024540688</v>
      </c>
      <c r="CM81" s="55">
        <f>+Global!CM70</f>
        <v>5.5212937529074155</v>
      </c>
      <c r="CN81" s="55">
        <f>+Global!CN70</f>
        <v>5.5113498891557109</v>
      </c>
      <c r="CO81" s="55">
        <f>+Global!CO70</f>
        <v>5.5013850167971636</v>
      </c>
      <c r="CP81" s="55">
        <f>+Global!CP70</f>
        <v>5.4914006234813151</v>
      </c>
      <c r="CQ81" s="55">
        <f>+Global!CQ70</f>
        <v>5.4813981696599656</v>
      </c>
      <c r="CR81" s="55">
        <f>+Global!CR70</f>
        <v>5.4713790824345407</v>
      </c>
      <c r="CS81" s="55">
        <f>+Global!CS70</f>
        <v>5.4613447515723808</v>
      </c>
      <c r="CT81" s="55">
        <f>+Global!CT70</f>
        <v>5.4512965270485791</v>
      </c>
      <c r="CU81" s="55">
        <f>+Global!CU70</f>
        <v>5.4412357176650117</v>
      </c>
      <c r="CV81" s="55">
        <f>+Global!CV70</f>
        <v>5.4311635904324653</v>
      </c>
      <c r="CW81" s="55">
        <f>+Global!CW70</f>
        <v>5.4210813704945275</v>
      </c>
      <c r="CX81" s="55">
        <f>+Global!CX70</f>
        <v>5.4109902414362594</v>
      </c>
      <c r="CY81" s="55">
        <f>+Global!CY70</f>
        <v>5.4008913458655181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2.0398766133279955</v>
      </c>
      <c r="C84" s="397">
        <f t="shared" ref="C84:BH84" si="30">C68-C73</f>
        <v>3.0425501176187728</v>
      </c>
      <c r="D84" s="397">
        <f>D68-D73</f>
        <v>5.0930647767325929</v>
      </c>
      <c r="E84" s="397">
        <f>E68-E73</f>
        <v>7.8701654588987946</v>
      </c>
      <c r="F84" s="397">
        <f t="shared" si="30"/>
        <v>11.45138332238292</v>
      </c>
      <c r="G84" s="397">
        <f t="shared" si="30"/>
        <v>15.637648571358458</v>
      </c>
      <c r="H84" s="397">
        <f t="shared" si="30"/>
        <v>20.337341203736798</v>
      </c>
      <c r="I84" s="397">
        <f t="shared" si="30"/>
        <v>25.606446617657536</v>
      </c>
      <c r="J84" s="397">
        <f>J68-J73</f>
        <v>31.283255473052101</v>
      </c>
      <c r="K84" s="397">
        <f t="shared" si="30"/>
        <v>37.347840153536673</v>
      </c>
      <c r="L84" s="397">
        <f>L68-L73</f>
        <v>43.747306146614228</v>
      </c>
      <c r="M84" s="397">
        <f t="shared" si="30"/>
        <v>51.399769716498305</v>
      </c>
      <c r="N84" s="397">
        <f t="shared" si="30"/>
        <v>58.945968311887114</v>
      </c>
      <c r="O84" s="397">
        <f t="shared" si="30"/>
        <v>67.013704796315437</v>
      </c>
      <c r="P84" s="397">
        <f t="shared" si="30"/>
        <v>75.468334844276484</v>
      </c>
      <c r="Q84" s="397">
        <f t="shared" si="30"/>
        <v>84.191529742885479</v>
      </c>
      <c r="R84" s="397">
        <f t="shared" si="30"/>
        <v>93.075277302120384</v>
      </c>
      <c r="S84" s="397">
        <f t="shared" si="30"/>
        <v>102.01856729667921</v>
      </c>
      <c r="T84" s="397">
        <f t="shared" si="30"/>
        <v>110.92564917051689</v>
      </c>
      <c r="U84" s="397">
        <f t="shared" si="30"/>
        <v>119.70530040283636</v>
      </c>
      <c r="V84" s="397">
        <f t="shared" si="30"/>
        <v>128.27078175464442</v>
      </c>
      <c r="W84" s="397">
        <f t="shared" si="30"/>
        <v>136.54032381777597</v>
      </c>
      <c r="X84" s="397">
        <f t="shared" si="30"/>
        <v>144.43807832103653</v>
      </c>
      <c r="Y84" s="397">
        <f t="shared" si="30"/>
        <v>151.89546629160014</v>
      </c>
      <c r="Z84" s="397">
        <f t="shared" si="30"/>
        <v>158.85275907316492</v>
      </c>
      <c r="AA84" s="397">
        <f t="shared" si="30"/>
        <v>165.28421316020891</v>
      </c>
      <c r="AB84" s="397">
        <f t="shared" si="30"/>
        <v>171.18955721357537</v>
      </c>
      <c r="AC84" s="397">
        <f t="shared" si="30"/>
        <v>177.18313321259828</v>
      </c>
      <c r="AD84" s="397">
        <f t="shared" si="30"/>
        <v>182.92797629395443</v>
      </c>
      <c r="AE84" s="397">
        <f t="shared" si="30"/>
        <v>188.3320438508089</v>
      </c>
      <c r="AF84" s="397">
        <f t="shared" si="30"/>
        <v>193.31705872658188</v>
      </c>
      <c r="AG84" s="397">
        <f t="shared" si="30"/>
        <v>197.81933716752673</v>
      </c>
      <c r="AH84" s="397">
        <f t="shared" si="30"/>
        <v>201.78960976089192</v>
      </c>
      <c r="AI84" s="397">
        <f t="shared" si="30"/>
        <v>205.19108283213492</v>
      </c>
      <c r="AJ84" s="397">
        <f t="shared" si="30"/>
        <v>207.99692127573044</v>
      </c>
      <c r="AK84" s="397">
        <f t="shared" si="30"/>
        <v>210.18782117268773</v>
      </c>
      <c r="AL84" s="397">
        <f t="shared" si="30"/>
        <v>211.74998217597869</v>
      </c>
      <c r="AM84" s="397">
        <f t="shared" si="30"/>
        <v>212.67358128063995</v>
      </c>
      <c r="AN84" s="397">
        <f t="shared" si="30"/>
        <v>212.95174476350033</v>
      </c>
      <c r="AO84" s="397">
        <f t="shared" si="30"/>
        <v>212.57997477810412</v>
      </c>
      <c r="AP84" s="397">
        <f t="shared" si="30"/>
        <v>211.55598387783903</v>
      </c>
      <c r="AQ84" s="397">
        <f t="shared" si="30"/>
        <v>209.87990727541967</v>
      </c>
      <c r="AR84" s="397">
        <f t="shared" si="30"/>
        <v>207.55488884496938</v>
      </c>
      <c r="AS84" s="397">
        <f t="shared" si="30"/>
        <v>204.5880671317847</v>
      </c>
      <c r="AT84" s="397">
        <f t="shared" si="30"/>
        <v>200.9920185883978</v>
      </c>
      <c r="AU84" s="397">
        <f t="shared" si="30"/>
        <v>196.78674407975541</v>
      </c>
      <c r="AV84" s="397">
        <f t="shared" si="30"/>
        <v>192.00230792398418</v>
      </c>
      <c r="AW84" s="397">
        <f t="shared" si="30"/>
        <v>186.6822516549401</v>
      </c>
      <c r="AX84" s="397">
        <f t="shared" si="30"/>
        <v>180.8879018333831</v>
      </c>
      <c r="AY84" s="397">
        <f t="shared" si="30"/>
        <v>174.70366884734176</v>
      </c>
      <c r="AZ84" s="397">
        <f t="shared" si="30"/>
        <v>168.24339597083758</v>
      </c>
      <c r="BA84" s="397">
        <f t="shared" si="30"/>
        <v>161.65778964041624</v>
      </c>
      <c r="BB84" s="397">
        <f t="shared" si="30"/>
        <v>155.14300886861355</v>
      </c>
      <c r="BC84" s="397">
        <f t="shared" si="30"/>
        <v>148.95075049174685</v>
      </c>
      <c r="BD84" s="397">
        <f t="shared" si="30"/>
        <v>143.40087676965328</v>
      </c>
      <c r="BE84" s="397">
        <f t="shared" si="30"/>
        <v>138.89915301563281</v>
      </c>
      <c r="BF84" s="397">
        <f t="shared" si="30"/>
        <v>135.96545142811189</v>
      </c>
      <c r="BG84" s="397">
        <f t="shared" si="30"/>
        <v>135.28226230934882</v>
      </c>
      <c r="BH84" s="397">
        <f t="shared" si="30"/>
        <v>137.77957775077175</v>
      </c>
      <c r="BI84" s="397">
        <f>+BH84</f>
        <v>137.77957775077175</v>
      </c>
    </row>
    <row r="85" spans="1:103" s="397" customFormat="1" ht="18" customHeight="1">
      <c r="A85" s="427" t="s">
        <v>970</v>
      </c>
      <c r="B85" s="399">
        <f>+C85/C84*B84</f>
        <v>0.24101424087457549</v>
      </c>
      <c r="C85" s="399">
        <f>+(C74-B74)/10</f>
        <v>0.35948150105235338</v>
      </c>
      <c r="D85" s="399">
        <f t="shared" ref="D85:BI85" si="31">+(D74-C74)/10</f>
        <v>0.65408405512637469</v>
      </c>
      <c r="E85" s="399">
        <f t="shared" si="31"/>
        <v>0.89703951176572438</v>
      </c>
      <c r="F85" s="399">
        <f t="shared" si="31"/>
        <v>1.1519377879047483</v>
      </c>
      <c r="G85" s="399">
        <f t="shared" si="31"/>
        <v>1.3618579227403131</v>
      </c>
      <c r="H85" s="399">
        <f t="shared" si="31"/>
        <v>1.6216031914031361</v>
      </c>
      <c r="I85" s="399">
        <f t="shared" si="31"/>
        <v>1.9506483582491783</v>
      </c>
      <c r="J85" s="399">
        <f t="shared" si="31"/>
        <v>2.2316873776041533</v>
      </c>
      <c r="K85" s="399">
        <f t="shared" si="31"/>
        <v>2.4602957458605972</v>
      </c>
      <c r="L85" s="399">
        <f t="shared" si="31"/>
        <v>2.5274801975258243</v>
      </c>
      <c r="M85" s="399">
        <f t="shared" si="31"/>
        <v>2.8286731486766596</v>
      </c>
      <c r="N85" s="399">
        <f t="shared" si="31"/>
        <v>2.7716774343771959</v>
      </c>
      <c r="O85" s="399">
        <f t="shared" si="31"/>
        <v>3.1411094171789755</v>
      </c>
      <c r="P85" s="399">
        <f t="shared" si="31"/>
        <v>3.4202206761542415</v>
      </c>
      <c r="Q85" s="399">
        <f t="shared" si="31"/>
        <v>3.629036856382811</v>
      </c>
      <c r="R85" s="399">
        <f t="shared" si="31"/>
        <v>3.7792423488061444</v>
      </c>
      <c r="S85" s="399">
        <f t="shared" si="31"/>
        <v>3.8778842939131835</v>
      </c>
      <c r="T85" s="399">
        <f t="shared" si="31"/>
        <v>3.9294377240234839</v>
      </c>
      <c r="U85" s="399">
        <f t="shared" si="31"/>
        <v>3.9369787330659336</v>
      </c>
      <c r="V85" s="399">
        <f t="shared" si="31"/>
        <v>3.9028847909169544</v>
      </c>
      <c r="W85" s="399">
        <f t="shared" si="31"/>
        <v>3.8292768751316659</v>
      </c>
      <c r="X85" s="399">
        <f t="shared" si="31"/>
        <v>3.7183267450222957</v>
      </c>
      <c r="Y85" s="399">
        <f t="shared" si="31"/>
        <v>3.5724980165499347</v>
      </c>
      <c r="Z85" s="399">
        <f t="shared" si="31"/>
        <v>3.3947445868326667</v>
      </c>
      <c r="AA85" s="399">
        <f t="shared" si="31"/>
        <v>3.1886469258247416</v>
      </c>
      <c r="AB85" s="399">
        <f t="shared" si="31"/>
        <v>2.9652474048725255</v>
      </c>
      <c r="AC85" s="399">
        <f t="shared" si="31"/>
        <v>2.735736903084137</v>
      </c>
      <c r="AD85" s="399">
        <f t="shared" si="31"/>
        <v>2.6811384756421717</v>
      </c>
      <c r="AE85" s="399">
        <f t="shared" si="31"/>
        <v>2.5904206122813549</v>
      </c>
      <c r="AF85" s="399">
        <f t="shared" si="31"/>
        <v>2.460583576721433</v>
      </c>
      <c r="AG85" s="399">
        <f t="shared" si="31"/>
        <v>2.2945483927102375</v>
      </c>
      <c r="AH85" s="399">
        <f t="shared" si="31"/>
        <v>2.097539127125799</v>
      </c>
      <c r="AI85" s="399">
        <f t="shared" si="31"/>
        <v>1.8755312657758736</v>
      </c>
      <c r="AJ85" s="399">
        <f t="shared" si="31"/>
        <v>1.6342036259122437</v>
      </c>
      <c r="AK85" s="399">
        <f t="shared" si="31"/>
        <v>1.3784061777873149</v>
      </c>
      <c r="AL85" s="399">
        <f t="shared" si="31"/>
        <v>1.1120003604971771</v>
      </c>
      <c r="AM85" s="399">
        <f t="shared" si="31"/>
        <v>0.83791860982717026</v>
      </c>
      <c r="AN85" s="399">
        <f t="shared" si="31"/>
        <v>0.55832960480809102</v>
      </c>
      <c r="AO85" s="399">
        <f t="shared" si="31"/>
        <v>0.2748394495857383</v>
      </c>
      <c r="AP85" s="399">
        <f t="shared" si="31"/>
        <v>-1.130715495462482E-2</v>
      </c>
      <c r="AQ85" s="399">
        <f t="shared" si="31"/>
        <v>-0.29903920905464931</v>
      </c>
      <c r="AR85" s="399">
        <f t="shared" si="31"/>
        <v>-0.5872851092442829</v>
      </c>
      <c r="AS85" s="399">
        <f t="shared" si="31"/>
        <v>-0.87480416578409859</v>
      </c>
      <c r="AT85" s="399">
        <f t="shared" si="31"/>
        <v>-1.1600125810631539</v>
      </c>
      <c r="AU85" s="399">
        <f t="shared" si="31"/>
        <v>-1.4407910072264827</v>
      </c>
      <c r="AV85" s="399">
        <f t="shared" si="31"/>
        <v>-1.7142608848096075</v>
      </c>
      <c r="AW85" s="399">
        <f t="shared" si="31"/>
        <v>-1.9765184072570037</v>
      </c>
      <c r="AX85" s="399">
        <f t="shared" si="31"/>
        <v>-2.2223184985298303</v>
      </c>
      <c r="AY85" s="399">
        <f t="shared" si="31"/>
        <v>-2.4447069734022078</v>
      </c>
      <c r="AZ85" s="399">
        <f t="shared" si="31"/>
        <v>-2.634606693567366</v>
      </c>
      <c r="BA85" s="399">
        <f t="shared" si="31"/>
        <v>-2.7803706027140835</v>
      </c>
      <c r="BB85" s="399">
        <f t="shared" si="31"/>
        <v>-2.867314291031744</v>
      </c>
      <c r="BC85" s="399">
        <f t="shared" si="31"/>
        <v>-2.8772189671095818</v>
      </c>
      <c r="BD85" s="399">
        <f t="shared" si="31"/>
        <v>-2.7877270811081418</v>
      </c>
      <c r="BE85" s="399">
        <f t="shared" si="31"/>
        <v>-2.57139892928069</v>
      </c>
      <c r="BF85" s="399">
        <f t="shared" si="31"/>
        <v>-2.193911089082019</v>
      </c>
      <c r="BG85" s="399">
        <f t="shared" si="31"/>
        <v>-1.6104120721661617</v>
      </c>
      <c r="BH85" s="399">
        <f t="shared" si="31"/>
        <v>-0.75839937785211764</v>
      </c>
      <c r="BI85" s="399">
        <f t="shared" si="31"/>
        <v>0.45524604699106702</v>
      </c>
    </row>
    <row r="86" spans="1:103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103" s="397" customFormat="1" ht="18" customHeight="1">
      <c r="A87" s="426" t="s">
        <v>972</v>
      </c>
      <c r="B87" s="399">
        <f>+SUM(B84:B86)</f>
        <v>2.2808908542025712</v>
      </c>
      <c r="C87" s="399">
        <f>+SUM(C84:C86)</f>
        <v>3.4020316186711264</v>
      </c>
      <c r="D87" s="399">
        <f t="shared" ref="D87:BI87" si="34">+SUM(D84:D86)</f>
        <v>5.7471488318589676</v>
      </c>
      <c r="E87" s="399">
        <f t="shared" si="34"/>
        <v>8.767204970664519</v>
      </c>
      <c r="F87" s="399">
        <f t="shared" si="34"/>
        <v>12.603321110287668</v>
      </c>
      <c r="G87" s="399">
        <f t="shared" si="34"/>
        <v>16.999506494098771</v>
      </c>
      <c r="H87" s="399">
        <f t="shared" si="34"/>
        <v>21.958944395139934</v>
      </c>
      <c r="I87" s="399">
        <f t="shared" si="34"/>
        <v>27.557094975906715</v>
      </c>
      <c r="J87" s="399">
        <f t="shared" si="34"/>
        <v>33.514942850656254</v>
      </c>
      <c r="K87" s="399">
        <f t="shared" si="34"/>
        <v>39.808135899397271</v>
      </c>
      <c r="L87" s="399">
        <f t="shared" si="34"/>
        <v>46.274786344140054</v>
      </c>
      <c r="M87" s="399">
        <f t="shared" si="34"/>
        <v>54.228442865174962</v>
      </c>
      <c r="N87" s="399">
        <f t="shared" si="34"/>
        <v>61.71764574626431</v>
      </c>
      <c r="O87" s="399">
        <f t="shared" si="34"/>
        <v>70.154814213494419</v>
      </c>
      <c r="P87" s="399">
        <f t="shared" si="34"/>
        <v>78.888555520430728</v>
      </c>
      <c r="Q87" s="399">
        <f t="shared" si="34"/>
        <v>87.82056659926829</v>
      </c>
      <c r="R87" s="399">
        <f t="shared" si="34"/>
        <v>96.854519650926534</v>
      </c>
      <c r="S87" s="399">
        <f t="shared" si="34"/>
        <v>105.89645159059239</v>
      </c>
      <c r="T87" s="399">
        <f t="shared" si="34"/>
        <v>114.85508689454038</v>
      </c>
      <c r="U87" s="399">
        <f t="shared" si="34"/>
        <v>123.64227913590229</v>
      </c>
      <c r="V87" s="399">
        <f t="shared" si="34"/>
        <v>132.17366654556136</v>
      </c>
      <c r="W87" s="399">
        <f t="shared" si="34"/>
        <v>140.36960069290762</v>
      </c>
      <c r="X87" s="399">
        <f t="shared" si="34"/>
        <v>148.15640506605882</v>
      </c>
      <c r="Y87" s="399">
        <f t="shared" si="34"/>
        <v>155.46796430815007</v>
      </c>
      <c r="Z87" s="399">
        <f t="shared" si="34"/>
        <v>162.24750365999759</v>
      </c>
      <c r="AA87" s="399">
        <f t="shared" si="34"/>
        <v>168.47286008603365</v>
      </c>
      <c r="AB87" s="399">
        <f t="shared" si="34"/>
        <v>174.15480461844788</v>
      </c>
      <c r="AC87" s="399">
        <f t="shared" si="34"/>
        <v>179.91887011568241</v>
      </c>
      <c r="AD87" s="399">
        <f t="shared" si="34"/>
        <v>185.6091147695966</v>
      </c>
      <c r="AE87" s="399">
        <f t="shared" si="34"/>
        <v>190.92246446309025</v>
      </c>
      <c r="AF87" s="399">
        <f t="shared" si="34"/>
        <v>195.77764230330331</v>
      </c>
      <c r="AG87" s="399">
        <f t="shared" si="34"/>
        <v>200.11388556023695</v>
      </c>
      <c r="AH87" s="399">
        <f t="shared" si="34"/>
        <v>203.88714888801772</v>
      </c>
      <c r="AI87" s="399">
        <f t="shared" si="34"/>
        <v>207.06661409791079</v>
      </c>
      <c r="AJ87" s="399">
        <f t="shared" si="34"/>
        <v>209.63112490164269</v>
      </c>
      <c r="AK87" s="399">
        <f t="shared" si="34"/>
        <v>211.56622735047506</v>
      </c>
      <c r="AL87" s="399">
        <f t="shared" si="34"/>
        <v>212.86198253647586</v>
      </c>
      <c r="AM87" s="399">
        <f t="shared" si="34"/>
        <v>213.51149989046712</v>
      </c>
      <c r="AN87" s="399">
        <f t="shared" si="34"/>
        <v>213.51007436830841</v>
      </c>
      <c r="AO87" s="399">
        <f t="shared" si="34"/>
        <v>212.85481422768984</v>
      </c>
      <c r="AP87" s="399">
        <f t="shared" si="34"/>
        <v>211.54467672288439</v>
      </c>
      <c r="AQ87" s="399">
        <f t="shared" si="34"/>
        <v>209.58086806636501</v>
      </c>
      <c r="AR87" s="399">
        <f t="shared" si="34"/>
        <v>206.96760373572511</v>
      </c>
      <c r="AS87" s="399">
        <f t="shared" si="34"/>
        <v>203.7132629660006</v>
      </c>
      <c r="AT87" s="399">
        <f t="shared" si="34"/>
        <v>199.83200600733466</v>
      </c>
      <c r="AU87" s="399">
        <f t="shared" si="34"/>
        <v>195.34595307252891</v>
      </c>
      <c r="AV87" s="399">
        <f t="shared" si="34"/>
        <v>190.28804703917456</v>
      </c>
      <c r="AW87" s="399">
        <f t="shared" si="34"/>
        <v>184.7057332476831</v>
      </c>
      <c r="AX87" s="399">
        <f t="shared" si="34"/>
        <v>178.66558333485327</v>
      </c>
      <c r="AY87" s="399">
        <f t="shared" si="34"/>
        <v>172.25896187393954</v>
      </c>
      <c r="AZ87" s="399">
        <f t="shared" si="34"/>
        <v>165.6087892772702</v>
      </c>
      <c r="BA87" s="399">
        <f t="shared" si="34"/>
        <v>158.87741903770217</v>
      </c>
      <c r="BB87" s="399">
        <f t="shared" si="34"/>
        <v>152.27569457758182</v>
      </c>
      <c r="BC87" s="399">
        <f t="shared" si="34"/>
        <v>146.07353152463727</v>
      </c>
      <c r="BD87" s="399">
        <f t="shared" si="34"/>
        <v>140.61314968854515</v>
      </c>
      <c r="BE87" s="399">
        <f t="shared" si="34"/>
        <v>136.32775408635212</v>
      </c>
      <c r="BF87" s="399">
        <f t="shared" si="34"/>
        <v>133.77154033902988</v>
      </c>
      <c r="BG87" s="399">
        <f t="shared" si="34"/>
        <v>133.67185023718267</v>
      </c>
      <c r="BH87" s="399">
        <f t="shared" si="34"/>
        <v>137.02117837291962</v>
      </c>
      <c r="BI87" s="399">
        <f t="shared" si="34"/>
        <v>138.23482379776283</v>
      </c>
    </row>
    <row r="88" spans="1:103" ht="18" customHeight="1">
      <c r="A88" s="21" t="s">
        <v>153</v>
      </c>
      <c r="B88" s="148">
        <f t="shared" ref="B88:AG88" si="35">(B84/B56)*1000</f>
        <v>2.0903240446814104</v>
      </c>
      <c r="C88" s="147">
        <f t="shared" si="35"/>
        <v>2.7906196302380772</v>
      </c>
      <c r="D88" s="23">
        <f t="shared" si="35"/>
        <v>4.1811455956072354</v>
      </c>
      <c r="E88" s="23">
        <f t="shared" si="35"/>
        <v>5.9586046109785462</v>
      </c>
      <c r="F88" s="23">
        <f t="shared" si="35"/>
        <v>8.1947376920733745</v>
      </c>
      <c r="G88" s="23">
        <f t="shared" si="35"/>
        <v>10.825652318765824</v>
      </c>
      <c r="H88" s="23">
        <f t="shared" si="35"/>
        <v>13.882594066658907</v>
      </c>
      <c r="I88" s="23">
        <f t="shared" si="35"/>
        <v>17.476278897347452</v>
      </c>
      <c r="J88" s="23">
        <f t="shared" si="35"/>
        <v>21.585061770692249</v>
      </c>
      <c r="K88" s="23">
        <f t="shared" si="35"/>
        <v>26.248348527451832</v>
      </c>
      <c r="L88" s="23">
        <f t="shared" si="35"/>
        <v>31.07914680371227</v>
      </c>
      <c r="M88" s="23">
        <f t="shared" si="35"/>
        <v>36.515642433898492</v>
      </c>
      <c r="N88" s="23">
        <f t="shared" si="35"/>
        <v>41.876644850140011</v>
      </c>
      <c r="O88" s="23">
        <f t="shared" si="35"/>
        <v>47.608160425816642</v>
      </c>
      <c r="P88" s="23">
        <f t="shared" si="35"/>
        <v>53.614534568056129</v>
      </c>
      <c r="Q88" s="23">
        <f t="shared" si="35"/>
        <v>59.811703690714097</v>
      </c>
      <c r="R88" s="23">
        <f t="shared" si="35"/>
        <v>66.122933315579814</v>
      </c>
      <c r="S88" s="23">
        <f t="shared" si="35"/>
        <v>72.47646332992052</v>
      </c>
      <c r="T88" s="23">
        <f t="shared" si="35"/>
        <v>78.804270217547824</v>
      </c>
      <c r="U88" s="23">
        <f t="shared" si="35"/>
        <v>85.041547288281663</v>
      </c>
      <c r="V88" s="23">
        <f t="shared" si="35"/>
        <v>91.126672884018603</v>
      </c>
      <c r="W88" s="23">
        <f t="shared" si="35"/>
        <v>97.001556034953609</v>
      </c>
      <c r="X88" s="23">
        <f t="shared" si="35"/>
        <v>102.61231229052504</v>
      </c>
      <c r="Y88" s="23">
        <f t="shared" si="35"/>
        <v>107.91022148595381</v>
      </c>
      <c r="Z88" s="23">
        <f t="shared" si="35"/>
        <v>112.85285093586781</v>
      </c>
      <c r="AA88" s="23">
        <f t="shared" si="35"/>
        <v>117.42191182987315</v>
      </c>
      <c r="AB88" s="23">
        <f t="shared" si="35"/>
        <v>121.61721140205516</v>
      </c>
      <c r="AC88" s="23">
        <f t="shared" si="35"/>
        <v>125.87519308734016</v>
      </c>
      <c r="AD88" s="23">
        <f t="shared" si="35"/>
        <v>129.95646887815997</v>
      </c>
      <c r="AE88" s="23">
        <f t="shared" si="35"/>
        <v>133.79564947533274</v>
      </c>
      <c r="AF88" s="23">
        <f t="shared" si="35"/>
        <v>137.3371248892384</v>
      </c>
      <c r="AG88" s="23">
        <f t="shared" si="35"/>
        <v>140.53565263740109</v>
      </c>
      <c r="AH88" s="23">
        <f t="shared" ref="AH88:BI88" si="36">(AH84/AH56)*1000</f>
        <v>143.35623053461867</v>
      </c>
      <c r="AI88" s="23">
        <f t="shared" si="36"/>
        <v>145.7727194625482</v>
      </c>
      <c r="AJ88" s="23">
        <f t="shared" si="36"/>
        <v>147.76605511169086</v>
      </c>
      <c r="AK88" s="23">
        <f t="shared" si="36"/>
        <v>149.32252351003231</v>
      </c>
      <c r="AL88" s="23">
        <f t="shared" si="36"/>
        <v>150.43232055649736</v>
      </c>
      <c r="AM88" s="23">
        <f t="shared" si="36"/>
        <v>151.08846775023181</v>
      </c>
      <c r="AN88" s="23">
        <f t="shared" si="36"/>
        <v>151.28608183166298</v>
      </c>
      <c r="AO88" s="23">
        <f t="shared" si="36"/>
        <v>151.02196742163233</v>
      </c>
      <c r="AP88" s="23">
        <f t="shared" si="36"/>
        <v>150.29449946261454</v>
      </c>
      <c r="AQ88" s="23">
        <f t="shared" si="36"/>
        <v>149.10377401299985</v>
      </c>
      <c r="AR88" s="23">
        <f t="shared" si="36"/>
        <v>147.45202455717893</v>
      </c>
      <c r="AS88" s="23">
        <f t="shared" si="36"/>
        <v>145.34432249078222</v>
      </c>
      <c r="AT88" s="23">
        <f t="shared" si="36"/>
        <v>142.78960243056551</v>
      </c>
      <c r="AU88" s="23">
        <f t="shared" si="36"/>
        <v>139.80207347584562</v>
      </c>
      <c r="AV88" s="23">
        <f t="shared" si="36"/>
        <v>136.40309404703544</v>
      </c>
      <c r="AW88" s="23">
        <f t="shared" si="36"/>
        <v>132.62359710531513</v>
      </c>
      <c r="AX88" s="23">
        <f t="shared" si="36"/>
        <v>128.50715052611994</v>
      </c>
      <c r="AY88" s="23">
        <f t="shared" si="36"/>
        <v>124.11372149537233</v>
      </c>
      <c r="AZ88" s="23">
        <f t="shared" si="36"/>
        <v>119.52418703471268</v>
      </c>
      <c r="BA88" s="23">
        <f t="shared" si="36"/>
        <v>114.84561265007112</v>
      </c>
      <c r="BB88" s="23">
        <f t="shared" si="36"/>
        <v>110.21735445921728</v>
      </c>
      <c r="BC88" s="23">
        <f t="shared" si="36"/>
        <v>105.81822399627671</v>
      </c>
      <c r="BD88" s="23">
        <f t="shared" si="36"/>
        <v>101.87545916470182</v>
      </c>
      <c r="BE88" s="23">
        <f t="shared" si="36"/>
        <v>98.677325479576865</v>
      </c>
      <c r="BF88" s="23">
        <f t="shared" si="36"/>
        <v>96.59315275334599</v>
      </c>
      <c r="BG88" s="23">
        <f t="shared" si="36"/>
        <v>96.10779864158475</v>
      </c>
      <c r="BH88" s="23">
        <f t="shared" si="36"/>
        <v>97.881952070804942</v>
      </c>
      <c r="BI88" s="23">
        <f t="shared" si="36"/>
        <v>97.881952070804942</v>
      </c>
    </row>
    <row r="89" spans="1:103" ht="18" customHeight="1">
      <c r="A89" s="21" t="s">
        <v>166</v>
      </c>
      <c r="C89" s="147">
        <f>+LN(C88/B88)/10</f>
        <v>2.8894456160552751E-2</v>
      </c>
      <c r="D89" s="23">
        <f>+LN(D88/C88)/10</f>
        <v>4.0432161405612566E-2</v>
      </c>
      <c r="E89" s="23">
        <f>+LN(E88/D88)/10</f>
        <v>3.542510530686209E-2</v>
      </c>
      <c r="F89" s="23">
        <f>+LN(F88/E88)/10</f>
        <v>3.1865587540390442E-2</v>
      </c>
    </row>
    <row r="90" spans="1:103" s="33" customFormat="1" ht="18" customHeight="1">
      <c r="A90" s="32" t="s">
        <v>5</v>
      </c>
      <c r="B90" s="148">
        <f t="shared" ref="B90:BI90" si="37">+(1/(1-$B$18))*(B88)^(1-$B$18)+1</f>
        <v>-0.38332169312363074</v>
      </c>
      <c r="C90" s="147">
        <f t="shared" si="37"/>
        <v>-0.19723574070131811</v>
      </c>
      <c r="D90" s="33">
        <f t="shared" si="37"/>
        <v>2.1902046393806662E-2</v>
      </c>
      <c r="E90" s="33">
        <f t="shared" si="37"/>
        <v>0.18067216102482075</v>
      </c>
      <c r="F90" s="33">
        <f t="shared" si="37"/>
        <v>0.30134548927868521</v>
      </c>
      <c r="G90" s="33">
        <f t="shared" si="37"/>
        <v>0.39214085038647517</v>
      </c>
      <c r="H90" s="33">
        <f t="shared" si="37"/>
        <v>0.46322203042591659</v>
      </c>
      <c r="I90" s="33">
        <f t="shared" si="37"/>
        <v>0.52158420202112354</v>
      </c>
      <c r="J90" s="33">
        <f t="shared" si="37"/>
        <v>0.56951963452729704</v>
      </c>
      <c r="K90" s="33">
        <f t="shared" si="37"/>
        <v>0.60962769083406587</v>
      </c>
      <c r="L90" s="33">
        <f t="shared" si="37"/>
        <v>0.64124707412497739</v>
      </c>
      <c r="M90" s="33">
        <f t="shared" si="37"/>
        <v>0.66902855749529411</v>
      </c>
      <c r="N90" s="33">
        <f t="shared" si="37"/>
        <v>0.69093910618236309</v>
      </c>
      <c r="O90" s="33">
        <f t="shared" si="37"/>
        <v>0.71013932760595988</v>
      </c>
      <c r="P90" s="33">
        <f t="shared" si="37"/>
        <v>0.72685784874750081</v>
      </c>
      <c r="Q90" s="33">
        <f t="shared" si="37"/>
        <v>0.74139500500095834</v>
      </c>
      <c r="R90" s="33">
        <f t="shared" si="37"/>
        <v>0.75404597166040532</v>
      </c>
      <c r="S90" s="33">
        <f t="shared" si="37"/>
        <v>0.76507377543630373</v>
      </c>
      <c r="T90" s="33">
        <f t="shared" si="37"/>
        <v>0.7747031498709015</v>
      </c>
      <c r="U90" s="33">
        <f t="shared" si="37"/>
        <v>0.78312253964929057</v>
      </c>
      <c r="V90" s="33">
        <f t="shared" si="37"/>
        <v>0.79048880275583788</v>
      </c>
      <c r="W90" s="33">
        <f t="shared" si="37"/>
        <v>0.79693239573112662</v>
      </c>
      <c r="X90" s="33">
        <f t="shared" si="37"/>
        <v>0.80256222027123802</v>
      </c>
      <c r="Y90" s="33">
        <f t="shared" si="37"/>
        <v>0.80746987016524729</v>
      </c>
      <c r="Z90" s="33">
        <f t="shared" si="37"/>
        <v>0.81173320549439676</v>
      </c>
      <c r="AA90" s="33">
        <f t="shared" si="37"/>
        <v>0.8154324182236079</v>
      </c>
      <c r="AB90" s="33">
        <f t="shared" si="37"/>
        <v>0.81864377170159586</v>
      </c>
      <c r="AC90" s="33">
        <f t="shared" si="37"/>
        <v>0.82173752959515123</v>
      </c>
      <c r="AD90" s="33">
        <f t="shared" si="37"/>
        <v>0.8245590200535392</v>
      </c>
      <c r="AE90" s="33">
        <f t="shared" si="37"/>
        <v>0.82709442374051778</v>
      </c>
      <c r="AF90" s="33">
        <f t="shared" si="37"/>
        <v>0.8293383186365817</v>
      </c>
      <c r="AG90" s="33">
        <f t="shared" si="37"/>
        <v>0.8312915877359438</v>
      </c>
      <c r="AH90" s="33">
        <f t="shared" si="37"/>
        <v>0.8329595277339461</v>
      </c>
      <c r="AI90" s="33">
        <f t="shared" si="37"/>
        <v>0.83434983693113618</v>
      </c>
      <c r="AJ90" s="33">
        <f t="shared" si="37"/>
        <v>0.8354709249960971</v>
      </c>
      <c r="AK90" s="33">
        <f t="shared" si="37"/>
        <v>0.83633065843233334</v>
      </c>
      <c r="AL90" s="33">
        <f t="shared" si="37"/>
        <v>0.83693550185701882</v>
      </c>
      <c r="AM90" s="33">
        <f t="shared" si="37"/>
        <v>0.83728996547404444</v>
      </c>
      <c r="AN90" s="33">
        <f t="shared" si="37"/>
        <v>0.83739626838218728</v>
      </c>
      <c r="AO90" s="33">
        <f t="shared" si="37"/>
        <v>0.8372541459172208</v>
      </c>
      <c r="AP90" s="33">
        <f t="shared" si="37"/>
        <v>0.83686075335388688</v>
      </c>
      <c r="AQ90" s="33">
        <f t="shared" si="37"/>
        <v>0.83621064314582005</v>
      </c>
      <c r="AR90" s="33">
        <f t="shared" si="37"/>
        <v>0.83529581828933264</v>
      </c>
      <c r="AS90" s="33">
        <f t="shared" si="37"/>
        <v>0.83410589271308799</v>
      </c>
      <c r="AT90" s="33">
        <f t="shared" si="37"/>
        <v>0.83262842479908783</v>
      </c>
      <c r="AU90" s="33">
        <f t="shared" si="37"/>
        <v>0.83084953760999181</v>
      </c>
      <c r="AV90" s="33">
        <f t="shared" si="37"/>
        <v>0.82875500590528262</v>
      </c>
      <c r="AW90" s="33">
        <f t="shared" si="37"/>
        <v>0.82633208345498421</v>
      </c>
      <c r="AX90" s="33">
        <f t="shared" si="37"/>
        <v>0.82357247212870888</v>
      </c>
      <c r="AY90" s="33">
        <f t="shared" si="37"/>
        <v>0.82047700017202385</v>
      </c>
      <c r="AZ90" s="33">
        <f t="shared" si="37"/>
        <v>0.8170627709919982</v>
      </c>
      <c r="BA90" s="33">
        <f t="shared" si="37"/>
        <v>0.81337372351273818</v>
      </c>
      <c r="BB90" s="33">
        <f t="shared" si="37"/>
        <v>0.80949560281399835</v>
      </c>
      <c r="BC90" s="33">
        <f t="shared" si="37"/>
        <v>0.8055760502966669</v>
      </c>
      <c r="BD90" s="33">
        <f t="shared" si="37"/>
        <v>0.8018494846981451</v>
      </c>
      <c r="BE90" s="33">
        <f t="shared" si="37"/>
        <v>0.7986640581529314</v>
      </c>
      <c r="BF90" s="33">
        <f t="shared" si="37"/>
        <v>0.79650355581771681</v>
      </c>
      <c r="BG90" s="33">
        <f t="shared" si="37"/>
        <v>0.79599036409815682</v>
      </c>
      <c r="BH90" s="33">
        <f t="shared" si="37"/>
        <v>0.79784770103357294</v>
      </c>
      <c r="BI90" s="33">
        <f t="shared" si="37"/>
        <v>0.79784770103357294</v>
      </c>
    </row>
    <row r="91" spans="1:103" ht="18" customHeight="1">
      <c r="A91" s="21" t="s">
        <v>115</v>
      </c>
      <c r="B91" s="148">
        <f t="shared" ref="B91:AG91" si="38">B17*B56*B90</f>
        <v>-374.07068974483343</v>
      </c>
      <c r="C91" s="147">
        <f t="shared" si="38"/>
        <v>-185.2943976849478</v>
      </c>
      <c r="D91" s="23">
        <f t="shared" si="38"/>
        <v>19.808325257874092</v>
      </c>
      <c r="E91" s="23">
        <f t="shared" si="38"/>
        <v>152.66843941891867</v>
      </c>
      <c r="F91" s="23">
        <f t="shared" si="38"/>
        <v>232.13781957412399</v>
      </c>
      <c r="G91" s="23">
        <f t="shared" si="38"/>
        <v>269.06508634911012</v>
      </c>
      <c r="H91" s="23">
        <f t="shared" si="38"/>
        <v>277.74753991996494</v>
      </c>
      <c r="I91" s="23">
        <f t="shared" si="38"/>
        <v>269.52671649603207</v>
      </c>
      <c r="J91" s="23">
        <f t="shared" si="38"/>
        <v>250.8325924635738</v>
      </c>
      <c r="K91" s="23">
        <f t="shared" si="38"/>
        <v>227.13517217014919</v>
      </c>
      <c r="L91" s="23">
        <f t="shared" si="38"/>
        <v>203.65890251984757</v>
      </c>
      <c r="M91" s="23">
        <f t="shared" si="38"/>
        <v>183.08899303169443</v>
      </c>
      <c r="N91" s="23">
        <f t="shared" si="38"/>
        <v>162.92845206445321</v>
      </c>
      <c r="O91" s="23">
        <f t="shared" si="38"/>
        <v>144.29135098827797</v>
      </c>
      <c r="P91" s="23">
        <f t="shared" si="38"/>
        <v>127.2582061302583</v>
      </c>
      <c r="Q91" s="23">
        <f t="shared" si="38"/>
        <v>111.84731060514981</v>
      </c>
      <c r="R91" s="23">
        <f t="shared" si="38"/>
        <v>98.019682577575736</v>
      </c>
      <c r="S91" s="23">
        <f t="shared" si="38"/>
        <v>85.69556785850655</v>
      </c>
      <c r="T91" s="23">
        <f t="shared" si="38"/>
        <v>74.770441389376359</v>
      </c>
      <c r="U91" s="23">
        <f t="shared" si="38"/>
        <v>65.127427492480209</v>
      </c>
      <c r="V91" s="23">
        <f t="shared" si="38"/>
        <v>56.646032892670014</v>
      </c>
      <c r="W91" s="23">
        <f t="shared" si="38"/>
        <v>49.20790058943286</v>
      </c>
      <c r="X91" s="23">
        <f t="shared" si="38"/>
        <v>42.70037062901671</v>
      </c>
      <c r="Y91" s="23">
        <f t="shared" si="38"/>
        <v>37.018501638990422</v>
      </c>
      <c r="Z91" s="23">
        <f t="shared" si="38"/>
        <v>32.066045144316917</v>
      </c>
      <c r="AA91" s="23">
        <f t="shared" si="38"/>
        <v>27.7561763671834</v>
      </c>
      <c r="AB91" s="23">
        <f t="shared" si="38"/>
        <v>24.010776473111772</v>
      </c>
      <c r="AC91" s="23">
        <f t="shared" si="38"/>
        <v>20.767486762234956</v>
      </c>
      <c r="AD91" s="23">
        <f t="shared" si="38"/>
        <v>17.956105343166342</v>
      </c>
      <c r="AE91" s="23">
        <f t="shared" si="38"/>
        <v>15.519762396871531</v>
      </c>
      <c r="AF91" s="23">
        <f t="shared" si="38"/>
        <v>13.409151101234462</v>
      </c>
      <c r="AG91" s="23">
        <f t="shared" si="38"/>
        <v>11.581438782572762</v>
      </c>
      <c r="AH91" s="23">
        <f t="shared" ref="AH91:BI91" si="39">AH17*AH56*AH90</f>
        <v>9.9993692943916006</v>
      </c>
      <c r="AI91" s="23">
        <f t="shared" si="39"/>
        <v>8.6305102096975723</v>
      </c>
      <c r="AJ91" s="23">
        <f t="shared" si="39"/>
        <v>7.4466201896887423</v>
      </c>
      <c r="AK91" s="23">
        <f t="shared" si="39"/>
        <v>6.4231114518953278</v>
      </c>
      <c r="AL91" s="23">
        <f t="shared" si="39"/>
        <v>5.5385873355980451</v>
      </c>
      <c r="AM91" s="23">
        <f t="shared" si="39"/>
        <v>4.7744404588654232</v>
      </c>
      <c r="AN91" s="23">
        <f t="shared" si="39"/>
        <v>4.1145012067941868</v>
      </c>
      <c r="AO91" s="23">
        <f t="shared" si="39"/>
        <v>3.5447291530408234</v>
      </c>
      <c r="AP91" s="23">
        <f t="shared" si="39"/>
        <v>3.0529418257437424</v>
      </c>
      <c r="AQ91" s="23">
        <f t="shared" si="39"/>
        <v>2.6285763504351189</v>
      </c>
      <c r="AR91" s="23">
        <f t="shared" si="39"/>
        <v>2.2624802148761836</v>
      </c>
      <c r="AS91" s="23">
        <f t="shared" si="39"/>
        <v>1.9467278846613838</v>
      </c>
      <c r="AT91" s="23">
        <f t="shared" si="39"/>
        <v>1.6744603601801873</v>
      </c>
      <c r="AU91" s="23">
        <f t="shared" si="39"/>
        <v>1.4397450625871175</v>
      </c>
      <c r="AV91" s="23">
        <f t="shared" si="39"/>
        <v>1.23745369710043</v>
      </c>
      <c r="AW91" s="23">
        <f t="shared" si="39"/>
        <v>1.0631559779866431</v>
      </c>
      <c r="AX91" s="23">
        <f t="shared" si="39"/>
        <v>0.91302731349522093</v>
      </c>
      <c r="AY91" s="23">
        <f t="shared" si="39"/>
        <v>0.78376873762344879</v>
      </c>
      <c r="AZ91" s="23">
        <f t="shared" si="39"/>
        <v>0.67253753140986849</v>
      </c>
      <c r="BA91" s="23">
        <f t="shared" si="39"/>
        <v>0.57688708794612009</v>
      </c>
      <c r="BB91" s="23">
        <f t="shared" si="39"/>
        <v>0.49471462786943915</v>
      </c>
      <c r="BC91" s="23">
        <f t="shared" si="39"/>
        <v>0.42421535237775071</v>
      </c>
      <c r="BD91" s="23">
        <f t="shared" si="39"/>
        <v>0.36384152839304934</v>
      </c>
      <c r="BE91" s="23">
        <f t="shared" si="39"/>
        <v>0.31226487172922995</v>
      </c>
      <c r="BF91" s="23">
        <f t="shared" si="39"/>
        <v>0.26834053844479555</v>
      </c>
      <c r="BG91" s="23">
        <f t="shared" si="39"/>
        <v>0.23107127241409242</v>
      </c>
      <c r="BH91" s="23">
        <f t="shared" si="39"/>
        <v>0.19957113209174818</v>
      </c>
      <c r="BI91" s="23">
        <f t="shared" si="39"/>
        <v>0.17196390492115909</v>
      </c>
    </row>
    <row r="92" spans="1:103" ht="18" customHeight="1">
      <c r="A92" s="57" t="s">
        <v>62</v>
      </c>
      <c r="B92" s="148">
        <f>SUM(B91:AO91)*10*B52+B53</f>
        <v>97.831414368657192</v>
      </c>
      <c r="C92" s="85">
        <v>66.606869528485447</v>
      </c>
      <c r="D92" s="201">
        <f>+B92-C92</f>
        <v>31.224544840171745</v>
      </c>
      <c r="I92" s="33"/>
    </row>
    <row r="93" spans="1:103" s="33" customFormat="1" ht="18" customHeight="1">
      <c r="A93" s="32" t="s">
        <v>270</v>
      </c>
      <c r="B93" s="33">
        <f>+B90*Data!B370</f>
        <v>-0.38332169312363074</v>
      </c>
      <c r="C93" s="33">
        <f>+C90*Data!C370</f>
        <v>-0.178246405707816</v>
      </c>
      <c r="D93" s="33">
        <f>+D90*Data!D370</f>
        <v>2.372026190833856E-2</v>
      </c>
      <c r="E93" s="33">
        <f>+E90*Data!E370</f>
        <v>0.22795148024777681</v>
      </c>
      <c r="F93" s="33">
        <f>+F90*Data!F370</f>
        <v>0.43431681512769021</v>
      </c>
      <c r="G93" s="33">
        <f>+G90*Data!G370</f>
        <v>0.63000238295281452</v>
      </c>
      <c r="H93" s="33">
        <f>+H90*Data!H370</f>
        <v>0.81195451615388592</v>
      </c>
      <c r="I93" s="33">
        <f>+I90*Data!I370</f>
        <v>0.98419985782096631</v>
      </c>
      <c r="J93" s="33">
        <f>+J90*Data!J370</f>
        <v>1.143939576878632</v>
      </c>
      <c r="K93" s="33">
        <f>+K90*Data!K370</f>
        <v>1.2979798664744602</v>
      </c>
      <c r="L93" s="33">
        <f>+L90*Data!L370</f>
        <v>1.4321704562496163</v>
      </c>
      <c r="M93" s="33">
        <f>+M90*Data!M370</f>
        <v>1.5926221966486538</v>
      </c>
      <c r="N93" s="33">
        <f>+N90*Data!N370</f>
        <v>1.7116109761954243</v>
      </c>
      <c r="O93" s="33">
        <f>+O90*Data!O370</f>
        <v>1.8221271877260197</v>
      </c>
      <c r="P93" s="33">
        <f>+P90*Data!P370</f>
        <v>1.9240840069816307</v>
      </c>
      <c r="Q93" s="33">
        <f>+Q90*Data!Q370</f>
        <v>2.0176963942063373</v>
      </c>
      <c r="R93" s="33">
        <f>+R90*Data!R370</f>
        <v>2.1032610805453524</v>
      </c>
      <c r="S93" s="33">
        <f>+S90*Data!S370</f>
        <v>2.1810522840517201</v>
      </c>
      <c r="T93" s="33">
        <f>+T90*Data!T370</f>
        <v>2.2512767440026189</v>
      </c>
      <c r="U93" s="33">
        <f>+U90*Data!U370</f>
        <v>2.3140612403105929</v>
      </c>
      <c r="V93" s="33">
        <f>+V90*Data!V370</f>
        <v>2.3656327460989632</v>
      </c>
      <c r="W93" s="33">
        <f>+W90*Data!W370</f>
        <v>2.4043605788147566</v>
      </c>
      <c r="X93" s="33">
        <f>+X90*Data!X370</f>
        <v>2.4342608606917642</v>
      </c>
      <c r="Y93" s="33">
        <f>+Y90*Data!Y370</f>
        <v>2.4532043106543822</v>
      </c>
      <c r="Z93" s="33">
        <f>+Z90*Data!Z370</f>
        <v>2.4623284951224846</v>
      </c>
      <c r="AA93" s="33">
        <f>+AA90*Data!AA370</f>
        <v>2.4622753163172528</v>
      </c>
      <c r="AB93" s="33">
        <f>+AB90*Data!AB370</f>
        <v>2.452497327484167</v>
      </c>
      <c r="AC93" s="33">
        <f>+AC90*Data!AC370</f>
        <v>2.4382112121420492</v>
      </c>
      <c r="AD93" s="33">
        <f>+AD90*Data!AD370</f>
        <v>2.4168547028519494</v>
      </c>
      <c r="AE93" s="33">
        <f>+AE90*Data!AE370</f>
        <v>2.3887105063875493</v>
      </c>
      <c r="AF93" s="33">
        <f>+AF90*Data!AF370</f>
        <v>2.3539910328526372</v>
      </c>
      <c r="AG93" s="33">
        <f>+AG90*Data!AG370</f>
        <v>2.3133779672856631</v>
      </c>
      <c r="AH93" s="33">
        <f>+AH90*Data!AH370</f>
        <v>2.267686498300197</v>
      </c>
      <c r="AI93" s="33">
        <f>+AI90*Data!AI370</f>
        <v>2.217220112827357</v>
      </c>
      <c r="AJ93" s="33">
        <f>+AJ90*Data!AJ370</f>
        <v>2.1623362389740968</v>
      </c>
      <c r="AK93" s="33">
        <f>+AK90*Data!AK370</f>
        <v>2.1033660404085683</v>
      </c>
      <c r="AL93" s="33">
        <f>+AL90*Data!AL370</f>
        <v>2.0406136792575893</v>
      </c>
      <c r="AM93" s="33">
        <f>+AM90*Data!AM370</f>
        <v>1.9743624258789165</v>
      </c>
      <c r="AN93" s="33">
        <f>+AN90*Data!AN370</f>
        <v>1.9048827913520485</v>
      </c>
      <c r="AO93" s="33">
        <f>+AO90*Data!AO370</f>
        <v>1.8324410698161953</v>
      </c>
      <c r="AP93" s="33">
        <f>+AP90*Data!AP370</f>
        <v>1.7573076054921302</v>
      </c>
      <c r="AQ93" s="33">
        <f>+AQ90*Data!AQ370</f>
        <v>1.6797645629335314</v>
      </c>
      <c r="AR93" s="33">
        <f>+AR90*Data!AR370</f>
        <v>1.6001132158754918</v>
      </c>
      <c r="AS93" s="33">
        <f>+AS90*Data!AS370</f>
        <v>1.5186808858187832</v>
      </c>
      <c r="AT93" s="33">
        <f>+AT90*Data!AT370</f>
        <v>1.4358277066561005</v>
      </c>
      <c r="AU93" s="33">
        <f>+AU90*Data!AU370</f>
        <v>1.3519533865023254</v>
      </c>
      <c r="AV93" s="33">
        <f>+AV90*Data!AV370</f>
        <v>1.2675040855225683</v>
      </c>
      <c r="AW93" s="33">
        <f>+AW90*Data!AW370</f>
        <v>1.1829794227380472</v>
      </c>
      <c r="AX93" s="33">
        <f>+AX90*Data!AX370</f>
        <v>1.0989394571098747</v>
      </c>
      <c r="AY93" s="33">
        <f>+AY90*Data!AY370</f>
        <v>1.0160112576627025</v>
      </c>
      <c r="AZ93" s="33">
        <f>+AZ90*Data!AZ370</f>
        <v>0.93489440561657966</v>
      </c>
      <c r="BA93" s="33">
        <f>+BA90*Data!BA370</f>
        <v>0.85636452596959067</v>
      </c>
      <c r="BB93" s="33">
        <f>+BB90*Data!BB370</f>
        <v>0.78127387273026416</v>
      </c>
      <c r="BC93" s="33">
        <f>+BC90*Data!BC370</f>
        <v>0.71054835445652453</v>
      </c>
      <c r="BD93" s="33">
        <f>+BD90*Data!BD370</f>
        <v>0.64518160069758501</v>
      </c>
      <c r="BE93" s="33">
        <f>+BE90*Data!BE370</f>
        <v>0.58622931533553502</v>
      </c>
      <c r="BF93" s="33">
        <f>+BF90*Data!BF370</f>
        <v>0.5348119541027071</v>
      </c>
      <c r="BG93" s="33">
        <f>+BG90*Data!BG370</f>
        <v>0.49214150020080688</v>
      </c>
      <c r="BH93" s="33">
        <f>+BH90*Data!BH370</f>
        <v>0.4595997604867178</v>
      </c>
      <c r="BI93" s="33">
        <f>+BI90*Data!BI370</f>
        <v>0.45937618381686784</v>
      </c>
    </row>
    <row r="94" spans="1:103" ht="18" customHeight="1">
      <c r="A94" s="21" t="s">
        <v>271</v>
      </c>
      <c r="B94" s="29">
        <f>B$17*B$56*B93</f>
        <v>-374.07068974483343</v>
      </c>
      <c r="C94" s="29">
        <f t="shared" ref="C94:BH94" si="40">C$17*C$56*C93</f>
        <v>-167.45474358601317</v>
      </c>
      <c r="D94" s="29">
        <f t="shared" si="40"/>
        <v>21.452728874466974</v>
      </c>
      <c r="E94" s="29">
        <f t="shared" si="40"/>
        <v>192.61958541515196</v>
      </c>
      <c r="F94" s="29">
        <f t="shared" si="40"/>
        <v>334.57065745185264</v>
      </c>
      <c r="G94" s="29">
        <f t="shared" si="40"/>
        <v>432.27234653640818</v>
      </c>
      <c r="H94" s="29">
        <f t="shared" si="40"/>
        <v>486.84724511330114</v>
      </c>
      <c r="I94" s="29">
        <f t="shared" si="40"/>
        <v>508.58165378943664</v>
      </c>
      <c r="J94" s="29">
        <f t="shared" si="40"/>
        <v>503.82341941258932</v>
      </c>
      <c r="K94" s="29">
        <f t="shared" si="40"/>
        <v>483.60152413960765</v>
      </c>
      <c r="L94" s="29">
        <f t="shared" si="40"/>
        <v>454.85472778048057</v>
      </c>
      <c r="M94" s="29">
        <f t="shared" si="40"/>
        <v>435.84327006306944</v>
      </c>
      <c r="N94" s="29">
        <f t="shared" si="40"/>
        <v>403.61028112721203</v>
      </c>
      <c r="O94" s="29">
        <f t="shared" si="40"/>
        <v>370.23325334735677</v>
      </c>
      <c r="P94" s="29">
        <f t="shared" si="40"/>
        <v>336.86845315673372</v>
      </c>
      <c r="Q94" s="29">
        <f t="shared" si="40"/>
        <v>304.39093032383636</v>
      </c>
      <c r="R94" s="29">
        <f t="shared" si="40"/>
        <v>273.40638534127964</v>
      </c>
      <c r="S94" s="29">
        <f t="shared" si="40"/>
        <v>244.29868074397984</v>
      </c>
      <c r="T94" s="29">
        <f t="shared" si="40"/>
        <v>217.28187869994414</v>
      </c>
      <c r="U94" s="29">
        <f t="shared" si="40"/>
        <v>192.44607071197262</v>
      </c>
      <c r="V94" s="29">
        <f t="shared" si="40"/>
        <v>169.52006135991979</v>
      </c>
      <c r="W94" s="29">
        <f t="shared" si="40"/>
        <v>148.4611956763583</v>
      </c>
      <c r="X94" s="29">
        <f t="shared" si="40"/>
        <v>129.51499377097286</v>
      </c>
      <c r="Y94" s="29">
        <f t="shared" si="40"/>
        <v>112.46728967875011</v>
      </c>
      <c r="Z94" s="29">
        <f t="shared" si="40"/>
        <v>97.269812483087534</v>
      </c>
      <c r="AA94" s="29">
        <f t="shared" si="40"/>
        <v>83.812399920458944</v>
      </c>
      <c r="AB94" s="29">
        <f t="shared" si="40"/>
        <v>71.931610752657164</v>
      </c>
      <c r="AC94" s="29">
        <f t="shared" si="40"/>
        <v>61.620063886627712</v>
      </c>
      <c r="AD94" s="29">
        <f t="shared" si="40"/>
        <v>52.630917360795806</v>
      </c>
      <c r="AE94" s="29">
        <f t="shared" si="40"/>
        <v>44.822233628884938</v>
      </c>
      <c r="AF94" s="29">
        <f t="shared" si="40"/>
        <v>38.060488393161862</v>
      </c>
      <c r="AG94" s="29">
        <f t="shared" si="40"/>
        <v>32.229660090800728</v>
      </c>
      <c r="AH94" s="29">
        <f t="shared" si="40"/>
        <v>27.222732900477865</v>
      </c>
      <c r="AI94" s="29">
        <f t="shared" si="40"/>
        <v>22.934912879335403</v>
      </c>
      <c r="AJ94" s="29">
        <f t="shared" si="40"/>
        <v>19.273078466632874</v>
      </c>
      <c r="AK94" s="29">
        <f t="shared" si="40"/>
        <v>16.154082557490149</v>
      </c>
      <c r="AL94" s="29">
        <f t="shared" si="40"/>
        <v>13.504167353047784</v>
      </c>
      <c r="AM94" s="29">
        <f t="shared" si="40"/>
        <v>11.25831699325698</v>
      </c>
      <c r="AN94" s="29">
        <f t="shared" si="40"/>
        <v>9.3595384165748232</v>
      </c>
      <c r="AO94" s="29">
        <f t="shared" si="40"/>
        <v>7.7581070372495855</v>
      </c>
      <c r="AP94" s="29">
        <f t="shared" si="40"/>
        <v>6.4108131107873874</v>
      </c>
      <c r="AQ94" s="29">
        <f t="shared" si="40"/>
        <v>5.2802358360513004</v>
      </c>
      <c r="AR94" s="29">
        <f t="shared" si="40"/>
        <v>4.3340627514385783</v>
      </c>
      <c r="AS94" s="29">
        <f t="shared" si="40"/>
        <v>3.5444641431668029</v>
      </c>
      <c r="AT94" s="29">
        <f t="shared" si="40"/>
        <v>2.8875264250367207</v>
      </c>
      <c r="AU94" s="29">
        <f t="shared" si="40"/>
        <v>2.3427445343038098</v>
      </c>
      <c r="AV94" s="29">
        <f t="shared" si="40"/>
        <v>1.8925709112387084</v>
      </c>
      <c r="AW94" s="29">
        <f t="shared" si="40"/>
        <v>1.522017201438673</v>
      </c>
      <c r="AX94" s="29">
        <f t="shared" si="40"/>
        <v>1.2183041252283611</v>
      </c>
      <c r="AY94" s="29">
        <f t="shared" si="40"/>
        <v>0.97055476346387559</v>
      </c>
      <c r="AZ94" s="29">
        <f t="shared" si="40"/>
        <v>0.76952664838578033</v>
      </c>
      <c r="BA94" s="29">
        <f t="shared" si="40"/>
        <v>0.60737840838206003</v>
      </c>
      <c r="BB94" s="29">
        <f t="shared" si="40"/>
        <v>0.47746721769491551</v>
      </c>
      <c r="BC94" s="29">
        <f t="shared" si="40"/>
        <v>0.37417388520450734</v>
      </c>
      <c r="BD94" s="29">
        <f t="shared" si="40"/>
        <v>0.29275302181836821</v>
      </c>
      <c r="BE94" s="29">
        <f t="shared" si="40"/>
        <v>0.22920628528160497</v>
      </c>
      <c r="BF94" s="29">
        <f t="shared" si="40"/>
        <v>0.18017713377726208</v>
      </c>
      <c r="BG94" s="29">
        <f t="shared" si="40"/>
        <v>0.14286575288888487</v>
      </c>
      <c r="BH94" s="29">
        <f t="shared" si="40"/>
        <v>0.11496284866222976</v>
      </c>
      <c r="BI94" s="29">
        <f>BI$17*BI$56*BI93/(1-(BJ17/BI17))</f>
        <v>0.71574893099191395</v>
      </c>
    </row>
    <row r="95" spans="1:103" ht="39" customHeight="1">
      <c r="A95" s="57" t="s">
        <v>62</v>
      </c>
      <c r="B95" s="197">
        <f>SUM(B94:BI94)*10*B52+B53-C53</f>
        <v>95.92821350665821</v>
      </c>
      <c r="C95" s="85">
        <v>100.11806208984765</v>
      </c>
      <c r="D95" s="189">
        <f>+B95-C95</f>
        <v>-4.1898485831894448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1.0000000000000627E-3</v>
      </c>
      <c r="E101" s="479">
        <f t="shared" si="41"/>
        <v>1.0000000000250553E-3</v>
      </c>
      <c r="F101" s="479">
        <f t="shared" si="41"/>
        <v>1.0000000020683453E-3</v>
      </c>
      <c r="G101" s="479">
        <f t="shared" si="41"/>
        <v>1.000000069071661E-3</v>
      </c>
      <c r="H101" s="479">
        <f t="shared" si="41"/>
        <v>1.0000012753976384E-3</v>
      </c>
      <c r="I101" s="479">
        <f t="shared" si="41"/>
        <v>1.0000154944071768E-3</v>
      </c>
      <c r="J101" s="479">
        <f t="shared" si="41"/>
        <v>1.0001382816321601E-3</v>
      </c>
      <c r="K101" s="479">
        <f t="shared" si="41"/>
        <v>1.0009718906366218E-3</v>
      </c>
      <c r="L101" s="479">
        <f t="shared" si="41"/>
        <v>1.0056428878457773E-3</v>
      </c>
      <c r="M101" s="479">
        <f t="shared" si="41"/>
        <v>1.0280495158972286E-3</v>
      </c>
      <c r="N101" s="479">
        <f t="shared" si="41"/>
        <v>1.1227565420541131E-3</v>
      </c>
      <c r="O101" s="479">
        <f t="shared" si="41"/>
        <v>1.4835304407365925E-3</v>
      </c>
      <c r="P101" s="479">
        <f t="shared" si="41"/>
        <v>2.7342584752025638E-3</v>
      </c>
      <c r="Q101" s="479">
        <f t="shared" si="41"/>
        <v>6.7233412241040885E-3</v>
      </c>
      <c r="R101" s="479">
        <f t="shared" si="41"/>
        <v>1.8533764551565999E-2</v>
      </c>
      <c r="S101" s="479">
        <f t="shared" si="41"/>
        <v>5.1229475125919188E-2</v>
      </c>
      <c r="T101" s="479">
        <f t="shared" si="41"/>
        <v>0.13634418472310167</v>
      </c>
      <c r="U101" s="479">
        <f t="shared" si="41"/>
        <v>0.3455553290484506</v>
      </c>
      <c r="V101" s="479">
        <f t="shared" si="41"/>
        <v>0.83230829766076297</v>
      </c>
      <c r="W101" s="479">
        <f t="shared" si="41"/>
        <v>1.9050334301075316</v>
      </c>
      <c r="X101" s="479">
        <f t="shared" si="41"/>
        <v>4.1415495227479191</v>
      </c>
      <c r="Y101" s="479">
        <f t="shared" si="41"/>
        <v>8.5372060943088091</v>
      </c>
      <c r="Z101" s="479">
        <f t="shared" si="41"/>
        <v>16.632319403133181</v>
      </c>
      <c r="AA101" s="479">
        <f t="shared" si="41"/>
        <v>30.481939669251929</v>
      </c>
      <c r="AB101" s="479">
        <f t="shared" si="41"/>
        <v>137.13466608005035</v>
      </c>
      <c r="AC101" s="479">
        <f t="shared" si="41"/>
        <v>68.567333040025176</v>
      </c>
      <c r="AD101" s="479">
        <f t="shared" si="41"/>
        <v>34.283666520012588</v>
      </c>
      <c r="AE101" s="479">
        <f t="shared" si="41"/>
        <v>17.141833260006294</v>
      </c>
      <c r="AF101" s="479">
        <f t="shared" si="41"/>
        <v>8.570916630003147</v>
      </c>
      <c r="AG101" s="479">
        <f t="shared" si="41"/>
        <v>4.2854583150015735</v>
      </c>
      <c r="AH101" s="479">
        <f t="shared" ref="AH101:BI101" si="42">+AH$36*1000*AH103^($B$38-1)</f>
        <v>2.1427291575007867</v>
      </c>
      <c r="AI101" s="479">
        <f t="shared" si="42"/>
        <v>1.0713645787503934</v>
      </c>
      <c r="AJ101" s="479">
        <f t="shared" si="42"/>
        <v>0.53568228937519669</v>
      </c>
      <c r="AK101" s="479">
        <f t="shared" si="42"/>
        <v>0.26784114468759834</v>
      </c>
      <c r="AL101" s="479">
        <f t="shared" si="42"/>
        <v>0.13392057234379917</v>
      </c>
      <c r="AM101" s="479">
        <f t="shared" si="42"/>
        <v>6.6960286171899586E-2</v>
      </c>
      <c r="AN101" s="479">
        <f t="shared" si="42"/>
        <v>3.3480143085949793E-2</v>
      </c>
      <c r="AO101" s="479">
        <f t="shared" si="42"/>
        <v>1.6740071542974896E-2</v>
      </c>
      <c r="AP101" s="479">
        <f t="shared" si="42"/>
        <v>8.3700357714874482E-3</v>
      </c>
      <c r="AQ101" s="479">
        <f t="shared" si="42"/>
        <v>4.1850178857437241E-3</v>
      </c>
      <c r="AR101" s="479">
        <f t="shared" si="42"/>
        <v>2.0925089428718621E-3</v>
      </c>
      <c r="AS101" s="479">
        <f t="shared" si="42"/>
        <v>1.046254471435931E-3</v>
      </c>
      <c r="AT101" s="479">
        <f t="shared" si="42"/>
        <v>5.2312723571796551E-4</v>
      </c>
      <c r="AU101" s="479">
        <f t="shared" si="42"/>
        <v>2.6156361785898276E-4</v>
      </c>
      <c r="AV101" s="479">
        <f t="shared" si="42"/>
        <v>1.3078180892949138E-4</v>
      </c>
      <c r="AW101" s="479">
        <f t="shared" si="42"/>
        <v>6.5390904464745689E-5</v>
      </c>
      <c r="AX101" s="479">
        <f t="shared" si="42"/>
        <v>3.2695452232372845E-5</v>
      </c>
      <c r="AY101" s="479">
        <f t="shared" si="42"/>
        <v>1.6347726116186422E-5</v>
      </c>
      <c r="AZ101" s="479">
        <f t="shared" si="42"/>
        <v>8.1738630580932111E-6</v>
      </c>
      <c r="BA101" s="479">
        <f t="shared" si="42"/>
        <v>4.0869315290466056E-6</v>
      </c>
      <c r="BB101" s="479">
        <f t="shared" si="42"/>
        <v>2.0434657645233028E-6</v>
      </c>
      <c r="BC101" s="479">
        <f t="shared" si="42"/>
        <v>1.0217328822616514E-6</v>
      </c>
      <c r="BD101" s="479">
        <f t="shared" si="42"/>
        <v>5.108664411308257E-7</v>
      </c>
      <c r="BE101" s="479">
        <f t="shared" si="42"/>
        <v>2.5543322056541285E-7</v>
      </c>
      <c r="BF101" s="479">
        <f t="shared" si="42"/>
        <v>1.2771661028270642E-7</v>
      </c>
      <c r="BG101" s="479">
        <f t="shared" si="42"/>
        <v>6.3858305141353212E-8</v>
      </c>
      <c r="BH101" s="479">
        <f t="shared" si="42"/>
        <v>3.1929152570676606E-8</v>
      </c>
      <c r="BI101" s="479">
        <f t="shared" si="42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0.37426225450945827</v>
      </c>
      <c r="C102" s="481">
        <f>+C119*(1-MIN(C103,1))</f>
        <v>0.63863225019416947</v>
      </c>
      <c r="D102" s="481">
        <f t="shared" ref="D102:BI102" si="43">+D119*(1-MIN(D103,1))</f>
        <v>0.88390507304692845</v>
      </c>
      <c r="E102" s="481">
        <f t="shared" si="43"/>
        <v>1.1491680563390987</v>
      </c>
      <c r="F102" s="481">
        <f t="shared" si="43"/>
        <v>1.4244215629428956</v>
      </c>
      <c r="G102" s="481">
        <f t="shared" si="43"/>
        <v>1.6916315156143225</v>
      </c>
      <c r="H102" s="481">
        <f t="shared" si="43"/>
        <v>1.9485907932590785</v>
      </c>
      <c r="I102" s="481">
        <f t="shared" si="43"/>
        <v>2.1965838571716434</v>
      </c>
      <c r="J102" s="481">
        <f t="shared" si="43"/>
        <v>2.4264121404528955</v>
      </c>
      <c r="K102" s="481">
        <f t="shared" si="43"/>
        <v>2.6349428004868209</v>
      </c>
      <c r="L102" s="481">
        <f t="shared" si="43"/>
        <v>2.840263939807365</v>
      </c>
      <c r="M102" s="481">
        <f t="shared" si="43"/>
        <v>3.0663098592151301</v>
      </c>
      <c r="N102" s="481">
        <f t="shared" si="43"/>
        <v>3.2752755850638864</v>
      </c>
      <c r="O102" s="481">
        <f t="shared" si="43"/>
        <v>3.4876700145491402</v>
      </c>
      <c r="P102" s="481">
        <f t="shared" si="43"/>
        <v>3.6975656000061083</v>
      </c>
      <c r="Q102" s="481">
        <f t="shared" si="43"/>
        <v>3.9007897652285068</v>
      </c>
      <c r="R102" s="481">
        <f t="shared" si="43"/>
        <v>4.0939794797999411</v>
      </c>
      <c r="S102" s="481">
        <f t="shared" si="43"/>
        <v>4.2737896694445237</v>
      </c>
      <c r="T102" s="481">
        <f t="shared" si="43"/>
        <v>4.4361708486138225</v>
      </c>
      <c r="U102" s="481">
        <f t="shared" si="43"/>
        <v>4.575676910609153</v>
      </c>
      <c r="V102" s="481">
        <f t="shared" si="43"/>
        <v>4.6847646480531022</v>
      </c>
      <c r="W102" s="481">
        <f t="shared" si="43"/>
        <v>4.7531526269922395</v>
      </c>
      <c r="X102" s="481">
        <f t="shared" si="43"/>
        <v>4.7674660140576419</v>
      </c>
      <c r="Y102" s="481">
        <f t="shared" si="43"/>
        <v>4.7116045870035066</v>
      </c>
      <c r="Z102" s="481">
        <f t="shared" si="43"/>
        <v>4.568479002691979</v>
      </c>
      <c r="AA102" s="481">
        <f t="shared" si="43"/>
        <v>3.8335199585963493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4">+IF($B$98&gt;0,D109,IF($B$99&gt;0,D114,D122))</f>
        <v>3.8821707361781806E-4</v>
      </c>
      <c r="E103" s="484">
        <f t="shared" si="44"/>
        <v>3.981643662824904E-4</v>
      </c>
      <c r="F103" s="484">
        <f t="shared" si="44"/>
        <v>4.0830591495577225E-4</v>
      </c>
      <c r="G103" s="484">
        <f t="shared" si="44"/>
        <v>4.1864114475245517E-4</v>
      </c>
      <c r="H103" s="484">
        <f t="shared" si="44"/>
        <v>4.2916936901673532E-4</v>
      </c>
      <c r="I103" s="484">
        <f t="shared" si="44"/>
        <v>4.3989219173849519E-4</v>
      </c>
      <c r="J103" s="484">
        <f t="shared" si="44"/>
        <v>4.5083206861182333E-4</v>
      </c>
      <c r="K103" s="484">
        <f t="shared" si="44"/>
        <v>4.6214338036800097E-4</v>
      </c>
      <c r="L103" s="484">
        <f t="shared" si="44"/>
        <v>4.7465717610850605E-4</v>
      </c>
      <c r="M103" s="484">
        <f t="shared" si="44"/>
        <v>4.9214499743468196E-4</v>
      </c>
      <c r="N103" s="484">
        <f t="shared" si="44"/>
        <v>5.2925440954776034E-4</v>
      </c>
      <c r="O103" s="484">
        <f t="shared" si="44"/>
        <v>6.3257550688402707E-4</v>
      </c>
      <c r="P103" s="484">
        <f t="shared" si="44"/>
        <v>9.0941704674247896E-4</v>
      </c>
      <c r="Q103" s="484">
        <f t="shared" si="44"/>
        <v>1.5341746634854434E-3</v>
      </c>
      <c r="R103" s="484">
        <f t="shared" si="44"/>
        <v>2.7571558432398576E-3</v>
      </c>
      <c r="S103" s="484">
        <f t="shared" si="44"/>
        <v>4.9613513082866047E-3</v>
      </c>
      <c r="T103" s="484">
        <f t="shared" si="44"/>
        <v>8.7397753196956866E-3</v>
      </c>
      <c r="U103" s="484">
        <f t="shared" si="44"/>
        <v>1.4979402793370405E-2</v>
      </c>
      <c r="V103" s="484">
        <f t="shared" si="44"/>
        <v>2.495119973477293E-2</v>
      </c>
      <c r="W103" s="484">
        <f t="shared" si="44"/>
        <v>4.0389560168279305E-2</v>
      </c>
      <c r="X103" s="484">
        <f t="shared" si="44"/>
        <v>6.3519620770932123E-2</v>
      </c>
      <c r="Y103" s="484">
        <f t="shared" si="44"/>
        <v>9.6959074901502171E-2</v>
      </c>
      <c r="Z103" s="484">
        <f t="shared" si="44"/>
        <v>0.14339213056181338</v>
      </c>
      <c r="AA103" s="484">
        <f t="shared" si="44"/>
        <v>0.29507009365725195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1.0000000000000616E-3</v>
      </c>
      <c r="E106" s="389">
        <f t="shared" si="45"/>
        <v>1.0000000000250553E-3</v>
      </c>
      <c r="F106" s="389">
        <f t="shared" si="45"/>
        <v>1.0000000020683457E-3</v>
      </c>
      <c r="G106" s="389">
        <f t="shared" si="45"/>
        <v>1.0000000690716607E-3</v>
      </c>
      <c r="H106" s="389">
        <f t="shared" si="45"/>
        <v>1.0000012753976373E-3</v>
      </c>
      <c r="I106" s="389">
        <f t="shared" si="45"/>
        <v>1.0000154944071751E-3</v>
      </c>
      <c r="J106" s="389">
        <f t="shared" si="45"/>
        <v>1.0001382816321597E-3</v>
      </c>
      <c r="K106" s="389">
        <f t="shared" si="45"/>
        <v>1.0009718906366216E-3</v>
      </c>
      <c r="L106" s="389">
        <f t="shared" si="45"/>
        <v>1.0056428878457773E-3</v>
      </c>
      <c r="M106" s="466">
        <f t="shared" si="45"/>
        <v>1.0280495158972263E-3</v>
      </c>
      <c r="N106" s="389">
        <f t="shared" si="45"/>
        <v>1.1227565420541109E-3</v>
      </c>
      <c r="O106" s="389">
        <f t="shared" si="45"/>
        <v>1.4835304407365905E-3</v>
      </c>
      <c r="P106" s="389">
        <f t="shared" si="45"/>
        <v>2.7342584752025594E-3</v>
      </c>
      <c r="Q106" s="389">
        <f t="shared" si="45"/>
        <v>6.7233412241040832E-3</v>
      </c>
      <c r="R106" s="389">
        <f t="shared" si="45"/>
        <v>1.8533764551566006E-2</v>
      </c>
      <c r="S106" s="389">
        <f t="shared" si="45"/>
        <v>5.1229475125919105E-2</v>
      </c>
      <c r="T106" s="389">
        <f t="shared" si="45"/>
        <v>0.13634418472310178</v>
      </c>
      <c r="U106" s="389">
        <f t="shared" si="45"/>
        <v>0.34555532904845049</v>
      </c>
      <c r="V106" s="389">
        <f t="shared" si="45"/>
        <v>0.8323082976607622</v>
      </c>
      <c r="W106" s="389">
        <f t="shared" si="45"/>
        <v>1.9050334301075322</v>
      </c>
      <c r="X106" s="389">
        <f t="shared" si="45"/>
        <v>4.1415495227479173</v>
      </c>
      <c r="Y106" s="389">
        <f t="shared" si="45"/>
        <v>8.5372060943088126</v>
      </c>
      <c r="Z106" s="389">
        <f t="shared" si="45"/>
        <v>16.632319403133177</v>
      </c>
      <c r="AA106" s="389">
        <f t="shared" si="45"/>
        <v>30.481939669251929</v>
      </c>
      <c r="AB106" s="389">
        <f t="shared" si="45"/>
        <v>137.13466608005035</v>
      </c>
      <c r="AC106" s="389">
        <f t="shared" si="45"/>
        <v>68.567333040025176</v>
      </c>
      <c r="AD106" s="389">
        <f t="shared" si="45"/>
        <v>34.283666520012588</v>
      </c>
      <c r="AE106" s="389">
        <f t="shared" si="45"/>
        <v>17.141833260006294</v>
      </c>
      <c r="AF106" s="389">
        <f t="shared" si="45"/>
        <v>8.570916630003147</v>
      </c>
      <c r="AG106" s="389">
        <f t="shared" si="45"/>
        <v>4.2854583150015735</v>
      </c>
      <c r="AH106" s="389">
        <f t="shared" si="45"/>
        <v>2.1427291575007867</v>
      </c>
      <c r="AI106" s="389">
        <f t="shared" si="45"/>
        <v>1.0713645787503934</v>
      </c>
      <c r="AJ106" s="389">
        <f t="shared" si="45"/>
        <v>0.53568228937519669</v>
      </c>
      <c r="AK106" s="389">
        <f t="shared" si="45"/>
        <v>0.26784114468759834</v>
      </c>
      <c r="AL106" s="389">
        <f t="shared" si="45"/>
        <v>0.13392057234379917</v>
      </c>
      <c r="AM106" s="389">
        <f t="shared" si="45"/>
        <v>6.6960286171899586E-2</v>
      </c>
      <c r="AN106" s="389">
        <f t="shared" si="45"/>
        <v>3.3480143085949793E-2</v>
      </c>
      <c r="AO106" s="389">
        <f t="shared" si="45"/>
        <v>1.6740071542974896E-2</v>
      </c>
      <c r="AP106" s="389">
        <f t="shared" si="45"/>
        <v>8.3700357714874482E-3</v>
      </c>
      <c r="AQ106" s="389">
        <f t="shared" si="45"/>
        <v>4.1850178857437241E-3</v>
      </c>
      <c r="AR106" s="389">
        <f t="shared" si="45"/>
        <v>2.0925089428718621E-3</v>
      </c>
      <c r="AS106" s="389">
        <f t="shared" si="45"/>
        <v>1.046254471435931E-3</v>
      </c>
      <c r="AT106" s="389">
        <f t="shared" si="45"/>
        <v>5.2312723571796551E-4</v>
      </c>
      <c r="AU106" s="389">
        <f t="shared" si="45"/>
        <v>2.6156361785898276E-4</v>
      </c>
      <c r="AV106" s="389">
        <f t="shared" si="45"/>
        <v>1.3078180892949138E-4</v>
      </c>
      <c r="AW106" s="389">
        <f t="shared" si="45"/>
        <v>6.5390904464745689E-5</v>
      </c>
      <c r="AX106" s="389">
        <f t="shared" si="45"/>
        <v>3.2695452232372845E-5</v>
      </c>
      <c r="AY106" s="389">
        <f t="shared" si="45"/>
        <v>1.6347726116186422E-5</v>
      </c>
      <c r="AZ106" s="389">
        <f t="shared" si="45"/>
        <v>8.1738630580932111E-6</v>
      </c>
      <c r="BA106" s="389">
        <f t="shared" si="45"/>
        <v>4.0869315290466056E-6</v>
      </c>
      <c r="BB106" s="389">
        <f t="shared" si="45"/>
        <v>2.0434657645233028E-6</v>
      </c>
      <c r="BC106" s="389">
        <f t="shared" si="45"/>
        <v>1.0217328822616514E-6</v>
      </c>
      <c r="BD106" s="389">
        <f t="shared" si="45"/>
        <v>5.108664411308257E-7</v>
      </c>
      <c r="BE106" s="389">
        <f t="shared" si="45"/>
        <v>2.5543322056541285E-7</v>
      </c>
      <c r="BF106" s="389">
        <f t="shared" si="45"/>
        <v>1.2771661028270642E-7</v>
      </c>
      <c r="BG106" s="389">
        <f t="shared" si="45"/>
        <v>6.3858305141353212E-8</v>
      </c>
      <c r="BH106" s="389">
        <f t="shared" si="45"/>
        <v>3.1929152570676606E-8</v>
      </c>
      <c r="BI106" s="389">
        <f t="shared" si="45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3.7617006623746368E-21</v>
      </c>
      <c r="D107" s="389">
        <f>+Controls!D9</f>
        <v>6.1614220221521198E-17</v>
      </c>
      <c r="E107" s="389">
        <f>+Controls!E9</f>
        <v>2.5055268710270224E-14</v>
      </c>
      <c r="F107" s="389">
        <f>+Controls!F9</f>
        <v>2.0683457882043259E-12</v>
      </c>
      <c r="G107" s="389">
        <f>+Controls!G9</f>
        <v>6.9071660706723058E-11</v>
      </c>
      <c r="H107" s="389">
        <f>+Controls!H9</f>
        <v>1.2753976373734178E-9</v>
      </c>
      <c r="I107" s="389">
        <f>+Controls!I9</f>
        <v>1.5494407175076185E-8</v>
      </c>
      <c r="J107" s="389">
        <f>+Controls!J9</f>
        <v>1.3828163215965542E-7</v>
      </c>
      <c r="K107" s="389">
        <f>+Controls!K9</f>
        <v>9.718906366216274E-7</v>
      </c>
      <c r="L107" s="389">
        <f>+Controls!L9</f>
        <v>5.642887845777315E-6</v>
      </c>
      <c r="M107" s="389">
        <f>+Controls!M9</f>
        <v>2.8049515897226271E-5</v>
      </c>
      <c r="N107" s="389">
        <f>+Controls!N9</f>
        <v>1.2275654205411084E-4</v>
      </c>
      <c r="O107" s="389">
        <f>+Controls!O9</f>
        <v>4.8353044073659043E-4</v>
      </c>
      <c r="P107" s="389">
        <f>+Controls!P9</f>
        <v>1.7342584752025596E-3</v>
      </c>
      <c r="Q107" s="389">
        <f>+Controls!Q9</f>
        <v>5.7233412241040832E-3</v>
      </c>
      <c r="R107" s="389">
        <f>+Controls!R9</f>
        <v>1.7533764551566005E-2</v>
      </c>
      <c r="S107" s="389">
        <f>+Controls!S9</f>
        <v>5.0229475125919104E-2</v>
      </c>
      <c r="T107" s="389">
        <f>+Controls!T9</f>
        <v>0.13534418472310178</v>
      </c>
      <c r="U107" s="389">
        <f>+Controls!U9</f>
        <v>0.34455532904845049</v>
      </c>
      <c r="V107" s="389">
        <f>+Controls!V9</f>
        <v>0.8313082976607622</v>
      </c>
      <c r="W107" s="389">
        <f>+Controls!W9</f>
        <v>1.9040334301075323</v>
      </c>
      <c r="X107" s="389">
        <f>+Controls!X9</f>
        <v>4.140549522747917</v>
      </c>
      <c r="Y107" s="389">
        <f>+Controls!Y9</f>
        <v>8.5362060943088132</v>
      </c>
      <c r="Z107" s="389">
        <f>+Controls!Z9</f>
        <v>16.631319403133176</v>
      </c>
      <c r="AA107" s="389">
        <f>+Controls!AA9</f>
        <v>30.480939669251928</v>
      </c>
      <c r="AB107" s="389">
        <f>+Controls!AB9</f>
        <v>48.856728820398047</v>
      </c>
      <c r="AC107" s="389">
        <f>+Controls!AC9</f>
        <v>48.856728820398047</v>
      </c>
      <c r="AD107" s="389">
        <f>+Controls!AD9</f>
        <v>48.856728820398047</v>
      </c>
      <c r="AE107" s="389">
        <f>+Controls!AE9</f>
        <v>48.856728820398047</v>
      </c>
      <c r="AF107" s="389">
        <f>+Controls!AF9</f>
        <v>48.856728820398047</v>
      </c>
      <c r="AG107" s="389">
        <f>+Controls!AG9</f>
        <v>48.856728820398047</v>
      </c>
      <c r="AH107" s="389">
        <f>+Controls!AH9</f>
        <v>48.856728820398047</v>
      </c>
      <c r="AI107" s="389">
        <f>+Controls!AI9</f>
        <v>48.856728820398047</v>
      </c>
      <c r="AJ107" s="389">
        <f>+Controls!AJ9</f>
        <v>48.856728820398047</v>
      </c>
      <c r="AK107" s="389">
        <f>+Controls!AK9</f>
        <v>48.856728820398047</v>
      </c>
      <c r="AL107" s="389">
        <f>+Controls!AL9</f>
        <v>48.856728820398047</v>
      </c>
      <c r="AM107" s="389">
        <f>+Controls!AM9</f>
        <v>48.856728820398047</v>
      </c>
      <c r="AN107" s="389">
        <f>+Controls!AN9</f>
        <v>48.856728820398047</v>
      </c>
      <c r="AO107" s="389">
        <f>+Controls!AO9</f>
        <v>48.856728820398047</v>
      </c>
      <c r="AP107" s="389">
        <f>+Controls!AP9</f>
        <v>48.856728820398047</v>
      </c>
      <c r="AQ107" s="389">
        <f>+Controls!AQ9</f>
        <v>48.856728820398047</v>
      </c>
      <c r="AR107" s="389">
        <f>+Controls!AR9</f>
        <v>48.856728820398047</v>
      </c>
      <c r="AS107" s="389">
        <f>+Controls!AS9</f>
        <v>48.856728820398047</v>
      </c>
      <c r="AT107" s="389">
        <f>+Controls!AT9</f>
        <v>48.856728820398047</v>
      </c>
      <c r="AU107" s="389">
        <f>+Controls!AU9</f>
        <v>48.856728820398047</v>
      </c>
      <c r="AV107" s="389">
        <f>+Controls!AV9</f>
        <v>48.856728820398047</v>
      </c>
      <c r="AW107" s="389">
        <f>+Controls!AW9</f>
        <v>48.856728820398047</v>
      </c>
      <c r="AX107" s="389">
        <f>+Controls!AX9</f>
        <v>48.856728820398047</v>
      </c>
      <c r="AY107" s="389">
        <f>+Controls!AY9</f>
        <v>48.856728820398047</v>
      </c>
      <c r="AZ107" s="389">
        <f>+Controls!AZ9</f>
        <v>48.856728820398047</v>
      </c>
      <c r="BA107" s="389">
        <f>+Controls!BA9</f>
        <v>48.856728820398047</v>
      </c>
      <c r="BB107" s="389">
        <f>+Controls!BB9</f>
        <v>48.856728820398047</v>
      </c>
      <c r="BC107" s="389">
        <f>+Controls!BC9</f>
        <v>48.856728820398047</v>
      </c>
      <c r="BD107" s="389">
        <f>+Controls!BD9</f>
        <v>48.856728820398047</v>
      </c>
      <c r="BE107" s="389">
        <f>+Controls!BE9</f>
        <v>48.856728820398047</v>
      </c>
      <c r="BF107" s="389">
        <f>+Controls!BF9</f>
        <v>48.856728820398047</v>
      </c>
      <c r="BG107" s="389">
        <f>+Controls!BG9</f>
        <v>48.856728820398047</v>
      </c>
      <c r="BH107" s="389">
        <f>+Controls!BH9</f>
        <v>48.856728820398047</v>
      </c>
      <c r="BI107" s="389">
        <f>+Controls!BI9</f>
        <v>48.856728820398047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6">+(C106/(1000*C$36))^(1/($B$38-1))</f>
        <v>3.7846429145772228E-4</v>
      </c>
      <c r="D109" s="391">
        <f t="shared" si="46"/>
        <v>3.8821707361781806E-4</v>
      </c>
      <c r="E109" s="391">
        <f t="shared" si="46"/>
        <v>3.981643662824904E-4</v>
      </c>
      <c r="F109" s="391">
        <f t="shared" si="46"/>
        <v>4.0830591495577225E-4</v>
      </c>
      <c r="G109" s="391">
        <f t="shared" si="46"/>
        <v>4.1864114475245517E-4</v>
      </c>
      <c r="H109" s="391">
        <f t="shared" si="46"/>
        <v>4.2916936901673532E-4</v>
      </c>
      <c r="I109" s="391">
        <f t="shared" si="46"/>
        <v>4.3989219173849519E-4</v>
      </c>
      <c r="J109" s="391">
        <f t="shared" si="46"/>
        <v>4.5083206861182333E-4</v>
      </c>
      <c r="K109" s="391">
        <f t="shared" si="46"/>
        <v>4.6214338036800097E-4</v>
      </c>
      <c r="L109" s="391">
        <f t="shared" si="46"/>
        <v>4.7465717610850605E-4</v>
      </c>
      <c r="M109" s="391">
        <f t="shared" si="46"/>
        <v>4.9214499743468196E-4</v>
      </c>
      <c r="N109" s="391">
        <f t="shared" si="46"/>
        <v>5.2925440954776034E-4</v>
      </c>
      <c r="O109" s="391">
        <f t="shared" si="46"/>
        <v>6.3257550688402707E-4</v>
      </c>
      <c r="P109" s="391">
        <f t="shared" si="46"/>
        <v>9.0941704674247896E-4</v>
      </c>
      <c r="Q109" s="391">
        <f t="shared" si="46"/>
        <v>1.5341746634854434E-3</v>
      </c>
      <c r="R109" s="391">
        <f t="shared" si="46"/>
        <v>2.7571558432398576E-3</v>
      </c>
      <c r="S109" s="391">
        <f t="shared" si="46"/>
        <v>4.9613513082866047E-3</v>
      </c>
      <c r="T109" s="391">
        <f t="shared" si="46"/>
        <v>8.7397753196956866E-3</v>
      </c>
      <c r="U109" s="391">
        <f t="shared" si="46"/>
        <v>1.4979402793370405E-2</v>
      </c>
      <c r="V109" s="391">
        <f t="shared" si="46"/>
        <v>2.495119973477293E-2</v>
      </c>
      <c r="W109" s="391">
        <f t="shared" si="46"/>
        <v>4.0389560168279305E-2</v>
      </c>
      <c r="X109" s="391">
        <f t="shared" si="46"/>
        <v>6.3519620770932123E-2</v>
      </c>
      <c r="Y109" s="391">
        <f t="shared" si="46"/>
        <v>9.6959074901502171E-2</v>
      </c>
      <c r="Z109" s="391">
        <f t="shared" si="46"/>
        <v>0.14339213056181338</v>
      </c>
      <c r="AA109" s="391">
        <f t="shared" si="46"/>
        <v>0.29507009365725195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0.37440037303846097</v>
      </c>
      <c r="C112" s="471">
        <f>+C40*C61</f>
        <v>0.63887404120550506</v>
      </c>
      <c r="D112" s="471">
        <f t="shared" ref="D112:BI112" si="47">+D40*D61</f>
        <v>0.88424835335501928</v>
      </c>
      <c r="E112" s="471">
        <f t="shared" si="47"/>
        <v>1.1496257963657706</v>
      </c>
      <c r="F112" s="471">
        <f t="shared" si="47"/>
        <v>1.4250034002600538</v>
      </c>
      <c r="G112" s="471">
        <f t="shared" si="47"/>
        <v>1.6923399987687173</v>
      </c>
      <c r="H112" s="471">
        <f t="shared" si="47"/>
        <v>1.9494274277982104</v>
      </c>
      <c r="I112" s="471">
        <f t="shared" si="47"/>
        <v>2.1975505424962383</v>
      </c>
      <c r="J112" s="471">
        <f t="shared" si="47"/>
        <v>2.4275065382471022</v>
      </c>
      <c r="K112" s="471">
        <f t="shared" si="47"/>
        <v>2.6361610848817829</v>
      </c>
      <c r="L112" s="471">
        <f t="shared" si="47"/>
        <v>2.8416127316821793</v>
      </c>
      <c r="M112" s="471">
        <f t="shared" si="47"/>
        <v>3.0678196713194015</v>
      </c>
      <c r="N112" s="471">
        <f t="shared" si="47"/>
        <v>3.2770099570337785</v>
      </c>
      <c r="O112" s="471">
        <f t="shared" si="47"/>
        <v>3.4898776256571535</v>
      </c>
      <c r="P112" s="471">
        <f t="shared" si="47"/>
        <v>3.7009312900100664</v>
      </c>
      <c r="Q112" s="471">
        <f t="shared" si="47"/>
        <v>3.9067834534184658</v>
      </c>
      <c r="R112" s="471">
        <f t="shared" si="47"/>
        <v>4.1052984273471447</v>
      </c>
      <c r="S112" s="471">
        <f t="shared" si="47"/>
        <v>4.2950991653075423</v>
      </c>
      <c r="T112" s="471">
        <f t="shared" si="47"/>
        <v>4.4752838237250483</v>
      </c>
      <c r="U112" s="471">
        <f t="shared" si="47"/>
        <v>4.6452601332247117</v>
      </c>
      <c r="V112" s="471">
        <f t="shared" si="47"/>
        <v>4.8046463384999596</v>
      </c>
      <c r="W112" s="471">
        <f t="shared" si="47"/>
        <v>4.9532106255802741</v>
      </c>
      <c r="X112" s="471">
        <f t="shared" si="47"/>
        <v>5.0908338495915197</v>
      </c>
      <c r="Y112" s="471">
        <f t="shared" si="47"/>
        <v>5.2174873320271669</v>
      </c>
      <c r="Z112" s="471">
        <f t="shared" si="47"/>
        <v>5.3332209120239042</v>
      </c>
      <c r="AA112" s="471">
        <f t="shared" si="47"/>
        <v>5.4381576439068411</v>
      </c>
      <c r="AB112" s="471">
        <f t="shared" si="47"/>
        <v>5.5326495590695073</v>
      </c>
      <c r="AC112" s="471">
        <f t="shared" si="47"/>
        <v>5.6172489980937312</v>
      </c>
      <c r="AD112" s="471">
        <f t="shared" si="47"/>
        <v>5.696461512069706</v>
      </c>
      <c r="AE112" s="471">
        <f t="shared" si="47"/>
        <v>5.7698287655112326</v>
      </c>
      <c r="AF112" s="471">
        <f t="shared" si="47"/>
        <v>5.8368687520497051</v>
      </c>
      <c r="AG112" s="471">
        <f t="shared" si="47"/>
        <v>5.8971947207702309</v>
      </c>
      <c r="AH112" s="471">
        <f t="shared" si="47"/>
        <v>5.9505459321328722</v>
      </c>
      <c r="AI112" s="471">
        <f t="shared" si="47"/>
        <v>5.9967847716135285</v>
      </c>
      <c r="AJ112" s="471">
        <f t="shared" si="47"/>
        <v>6.0358750460391315</v>
      </c>
      <c r="AK112" s="471">
        <f t="shared" si="47"/>
        <v>6.0678537256800125</v>
      </c>
      <c r="AL112" s="471">
        <f t="shared" si="47"/>
        <v>6.0928035923907808</v>
      </c>
      <c r="AM112" s="471">
        <f t="shared" si="47"/>
        <v>6.1108302943995767</v>
      </c>
      <c r="AN112" s="471">
        <f t="shared" si="47"/>
        <v>6.1220448390182689</v>
      </c>
      <c r="AO112" s="471">
        <f t="shared" si="47"/>
        <v>6.1265512974919698</v>
      </c>
      <c r="AP112" s="471">
        <f t="shared" si="47"/>
        <v>6.1244390259252759</v>
      </c>
      <c r="AQ112" s="471">
        <f t="shared" si="47"/>
        <v>6.115778685446144</v>
      </c>
      <c r="AR112" s="471">
        <f t="shared" si="47"/>
        <v>6.10062155966303</v>
      </c>
      <c r="AS112" s="471">
        <f t="shared" si="47"/>
        <v>6.0790020033044794</v>
      </c>
      <c r="AT112" s="471">
        <f t="shared" si="47"/>
        <v>6.0509432641430703</v>
      </c>
      <c r="AU112" s="471">
        <f t="shared" si="47"/>
        <v>6.016467391694726</v>
      </c>
      <c r="AV112" s="471">
        <f t="shared" si="47"/>
        <v>5.9756104915712989</v>
      </c>
      <c r="AW112" s="471">
        <f t="shared" si="47"/>
        <v>5.9284452199490971</v>
      </c>
      <c r="AX112" s="471">
        <f t="shared" si="47"/>
        <v>5.875113146365293</v>
      </c>
      <c r="AY112" s="471">
        <f t="shared" si="47"/>
        <v>5.8158704288934127</v>
      </c>
      <c r="AZ112" s="471">
        <f t="shared" si="47"/>
        <v>5.7511510838189803</v>
      </c>
      <c r="BA112" s="471">
        <f t="shared" si="47"/>
        <v>5.6816528667171609</v>
      </c>
      <c r="BB112" s="471">
        <f t="shared" si="47"/>
        <v>5.6084512070386738</v>
      </c>
      <c r="BC112" s="471">
        <f t="shared" si="47"/>
        <v>5.5331464783479962</v>
      </c>
      <c r="BD112" s="471">
        <f t="shared" si="47"/>
        <v>5.4580488620946221</v>
      </c>
      <c r="BE112" s="471">
        <f t="shared" si="47"/>
        <v>5.3864030177433726</v>
      </c>
      <c r="BF112" s="471">
        <f t="shared" si="47"/>
        <v>5.3226517481970754</v>
      </c>
      <c r="BG112" s="471">
        <f t="shared" si="47"/>
        <v>5.272733680150723</v>
      </c>
      <c r="BH112" s="471">
        <f t="shared" si="47"/>
        <v>5.2444023775834436</v>
      </c>
      <c r="BI112" s="471">
        <f t="shared" si="47"/>
        <v>5.2475339017323082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2.7906677057595308E-2</v>
      </c>
      <c r="C114" s="399">
        <f>IF(1-(C113/C112)&lt;0,0,1-(C113/C112))</f>
        <v>1.2626209153541623E-2</v>
      </c>
      <c r="D114" s="399">
        <f>IF(1-(D113/D112)&lt;0,0,1-(D113/D112))</f>
        <v>6.3228753532665882E-3</v>
      </c>
      <c r="E114" s="399">
        <f>IF(1-(E113/E112)&lt;0,0,1-(E113/E112))</f>
        <v>0</v>
      </c>
      <c r="F114" s="399">
        <f t="shared" ref="F114:BI114" si="48">IF(1-(F113/F112)&lt;0,0,1-(F113/F112))</f>
        <v>0.41914607293940942</v>
      </c>
      <c r="G114" s="399">
        <f t="shared" si="48"/>
        <v>0.65561451574352247</v>
      </c>
      <c r="H114" s="399">
        <f t="shared" si="48"/>
        <v>0.75712611479285918</v>
      </c>
      <c r="I114" s="399">
        <f t="shared" si="48"/>
        <v>0.82140120223176827</v>
      </c>
      <c r="J114" s="399">
        <f t="shared" si="48"/>
        <v>0.86299350783738815</v>
      </c>
      <c r="K114" s="399">
        <f t="shared" si="48"/>
        <v>0.89065826199089704</v>
      </c>
      <c r="L114" s="399">
        <f t="shared" si="48"/>
        <v>0.90965543794660453</v>
      </c>
      <c r="M114" s="399">
        <f t="shared" si="48"/>
        <v>0.92447612067855411</v>
      </c>
      <c r="N114" s="399">
        <f t="shared" si="48"/>
        <v>0.93619076071746821</v>
      </c>
      <c r="O114" s="399">
        <f t="shared" si="48"/>
        <v>0.94592477437448541</v>
      </c>
      <c r="P114" s="399">
        <f t="shared" si="48"/>
        <v>0.95398019999146488</v>
      </c>
      <c r="Q114" s="399">
        <f t="shared" si="48"/>
        <v>0.96065553718098573</v>
      </c>
      <c r="R114" s="399">
        <f t="shared" si="48"/>
        <v>0.96620865817959001</v>
      </c>
      <c r="S114" s="399">
        <f t="shared" si="48"/>
        <v>0.97085096473271537</v>
      </c>
      <c r="T114" s="399">
        <f t="shared" si="48"/>
        <v>0.97475217287112825</v>
      </c>
      <c r="U114" s="399">
        <f t="shared" si="48"/>
        <v>0.97804761237113191</v>
      </c>
      <c r="V114" s="399">
        <f t="shared" si="48"/>
        <v>0.98084520152636967</v>
      </c>
      <c r="W114" s="399">
        <f t="shared" si="48"/>
        <v>0.98234873552883928</v>
      </c>
      <c r="X114" s="399">
        <f t="shared" si="48"/>
        <v>0.98368461598811141</v>
      </c>
      <c r="Y114" s="399">
        <f t="shared" si="48"/>
        <v>0.9848766353005578</v>
      </c>
      <c r="Z114" s="399">
        <f t="shared" si="48"/>
        <v>0.98594457893519527</v>
      </c>
      <c r="AA114" s="399">
        <f t="shared" si="48"/>
        <v>0.98690500773687539</v>
      </c>
      <c r="AB114" s="399">
        <f t="shared" si="48"/>
        <v>0.98777222378957985</v>
      </c>
      <c r="AC114" s="399">
        <f t="shared" si="48"/>
        <v>0.98855856298201428</v>
      </c>
      <c r="AD114" s="399">
        <f t="shared" si="48"/>
        <v>0.98928177949322305</v>
      </c>
      <c r="AE114" s="399">
        <f t="shared" si="48"/>
        <v>0.98994716543206551</v>
      </c>
      <c r="AF114" s="399">
        <f t="shared" si="48"/>
        <v>0.99055949693191325</v>
      </c>
      <c r="AG114" s="399">
        <f t="shared" si="48"/>
        <v>0.99112326606593371</v>
      </c>
      <c r="AH114" s="399">
        <f t="shared" si="48"/>
        <v>0.99164271015867123</v>
      </c>
      <c r="AI114" s="399">
        <f t="shared" si="48"/>
        <v>0.9921217924246406</v>
      </c>
      <c r="AJ114" s="399">
        <f t="shared" si="48"/>
        <v>0.99256417352705106</v>
      </c>
      <c r="AK114" s="399">
        <f t="shared" si="48"/>
        <v>0.99297319358547431</v>
      </c>
      <c r="AL114" s="399">
        <f t="shared" si="48"/>
        <v>0.99335186976017109</v>
      </c>
      <c r="AM114" s="399">
        <f t="shared" si="48"/>
        <v>0.99370290740150613</v>
      </c>
      <c r="AN114" s="399">
        <f t="shared" si="48"/>
        <v>0.99402872047364776</v>
      </c>
      <c r="AO114" s="399">
        <f t="shared" si="48"/>
        <v>0.99433145708409809</v>
      </c>
      <c r="AP114" s="399">
        <f t="shared" si="48"/>
        <v>0.99461302694518894</v>
      </c>
      <c r="AQ114" s="399">
        <f t="shared" si="48"/>
        <v>0.99487512870885031</v>
      </c>
      <c r="AR114" s="399">
        <f t="shared" si="48"/>
        <v>0.99511927606286243</v>
      </c>
      <c r="AS114" s="399">
        <f t="shared" si="48"/>
        <v>0.99534682219574777</v>
      </c>
      <c r="AT114" s="399">
        <f t="shared" si="48"/>
        <v>0.99555898276334309</v>
      </c>
      <c r="AU114" s="399">
        <f t="shared" si="48"/>
        <v>0.99575685788597001</v>
      </c>
      <c r="AV114" s="399">
        <f t="shared" si="48"/>
        <v>0.9959414540333198</v>
      </c>
      <c r="AW114" s="399">
        <f t="shared" si="48"/>
        <v>0.99611370696510115</v>
      </c>
      <c r="AX114" s="399">
        <f t="shared" si="48"/>
        <v>0.99627450722182176</v>
      </c>
      <c r="AY114" s="399">
        <f t="shared" si="48"/>
        <v>0.99642473000867182</v>
      </c>
      <c r="AZ114" s="399">
        <f t="shared" si="48"/>
        <v>0.99656527165099884</v>
      </c>
      <c r="BA114" s="399">
        <f t="shared" si="48"/>
        <v>0.99669709501374804</v>
      </c>
      <c r="BB114" s="399">
        <f t="shared" si="48"/>
        <v>0.99682128613652243</v>
      </c>
      <c r="BC114" s="399">
        <f t="shared" si="48"/>
        <v>0.99693912341007007</v>
      </c>
      <c r="BD114" s="399">
        <f t="shared" si="48"/>
        <v>0.99705215819708826</v>
      </c>
      <c r="BE114" s="399">
        <f t="shared" si="48"/>
        <v>0.99716230083085766</v>
      </c>
      <c r="BF114" s="399">
        <f t="shared" si="48"/>
        <v>0.99727189707562036</v>
      </c>
      <c r="BG114" s="399">
        <f t="shared" si="48"/>
        <v>0.99738376607912982</v>
      </c>
      <c r="BH114" s="399">
        <f t="shared" si="48"/>
        <v>0.99750115103100123</v>
      </c>
      <c r="BI114" s="399">
        <f t="shared" si="48"/>
        <v>0.99762751013453821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2.4089424188395063</v>
      </c>
      <c r="C115" s="400">
        <f t="shared" si="49"/>
        <v>0.55188237580240118</v>
      </c>
      <c r="D115" s="400">
        <f t="shared" si="49"/>
        <v>0.15181405476613122</v>
      </c>
      <c r="E115" s="400">
        <f t="shared" si="49"/>
        <v>0</v>
      </c>
      <c r="F115" s="400">
        <f t="shared" si="49"/>
        <v>263.31979911847554</v>
      </c>
      <c r="G115" s="400">
        <f t="shared" si="49"/>
        <v>563.18619709163784</v>
      </c>
      <c r="H115" s="400">
        <f t="shared" si="49"/>
        <v>697.86540411616375</v>
      </c>
      <c r="I115" s="400">
        <f t="shared" si="49"/>
        <v>773.00637384862648</v>
      </c>
      <c r="J115" s="400">
        <f t="shared" si="49"/>
        <v>808.43845041025509</v>
      </c>
      <c r="K115" s="400">
        <f t="shared" si="49"/>
        <v>819.03740712254876</v>
      </c>
      <c r="L115" s="400">
        <f t="shared" si="49"/>
        <v>814.58826739884432</v>
      </c>
      <c r="M115" s="400">
        <f t="shared" si="49"/>
        <v>803.26483312327287</v>
      </c>
      <c r="N115" s="400">
        <f t="shared" si="49"/>
        <v>787.30924735209396</v>
      </c>
      <c r="O115" s="400">
        <f t="shared" si="49"/>
        <v>768.8401810447458</v>
      </c>
      <c r="P115" s="400">
        <f t="shared" si="49"/>
        <v>748.57764491829892</v>
      </c>
      <c r="Q115" s="400">
        <f t="shared" si="49"/>
        <v>727.16395766315577</v>
      </c>
      <c r="R115" s="400">
        <f t="shared" si="49"/>
        <v>705.11660188074597</v>
      </c>
      <c r="S115" s="400">
        <f t="shared" si="49"/>
        <v>682.83309484104234</v>
      </c>
      <c r="T115" s="400">
        <f t="shared" si="49"/>
        <v>660.61087453720256</v>
      </c>
      <c r="U115" s="400">
        <f t="shared" si="49"/>
        <v>638.66849256115779</v>
      </c>
      <c r="V115" s="400">
        <f t="shared" si="49"/>
        <v>617.16387128598979</v>
      </c>
      <c r="W115" s="400">
        <f t="shared" si="49"/>
        <v>595.2459115457591</v>
      </c>
      <c r="X115" s="400">
        <f t="shared" si="49"/>
        <v>574.20798556141051</v>
      </c>
      <c r="Y115" s="400">
        <f t="shared" si="49"/>
        <v>554.04346190630963</v>
      </c>
      <c r="Z115" s="400">
        <f t="shared" si="49"/>
        <v>534.73886619115319</v>
      </c>
      <c r="AA115" s="400">
        <f t="shared" si="49"/>
        <v>267.83842582527478</v>
      </c>
      <c r="AB115" s="400">
        <f t="shared" si="49"/>
        <v>134.13110754866648</v>
      </c>
      <c r="AC115" s="400">
        <f t="shared" si="49"/>
        <v>67.161684760020449</v>
      </c>
      <c r="AD115" s="400">
        <f t="shared" si="49"/>
        <v>33.625076468919893</v>
      </c>
      <c r="AE115" s="400">
        <f t="shared" si="49"/>
        <v>16.832898161599356</v>
      </c>
      <c r="AF115" s="400">
        <f t="shared" si="49"/>
        <v>8.4258221845778092</v>
      </c>
      <c r="AG115" s="400">
        <f t="shared" si="49"/>
        <v>4.2172280160909406</v>
      </c>
      <c r="AH115" s="400">
        <f t="shared" si="49"/>
        <v>2.1106036355006439</v>
      </c>
      <c r="AI115" s="400">
        <f t="shared" si="49"/>
        <v>1.0562197021283468</v>
      </c>
      <c r="AJ115" s="400">
        <f t="shared" si="49"/>
        <v>0.52853379243675425</v>
      </c>
      <c r="AK115" s="400">
        <f t="shared" si="49"/>
        <v>0.26446294893236283</v>
      </c>
      <c r="AL115" s="400">
        <f t="shared" si="49"/>
        <v>0.13232225736458142</v>
      </c>
      <c r="AM115" s="400">
        <f t="shared" si="49"/>
        <v>6.6203219500551788E-2</v>
      </c>
      <c r="AN115" s="400">
        <f t="shared" si="49"/>
        <v>3.3121148218684539E-2</v>
      </c>
      <c r="AO115" s="400">
        <f t="shared" si="49"/>
        <v>1.6569653711249518E-2</v>
      </c>
      <c r="AP115" s="400">
        <f t="shared" si="49"/>
        <v>8.2890502352254078E-3</v>
      </c>
      <c r="AQ115" s="400">
        <f t="shared" si="49"/>
        <v>4.1464912323404312E-3</v>
      </c>
      <c r="AR115" s="400">
        <f t="shared" si="49"/>
        <v>2.0741615188660219E-3</v>
      </c>
      <c r="AS115" s="400">
        <f t="shared" si="49"/>
        <v>1.0375076525206629E-3</v>
      </c>
      <c r="AT115" s="400">
        <f t="shared" si="49"/>
        <v>5.1895287575472106E-4</v>
      </c>
      <c r="AU115" s="400">
        <f t="shared" si="49"/>
        <v>2.5956927660077426E-4</v>
      </c>
      <c r="AV115" s="400">
        <f t="shared" si="49"/>
        <v>1.2982794921206258E-4</v>
      </c>
      <c r="AW115" s="400">
        <f t="shared" si="49"/>
        <v>6.4934184943409151E-5</v>
      </c>
      <c r="AX115" s="400">
        <f t="shared" si="49"/>
        <v>3.2476527034213416E-5</v>
      </c>
      <c r="AY115" s="400">
        <f t="shared" si="49"/>
        <v>1.6242671045104718E-5</v>
      </c>
      <c r="AZ115" s="400">
        <f t="shared" si="49"/>
        <v>8.123397505104848E-6</v>
      </c>
      <c r="BA115" s="400">
        <f t="shared" si="49"/>
        <v>4.0626658936313376E-6</v>
      </c>
      <c r="BB115" s="400">
        <f t="shared" si="49"/>
        <v>2.0317885666518655E-6</v>
      </c>
      <c r="BC115" s="400">
        <f t="shared" si="49"/>
        <v>1.016110459058199E-6</v>
      </c>
      <c r="BD115" s="400">
        <f t="shared" si="49"/>
        <v>5.0815892185298803E-7</v>
      </c>
      <c r="BE115" s="400">
        <f t="shared" si="49"/>
        <v>2.5412998505528612E-7</v>
      </c>
      <c r="BF115" s="400">
        <f t="shared" si="49"/>
        <v>1.2709013148929073E-7</v>
      </c>
      <c r="BG115" s="400">
        <f t="shared" si="49"/>
        <v>6.3557897025568394E-8</v>
      </c>
      <c r="BH115" s="400">
        <f t="shared" si="49"/>
        <v>3.1785681109552149E-8</v>
      </c>
      <c r="BI115" s="400">
        <f t="shared" si="49"/>
        <v>1.5896464562938161E-8</v>
      </c>
    </row>
    <row r="116" spans="1:61" s="395" customFormat="1" ht="18" customHeight="1">
      <c r="A116" s="398" t="s">
        <v>969</v>
      </c>
      <c r="B116" s="399">
        <f t="shared" ref="B116:AG116" si="50">+B112*(1-B103)</f>
        <v>0.37426225450945827</v>
      </c>
      <c r="C116" s="399">
        <f t="shared" si="50"/>
        <v>0.63863225019416947</v>
      </c>
      <c r="D116" s="399">
        <f t="shared" si="50"/>
        <v>0.88390507304692845</v>
      </c>
      <c r="E116" s="399">
        <f t="shared" si="50"/>
        <v>1.1491680563390987</v>
      </c>
      <c r="F116" s="399">
        <f t="shared" si="50"/>
        <v>1.4244215629428956</v>
      </c>
      <c r="G116" s="399">
        <f t="shared" si="50"/>
        <v>1.6916315156143225</v>
      </c>
      <c r="H116" s="399">
        <f t="shared" si="50"/>
        <v>1.9485907932590785</v>
      </c>
      <c r="I116" s="399">
        <f t="shared" si="50"/>
        <v>2.1965838571716434</v>
      </c>
      <c r="J116" s="399">
        <f t="shared" si="50"/>
        <v>2.4264121404528955</v>
      </c>
      <c r="K116" s="399">
        <f t="shared" si="50"/>
        <v>2.6349428004868209</v>
      </c>
      <c r="L116" s="399">
        <f t="shared" si="50"/>
        <v>2.840263939807365</v>
      </c>
      <c r="M116" s="399">
        <f t="shared" si="50"/>
        <v>3.0663098592151301</v>
      </c>
      <c r="N116" s="399">
        <f t="shared" si="50"/>
        <v>3.2752755850638864</v>
      </c>
      <c r="O116" s="399">
        <f t="shared" si="50"/>
        <v>3.4876700145491402</v>
      </c>
      <c r="P116" s="399">
        <f t="shared" si="50"/>
        <v>3.6975656000061083</v>
      </c>
      <c r="Q116" s="399">
        <f t="shared" si="50"/>
        <v>3.9007897652285068</v>
      </c>
      <c r="R116" s="399">
        <f t="shared" si="50"/>
        <v>4.0939794797999411</v>
      </c>
      <c r="S116" s="399">
        <f t="shared" si="50"/>
        <v>4.2737896694445237</v>
      </c>
      <c r="T116" s="399">
        <f t="shared" si="50"/>
        <v>4.4361708486138225</v>
      </c>
      <c r="U116" s="399">
        <f t="shared" si="50"/>
        <v>4.575676910609153</v>
      </c>
      <c r="V116" s="399">
        <f t="shared" si="50"/>
        <v>4.6847646480531022</v>
      </c>
      <c r="W116" s="399">
        <f t="shared" si="50"/>
        <v>4.7531526269922395</v>
      </c>
      <c r="X116" s="399">
        <f t="shared" si="50"/>
        <v>4.7674660140576419</v>
      </c>
      <c r="Y116" s="399">
        <f t="shared" si="50"/>
        <v>4.7116045870035066</v>
      </c>
      <c r="Z116" s="399">
        <f t="shared" si="50"/>
        <v>4.568479002691979</v>
      </c>
      <c r="AA116" s="399">
        <f t="shared" si="50"/>
        <v>3.8335199585963493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0.37440037303846097</v>
      </c>
      <c r="C119" s="421">
        <f t="shared" ref="C119:BI120" si="52">+C112</f>
        <v>0.63887404120550506</v>
      </c>
      <c r="D119" s="421">
        <f t="shared" si="52"/>
        <v>0.88424835335501928</v>
      </c>
      <c r="E119" s="421">
        <f t="shared" si="52"/>
        <v>1.1496257963657706</v>
      </c>
      <c r="F119" s="421">
        <f t="shared" si="52"/>
        <v>1.4250034002600538</v>
      </c>
      <c r="G119" s="421">
        <f t="shared" si="52"/>
        <v>1.6923399987687173</v>
      </c>
      <c r="H119" s="421">
        <f t="shared" si="52"/>
        <v>1.9494274277982104</v>
      </c>
      <c r="I119" s="421">
        <f t="shared" si="52"/>
        <v>2.1975505424962383</v>
      </c>
      <c r="J119" s="421">
        <f t="shared" si="52"/>
        <v>2.4275065382471022</v>
      </c>
      <c r="K119" s="421">
        <f t="shared" si="52"/>
        <v>2.6361610848817829</v>
      </c>
      <c r="L119" s="421">
        <f t="shared" si="52"/>
        <v>2.8416127316821793</v>
      </c>
      <c r="M119" s="421">
        <f t="shared" si="52"/>
        <v>3.0678196713194015</v>
      </c>
      <c r="N119" s="421">
        <f t="shared" si="52"/>
        <v>3.2770099570337785</v>
      </c>
      <c r="O119" s="421">
        <f t="shared" si="52"/>
        <v>3.4898776256571535</v>
      </c>
      <c r="P119" s="421">
        <f t="shared" si="52"/>
        <v>3.7009312900100664</v>
      </c>
      <c r="Q119" s="421">
        <f t="shared" si="52"/>
        <v>3.9067834534184658</v>
      </c>
      <c r="R119" s="421">
        <f t="shared" si="52"/>
        <v>4.1052984273471447</v>
      </c>
      <c r="S119" s="421">
        <f t="shared" si="52"/>
        <v>4.2950991653075423</v>
      </c>
      <c r="T119" s="421">
        <f t="shared" si="52"/>
        <v>4.4752838237250483</v>
      </c>
      <c r="U119" s="421">
        <f t="shared" si="52"/>
        <v>4.6452601332247117</v>
      </c>
      <c r="V119" s="421">
        <f t="shared" si="52"/>
        <v>4.8046463384999596</v>
      </c>
      <c r="W119" s="421">
        <f t="shared" si="52"/>
        <v>4.9532106255802741</v>
      </c>
      <c r="X119" s="421">
        <f t="shared" si="52"/>
        <v>5.0908338495915197</v>
      </c>
      <c r="Y119" s="421">
        <f t="shared" si="52"/>
        <v>5.2174873320271669</v>
      </c>
      <c r="Z119" s="421">
        <f t="shared" si="52"/>
        <v>5.3332209120239042</v>
      </c>
      <c r="AA119" s="421">
        <f t="shared" si="52"/>
        <v>5.4381576439068411</v>
      </c>
      <c r="AB119" s="421">
        <f t="shared" si="52"/>
        <v>5.5326495590695073</v>
      </c>
      <c r="AC119" s="421">
        <f t="shared" si="52"/>
        <v>5.6172489980937312</v>
      </c>
      <c r="AD119" s="421">
        <f t="shared" si="52"/>
        <v>5.696461512069706</v>
      </c>
      <c r="AE119" s="421">
        <f t="shared" si="52"/>
        <v>5.7698287655112326</v>
      </c>
      <c r="AF119" s="421">
        <f t="shared" si="52"/>
        <v>5.8368687520497051</v>
      </c>
      <c r="AG119" s="421">
        <f t="shared" si="52"/>
        <v>5.8971947207702309</v>
      </c>
      <c r="AH119" s="421">
        <f t="shared" si="52"/>
        <v>5.9505459321328722</v>
      </c>
      <c r="AI119" s="421">
        <f t="shared" si="52"/>
        <v>5.9967847716135285</v>
      </c>
      <c r="AJ119" s="421">
        <f t="shared" si="52"/>
        <v>6.0358750460391315</v>
      </c>
      <c r="AK119" s="421">
        <f t="shared" si="52"/>
        <v>6.0678537256800125</v>
      </c>
      <c r="AL119" s="421">
        <f t="shared" si="52"/>
        <v>6.0928035923907808</v>
      </c>
      <c r="AM119" s="421">
        <f t="shared" si="52"/>
        <v>6.1108302943995767</v>
      </c>
      <c r="AN119" s="421">
        <f t="shared" si="52"/>
        <v>6.1220448390182689</v>
      </c>
      <c r="AO119" s="421">
        <f t="shared" si="52"/>
        <v>6.1265512974919698</v>
      </c>
      <c r="AP119" s="421">
        <f t="shared" si="52"/>
        <v>6.1244390259252759</v>
      </c>
      <c r="AQ119" s="421">
        <f t="shared" si="52"/>
        <v>6.115778685446144</v>
      </c>
      <c r="AR119" s="421">
        <f t="shared" si="52"/>
        <v>6.10062155966303</v>
      </c>
      <c r="AS119" s="421">
        <f t="shared" si="52"/>
        <v>6.0790020033044794</v>
      </c>
      <c r="AT119" s="421">
        <f t="shared" si="52"/>
        <v>6.0509432641430703</v>
      </c>
      <c r="AU119" s="421">
        <f t="shared" si="52"/>
        <v>6.016467391694726</v>
      </c>
      <c r="AV119" s="421">
        <f t="shared" si="52"/>
        <v>5.9756104915712989</v>
      </c>
      <c r="AW119" s="421">
        <f t="shared" si="52"/>
        <v>5.9284452199490971</v>
      </c>
      <c r="AX119" s="421">
        <f t="shared" si="52"/>
        <v>5.875113146365293</v>
      </c>
      <c r="AY119" s="421">
        <f t="shared" si="52"/>
        <v>5.8158704288934127</v>
      </c>
      <c r="AZ119" s="421">
        <f t="shared" si="52"/>
        <v>5.7511510838189803</v>
      </c>
      <c r="BA119" s="421">
        <f t="shared" si="52"/>
        <v>5.6816528667171609</v>
      </c>
      <c r="BB119" s="421">
        <f t="shared" si="52"/>
        <v>5.6084512070386738</v>
      </c>
      <c r="BC119" s="421">
        <f t="shared" si="52"/>
        <v>5.5331464783479962</v>
      </c>
      <c r="BD119" s="421">
        <f t="shared" si="52"/>
        <v>5.4580488620946221</v>
      </c>
      <c r="BE119" s="421">
        <f t="shared" si="52"/>
        <v>5.3864030177433726</v>
      </c>
      <c r="BF119" s="421">
        <f t="shared" si="52"/>
        <v>5.3226517481970754</v>
      </c>
      <c r="BG119" s="421">
        <f t="shared" si="52"/>
        <v>5.272733680150723</v>
      </c>
      <c r="BH119" s="421">
        <f t="shared" si="52"/>
        <v>5.2444023775834436</v>
      </c>
      <c r="BI119" s="421">
        <f t="shared" si="52"/>
        <v>5.2475339017323082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2"/>
        <v>0.63080748393847597</v>
      </c>
      <c r="D120" s="421">
        <f t="shared" si="52"/>
        <v>0.87865736123542426</v>
      </c>
      <c r="E120" s="421">
        <f t="shared" si="52"/>
        <v>1.1513158345113612</v>
      </c>
      <c r="F120" s="421">
        <f t="shared" si="52"/>
        <v>0.82771882111574679</v>
      </c>
      <c r="G120" s="421">
        <f t="shared" si="52"/>
        <v>0.58281733000257119</v>
      </c>
      <c r="H120" s="421">
        <f t="shared" si="52"/>
        <v>0.47346501331871432</v>
      </c>
      <c r="I120" s="421">
        <f t="shared" si="52"/>
        <v>0.39247988492475361</v>
      </c>
      <c r="J120" s="421">
        <f t="shared" si="52"/>
        <v>0.33258415550704068</v>
      </c>
      <c r="K120" s="421">
        <f t="shared" si="52"/>
        <v>0.28824243469293648</v>
      </c>
      <c r="L120" s="421">
        <f t="shared" si="52"/>
        <v>0.25672425776917929</v>
      </c>
      <c r="M120" s="421">
        <f t="shared" si="52"/>
        <v>0.23169364263668427</v>
      </c>
      <c r="N120" s="421">
        <f t="shared" si="52"/>
        <v>0.20910351247960754</v>
      </c>
      <c r="O120" s="421">
        <f t="shared" si="52"/>
        <v>0.18871592001284579</v>
      </c>
      <c r="P120" s="421">
        <f t="shared" si="52"/>
        <v>0.17031611781159331</v>
      </c>
      <c r="Q120" s="421">
        <f t="shared" si="52"/>
        <v>0.15371029632496294</v>
      </c>
      <c r="R120" s="421">
        <f t="shared" si="52"/>
        <v>0.13872354243327903</v>
      </c>
      <c r="S120" s="421">
        <f t="shared" si="52"/>
        <v>0.12519799704603432</v>
      </c>
      <c r="T120" s="421">
        <f t="shared" si="52"/>
        <v>0.11299119233404596</v>
      </c>
      <c r="U120" s="421">
        <f t="shared" si="52"/>
        <v>0.10197455108147647</v>
      </c>
      <c r="V120" s="421">
        <f t="shared" si="52"/>
        <v>9.2032032351032508E-2</v>
      </c>
      <c r="W120" s="421">
        <f t="shared" si="52"/>
        <v>8.7430430733480877E-2</v>
      </c>
      <c r="X120" s="421">
        <f t="shared" si="52"/>
        <v>8.3058909196806835E-2</v>
      </c>
      <c r="Y120" s="421">
        <f t="shared" si="52"/>
        <v>7.8905963736966483E-2</v>
      </c>
      <c r="Z120" s="421">
        <f t="shared" si="52"/>
        <v>7.4960665550118155E-2</v>
      </c>
      <c r="AA120" s="421">
        <f t="shared" si="52"/>
        <v>7.121263227261225E-2</v>
      </c>
      <c r="AB120" s="421">
        <f t="shared" si="52"/>
        <v>6.7652000658981637E-2</v>
      </c>
      <c r="AC120" s="421">
        <f t="shared" si="52"/>
        <v>6.426940062603255E-2</v>
      </c>
      <c r="AD120" s="421">
        <f t="shared" si="52"/>
        <v>6.1055930594730919E-2</v>
      </c>
      <c r="AE120" s="421">
        <f t="shared" si="52"/>
        <v>5.8003134064994369E-2</v>
      </c>
      <c r="AF120" s="421">
        <f t="shared" si="52"/>
        <v>5.5102977361744646E-2</v>
      </c>
      <c r="AG120" s="421">
        <f t="shared" si="52"/>
        <v>5.2347828493657413E-2</v>
      </c>
      <c r="AH120" s="421">
        <f t="shared" si="52"/>
        <v>4.9730437068974537E-2</v>
      </c>
      <c r="AI120" s="421">
        <f t="shared" si="52"/>
        <v>4.724391521552581E-2</v>
      </c>
      <c r="AJ120" s="421">
        <f t="shared" si="52"/>
        <v>4.4881719454749516E-2</v>
      </c>
      <c r="AK120" s="421">
        <f t="shared" si="52"/>
        <v>4.2637633482012036E-2</v>
      </c>
      <c r="AL120" s="421">
        <f t="shared" si="52"/>
        <v>4.0505751807911432E-2</v>
      </c>
      <c r="AM120" s="421">
        <f t="shared" si="52"/>
        <v>3.8480464217515858E-2</v>
      </c>
      <c r="AN120" s="421">
        <f t="shared" si="52"/>
        <v>3.6556441006640066E-2</v>
      </c>
      <c r="AO120" s="421">
        <f t="shared" si="52"/>
        <v>3.4728618956308063E-2</v>
      </c>
      <c r="AP120" s="421">
        <f t="shared" si="52"/>
        <v>3.2992188008492657E-2</v>
      </c>
      <c r="AQ120" s="421">
        <f t="shared" si="52"/>
        <v>3.1342578608068022E-2</v>
      </c>
      <c r="AR120" s="421">
        <f t="shared" si="52"/>
        <v>2.9775449677664621E-2</v>
      </c>
      <c r="AS120" s="421">
        <f t="shared" si="52"/>
        <v>2.828667719378139E-2</v>
      </c>
      <c r="AT120" s="421">
        <f t="shared" si="52"/>
        <v>2.687234333409232E-2</v>
      </c>
      <c r="AU120" s="421">
        <f t="shared" si="52"/>
        <v>2.5528726167387703E-2</v>
      </c>
      <c r="AV120" s="421">
        <f t="shared" si="52"/>
        <v>2.4252289859018315E-2</v>
      </c>
      <c r="AW120" s="421">
        <f t="shared" si="52"/>
        <v>2.3039675366067398E-2</v>
      </c>
      <c r="AX120" s="421">
        <f t="shared" si="52"/>
        <v>2.1887691597764027E-2</v>
      </c>
      <c r="AY120" s="421">
        <f t="shared" si="52"/>
        <v>2.0793307017875823E-2</v>
      </c>
      <c r="AZ120" s="421">
        <f t="shared" si="52"/>
        <v>1.9753641666982031E-2</v>
      </c>
      <c r="BA120" s="421">
        <f t="shared" si="52"/>
        <v>1.8765959583632929E-2</v>
      </c>
      <c r="BB120" s="421">
        <f t="shared" si="52"/>
        <v>1.7827661604451282E-2</v>
      </c>
      <c r="BC120" s="421">
        <f t="shared" si="52"/>
        <v>1.6936278524228719E-2</v>
      </c>
      <c r="BD120" s="421">
        <f t="shared" si="52"/>
        <v>1.6089464598017283E-2</v>
      </c>
      <c r="BE120" s="421">
        <f t="shared" si="52"/>
        <v>1.5284991368116417E-2</v>
      </c>
      <c r="BF120" s="421">
        <f t="shared" si="52"/>
        <v>1.4520741799710595E-2</v>
      </c>
      <c r="BG120" s="421">
        <f t="shared" si="52"/>
        <v>1.3794704709725065E-2</v>
      </c>
      <c r="BH120" s="421">
        <f t="shared" si="52"/>
        <v>1.3104969474238811E-2</v>
      </c>
      <c r="BI120" s="421">
        <f t="shared" si="52"/>
        <v>1.2449721000526869E-2</v>
      </c>
    </row>
    <row r="121" spans="1:61" s="418" customFormat="1" ht="18" customHeight="1">
      <c r="A121" s="420" t="s">
        <v>965</v>
      </c>
      <c r="B121" s="421">
        <f>+B119*(1-B122)</f>
        <v>0.37440037303846097</v>
      </c>
      <c r="C121" s="421">
        <f t="shared" ref="C121:BI121" si="53">+C119*(1-C122)</f>
        <v>0.63887404120550506</v>
      </c>
      <c r="D121" s="421">
        <f t="shared" si="53"/>
        <v>0.88424835335501928</v>
      </c>
      <c r="E121" s="421">
        <f t="shared" si="53"/>
        <v>1.1496257963657706</v>
      </c>
      <c r="F121" s="421">
        <f t="shared" si="53"/>
        <v>0.86570053266777691</v>
      </c>
      <c r="G121" s="421">
        <f t="shared" si="53"/>
        <v>0.85440814243577767</v>
      </c>
      <c r="H121" s="421">
        <f t="shared" si="53"/>
        <v>0.8723691143590927</v>
      </c>
      <c r="I121" s="421">
        <f t="shared" si="53"/>
        <v>0.99034867790401959</v>
      </c>
      <c r="J121" s="421">
        <f t="shared" si="53"/>
        <v>1.0034189084934495</v>
      </c>
      <c r="K121" s="421">
        <f t="shared" si="53"/>
        <v>1.016372135222277</v>
      </c>
      <c r="L121" s="421">
        <f t="shared" si="53"/>
        <v>1.0389009834857705</v>
      </c>
      <c r="M121" s="421">
        <f t="shared" si="53"/>
        <v>1.0744445927827604</v>
      </c>
      <c r="N121" s="421">
        <f t="shared" si="53"/>
        <v>1.1046153296802173</v>
      </c>
      <c r="O121" s="421">
        <f t="shared" si="53"/>
        <v>1.1354624224021901</v>
      </c>
      <c r="P121" s="421">
        <f t="shared" si="53"/>
        <v>1.167573724894065</v>
      </c>
      <c r="Q121" s="421">
        <f t="shared" si="53"/>
        <v>1.1992057426062364</v>
      </c>
      <c r="R121" s="421">
        <f t="shared" si="53"/>
        <v>1.2305330167508362</v>
      </c>
      <c r="S121" s="421">
        <f t="shared" si="53"/>
        <v>1.2620906285164382</v>
      </c>
      <c r="T121" s="421">
        <f t="shared" si="53"/>
        <v>1.2903848839691316</v>
      </c>
      <c r="U121" s="421">
        <f t="shared" si="53"/>
        <v>1.3157550049442326</v>
      </c>
      <c r="V121" s="421">
        <f t="shared" si="53"/>
        <v>1.3386114510755642</v>
      </c>
      <c r="W121" s="421">
        <f t="shared" si="53"/>
        <v>1.5094958339847795</v>
      </c>
      <c r="X121" s="421">
        <f t="shared" si="53"/>
        <v>1.6806292321935243</v>
      </c>
      <c r="Y121" s="421">
        <f t="shared" si="53"/>
        <v>1.8509513235536521</v>
      </c>
      <c r="Z121" s="421">
        <f t="shared" si="53"/>
        <v>2.0194842868070446</v>
      </c>
      <c r="AA121" s="421">
        <f t="shared" si="53"/>
        <v>0.75435846773487925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</v>
      </c>
      <c r="F122" s="422">
        <f t="shared" si="54"/>
        <v>0.39249230387114015</v>
      </c>
      <c r="G122" s="422">
        <f t="shared" si="54"/>
        <v>0.49513209930781477</v>
      </c>
      <c r="H122" s="422">
        <f t="shared" si="54"/>
        <v>0.55249982537467734</v>
      </c>
      <c r="I122" s="422">
        <f t="shared" si="54"/>
        <v>0.54933974952900777</v>
      </c>
      <c r="J122" s="422">
        <f t="shared" si="54"/>
        <v>0.58664625916187385</v>
      </c>
      <c r="K122" s="422">
        <f t="shared" si="54"/>
        <v>0.61444991315170117</v>
      </c>
      <c r="L122" s="422">
        <f t="shared" si="54"/>
        <v>0.63439740683074664</v>
      </c>
      <c r="M122" s="422">
        <f t="shared" ref="M122:BI122" si="55">+(M123/(1000*M$36))^(1/($B$38-1))</f>
        <v>0.64976931244440927</v>
      </c>
      <c r="N122" s="422">
        <f t="shared" si="55"/>
        <v>0.66291975179713158</v>
      </c>
      <c r="O122" s="422">
        <f t="shared" si="55"/>
        <v>0.67464119255804011</v>
      </c>
      <c r="P122" s="422">
        <f t="shared" si="55"/>
        <v>0.68451894039597549</v>
      </c>
      <c r="Q122" s="422">
        <f t="shared" si="55"/>
        <v>0.69304524888449548</v>
      </c>
      <c r="R122" s="422">
        <f t="shared" si="55"/>
        <v>0.70025735314301862</v>
      </c>
      <c r="S122" s="422">
        <f t="shared" si="55"/>
        <v>0.7061556485795204</v>
      </c>
      <c r="T122" s="422">
        <f t="shared" si="55"/>
        <v>0.71166412348455999</v>
      </c>
      <c r="U122" s="422">
        <f t="shared" si="55"/>
        <v>0.71675321355343702</v>
      </c>
      <c r="V122" s="422">
        <f t="shared" si="55"/>
        <v>0.72139230304025104</v>
      </c>
      <c r="W122" s="422">
        <f t="shared" si="55"/>
        <v>0.69524901158267616</v>
      </c>
      <c r="X122" s="422">
        <f t="shared" si="55"/>
        <v>0.66987152167058539</v>
      </c>
      <c r="Y122" s="422">
        <f t="shared" si="55"/>
        <v>0.64524085910247986</v>
      </c>
      <c r="Z122" s="422">
        <f t="shared" si="55"/>
        <v>0.62133871442413768</v>
      </c>
      <c r="AA122" s="422">
        <f t="shared" si="55"/>
        <v>0.86128418535639606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0.37440037303846097</v>
      </c>
      <c r="C124" s="421">
        <f t="shared" ref="C124:BI124" si="56">+C119*(1-C122)</f>
        <v>0.63887404120550506</v>
      </c>
      <c r="D124" s="421">
        <f t="shared" si="56"/>
        <v>0.88424835335501928</v>
      </c>
      <c r="E124" s="421">
        <f t="shared" si="56"/>
        <v>1.1496257963657706</v>
      </c>
      <c r="F124" s="421">
        <f t="shared" si="56"/>
        <v>0.86570053266777691</v>
      </c>
      <c r="G124" s="421">
        <f t="shared" si="56"/>
        <v>0.85440814243577767</v>
      </c>
      <c r="H124" s="421">
        <f t="shared" si="56"/>
        <v>0.8723691143590927</v>
      </c>
      <c r="I124" s="421">
        <f t="shared" si="56"/>
        <v>0.99034867790401959</v>
      </c>
      <c r="J124" s="421">
        <f t="shared" si="56"/>
        <v>1.0034189084934495</v>
      </c>
      <c r="K124" s="421">
        <f t="shared" si="56"/>
        <v>1.016372135222277</v>
      </c>
      <c r="L124" s="421">
        <f t="shared" si="56"/>
        <v>1.0389009834857705</v>
      </c>
      <c r="M124" s="421">
        <f t="shared" si="56"/>
        <v>1.0744445927827604</v>
      </c>
      <c r="N124" s="421">
        <f t="shared" si="56"/>
        <v>1.1046153296802173</v>
      </c>
      <c r="O124" s="421">
        <f t="shared" si="56"/>
        <v>1.1354624224021901</v>
      </c>
      <c r="P124" s="421">
        <f t="shared" si="56"/>
        <v>1.167573724894065</v>
      </c>
      <c r="Q124" s="421">
        <f t="shared" si="56"/>
        <v>1.1992057426062364</v>
      </c>
      <c r="R124" s="421">
        <f t="shared" si="56"/>
        <v>1.2305330167508362</v>
      </c>
      <c r="S124" s="421">
        <f t="shared" si="56"/>
        <v>1.2620906285164382</v>
      </c>
      <c r="T124" s="421">
        <f t="shared" si="56"/>
        <v>1.2903848839691316</v>
      </c>
      <c r="U124" s="421">
        <f t="shared" si="56"/>
        <v>1.3157550049442326</v>
      </c>
      <c r="V124" s="421">
        <f t="shared" si="56"/>
        <v>1.3386114510755642</v>
      </c>
      <c r="W124" s="421">
        <f t="shared" si="56"/>
        <v>1.5094958339847795</v>
      </c>
      <c r="X124" s="421">
        <f t="shared" si="56"/>
        <v>1.6806292321935243</v>
      </c>
      <c r="Y124" s="421">
        <f t="shared" si="56"/>
        <v>1.8509513235536521</v>
      </c>
      <c r="Z124" s="421">
        <f t="shared" si="56"/>
        <v>2.0194842868070446</v>
      </c>
      <c r="AA124" s="421">
        <f t="shared" si="56"/>
        <v>0.75435846773487925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7">+$B$7*C61/C74</f>
        <v>0.15844623602167796</v>
      </c>
      <c r="D128" s="23">
        <f t="shared" si="57"/>
        <v>0.14369449609391372</v>
      </c>
      <c r="E128" s="23">
        <f t="shared" si="57"/>
        <v>0.13551038949439378</v>
      </c>
      <c r="F128" s="23">
        <f t="shared" si="57"/>
        <v>0.13043535755545418</v>
      </c>
      <c r="G128" s="23">
        <f t="shared" si="57"/>
        <v>0.12749613955631245</v>
      </c>
      <c r="H128" s="23">
        <f t="shared" si="57"/>
        <v>0.12453879425718392</v>
      </c>
      <c r="I128" s="23">
        <f t="shared" si="57"/>
        <v>0.12084324593695817</v>
      </c>
      <c r="J128" s="23">
        <f t="shared" si="57"/>
        <v>0.11715681726808928</v>
      </c>
      <c r="K128" s="23">
        <f t="shared" si="57"/>
        <v>0.11383169941538561</v>
      </c>
      <c r="L128" s="23">
        <f t="shared" si="57"/>
        <v>0.11248654427669635</v>
      </c>
      <c r="M128" s="23">
        <f t="shared" si="57"/>
        <v>0.11172686207535219</v>
      </c>
      <c r="N128" s="23">
        <f t="shared" si="57"/>
        <v>0.1120839617850261</v>
      </c>
      <c r="O128" s="23">
        <f t="shared" si="57"/>
        <v>0.11173232787033147</v>
      </c>
      <c r="P128" s="23">
        <f t="shared" si="57"/>
        <v>0.1111300947473014</v>
      </c>
      <c r="Q128" s="23">
        <f t="shared" si="57"/>
        <v>0.11050615351517869</v>
      </c>
      <c r="R128" s="23">
        <f t="shared" si="57"/>
        <v>0.10997160234532724</v>
      </c>
      <c r="S128" s="23">
        <f t="shared" si="57"/>
        <v>0.10957929200968308</v>
      </c>
      <c r="T128" s="23">
        <f t="shared" si="57"/>
        <v>0.10935405671060774</v>
      </c>
      <c r="U128" s="23">
        <f t="shared" si="57"/>
        <v>0.10930778103400585</v>
      </c>
      <c r="V128" s="23">
        <f t="shared" si="57"/>
        <v>0.1094468261555747</v>
      </c>
      <c r="W128" s="23">
        <f t="shared" si="57"/>
        <v>0.10977562517277928</v>
      </c>
      <c r="X128" s="23">
        <f t="shared" si="57"/>
        <v>0.11029833583187648</v>
      </c>
      <c r="Y128" s="23">
        <f t="shared" si="57"/>
        <v>0.11101947919564517</v>
      </c>
      <c r="Z128" s="23">
        <f t="shared" si="57"/>
        <v>0.11194403041403413</v>
      </c>
      <c r="AA128" s="23">
        <f t="shared" si="57"/>
        <v>0.1130772240239082</v>
      </c>
      <c r="AB128" s="23">
        <f t="shared" si="57"/>
        <v>0.1144166365622855</v>
      </c>
      <c r="AC128" s="23">
        <f t="shared" si="57"/>
        <v>0.11595325952771915</v>
      </c>
      <c r="AD128" s="23">
        <f t="shared" si="57"/>
        <v>0.11749000367091392</v>
      </c>
      <c r="AE128" s="23">
        <f t="shared" si="57"/>
        <v>0.11906925757411237</v>
      </c>
      <c r="AF128" s="23">
        <f t="shared" si="57"/>
        <v>0.12073391611695924</v>
      </c>
      <c r="AG128" s="23">
        <f t="shared" si="57"/>
        <v>0.12252213913577555</v>
      </c>
      <c r="AH128" s="23">
        <f t="shared" si="57"/>
        <v>0.12446635061524325</v>
      </c>
      <c r="AI128" s="23">
        <f t="shared" si="57"/>
        <v>0.12659376045707046</v>
      </c>
      <c r="AJ128" s="23">
        <f t="shared" si="57"/>
        <v>0.12892768193235735</v>
      </c>
      <c r="AK128" s="23">
        <f t="shared" si="57"/>
        <v>0.13148909053777058</v>
      </c>
      <c r="AL128" s="23">
        <f t="shared" si="57"/>
        <v>0.13429811758066454</v>
      </c>
      <c r="AM128" s="23">
        <f t="shared" si="57"/>
        <v>0.1373753579122787</v>
      </c>
      <c r="AN128" s="23">
        <f t="shared" si="57"/>
        <v>0.14074297792219506</v>
      </c>
      <c r="AO128" s="23">
        <f t="shared" si="57"/>
        <v>0.14442565853303338</v>
      </c>
      <c r="AP128" s="23">
        <f t="shared" si="57"/>
        <v>0.14845142173499837</v>
      </c>
      <c r="AQ128" s="23">
        <f t="shared" si="57"/>
        <v>0.15285238392481598</v>
      </c>
      <c r="AR128" s="23">
        <f t="shared" si="57"/>
        <v>0.15766546303559506</v>
      </c>
      <c r="AS128" s="23">
        <f t="shared" si="57"/>
        <v>0.1629330413209929</v>
      </c>
      <c r="AT128" s="23">
        <f t="shared" si="57"/>
        <v>0.16870354930103801</v>
      </c>
      <c r="AU128" s="23">
        <f t="shared" si="57"/>
        <v>0.1750318823038606</v>
      </c>
      <c r="AV128" s="23">
        <f t="shared" si="57"/>
        <v>0.18197947822282823</v>
      </c>
      <c r="AW128" s="23">
        <f t="shared" si="57"/>
        <v>0.18961375685933721</v>
      </c>
      <c r="AX128" s="23">
        <f t="shared" si="57"/>
        <v>0.19800642381017644</v>
      </c>
      <c r="AY128" s="23">
        <f t="shared" si="57"/>
        <v>0.2072298439998545</v>
      </c>
      <c r="AZ128" s="23">
        <f t="shared" si="57"/>
        <v>0.21735025571606104</v>
      </c>
      <c r="BA128" s="23">
        <f t="shared" si="57"/>
        <v>0.2284159968153032</v>
      </c>
      <c r="BB128" s="23">
        <f t="shared" si="57"/>
        <v>0.24043816188188494</v>
      </c>
      <c r="BC128" s="23">
        <f t="shared" si="57"/>
        <v>0.25336032632821248</v>
      </c>
      <c r="BD128" s="23">
        <f t="shared" si="57"/>
        <v>0.26701353848606768</v>
      </c>
      <c r="BE128" s="23">
        <f t="shared" si="57"/>
        <v>0.2810535609119672</v>
      </c>
      <c r="BF128" s="23">
        <f t="shared" si="57"/>
        <v>0.29488100086690061</v>
      </c>
      <c r="BG128" s="23">
        <f t="shared" si="57"/>
        <v>0.30755416025622689</v>
      </c>
      <c r="BH128" s="23">
        <f t="shared" si="57"/>
        <v>0.31772230966449122</v>
      </c>
      <c r="BI128" s="23">
        <f t="shared" si="57"/>
        <v>0.32363483979231172</v>
      </c>
    </row>
    <row r="129" spans="1:61" ht="18" customHeight="1">
      <c r="A129" s="23" t="s">
        <v>11</v>
      </c>
      <c r="B129" s="147"/>
      <c r="C129" s="147">
        <f>+$B$14+LN(D56/C56)/10+$B$18*LN(D88/C88)/10</f>
        <v>8.6734455537070126E-2</v>
      </c>
      <c r="D129" s="23">
        <f t="shared" ref="D129:BH129" si="58">+$B$14+LN(E56/D56)/10+$B$18*LN(E88/D88)/10</f>
        <v>7.6232484614616305E-2</v>
      </c>
      <c r="E129" s="23">
        <f t="shared" si="58"/>
        <v>6.8435938837597105E-2</v>
      </c>
      <c r="F129" s="23">
        <f t="shared" si="58"/>
        <v>6.0078400436550272E-2</v>
      </c>
      <c r="G129" s="23">
        <f t="shared" si="58"/>
        <v>5.3713593652832688E-2</v>
      </c>
      <c r="H129" s="23">
        <f t="shared" si="58"/>
        <v>4.954897962300623E-2</v>
      </c>
      <c r="I129" s="23">
        <f t="shared" si="58"/>
        <v>4.5581735515360558E-2</v>
      </c>
      <c r="J129" s="23">
        <f t="shared" si="58"/>
        <v>4.2499288874193304E-2</v>
      </c>
      <c r="K129" s="23">
        <f t="shared" si="58"/>
        <v>3.9262195426700994E-2</v>
      </c>
      <c r="L129" s="23">
        <f t="shared" si="58"/>
        <v>3.9180548266666448E-2</v>
      </c>
      <c r="M129" s="23">
        <f t="shared" si="58"/>
        <v>3.5548131114208556E-2</v>
      </c>
      <c r="N129" s="23">
        <f t="shared" si="58"/>
        <v>3.4241387202549593E-2</v>
      </c>
      <c r="O129" s="23">
        <f t="shared" si="58"/>
        <v>3.2822402185683948E-2</v>
      </c>
      <c r="P129" s="23">
        <f t="shared" si="58"/>
        <v>3.1407173559995373E-2</v>
      </c>
      <c r="Q129" s="23">
        <f t="shared" si="58"/>
        <v>3.0047141967697075E-2</v>
      </c>
      <c r="R129" s="23">
        <f t="shared" si="58"/>
        <v>2.8761934491585699E-2</v>
      </c>
      <c r="S129" s="23">
        <f t="shared" si="58"/>
        <v>2.7555798081957347E-2</v>
      </c>
      <c r="T129" s="23">
        <f t="shared" si="58"/>
        <v>2.6425911408577453E-2</v>
      </c>
      <c r="U129" s="23">
        <f t="shared" si="58"/>
        <v>2.5366592937979476E-2</v>
      </c>
      <c r="V129" s="23">
        <f t="shared" si="58"/>
        <v>2.4371470753230418E-2</v>
      </c>
      <c r="W129" s="23">
        <f t="shared" si="58"/>
        <v>2.3434636259453374E-2</v>
      </c>
      <c r="X129" s="23">
        <f t="shared" si="58"/>
        <v>2.2551250576693958E-2</v>
      </c>
      <c r="Y129" s="23">
        <f t="shared" si="58"/>
        <v>2.1717775068089518E-2</v>
      </c>
      <c r="Z129" s="23">
        <f t="shared" si="58"/>
        <v>2.0953314972180961E-2</v>
      </c>
      <c r="AA129" s="23">
        <f t="shared" si="58"/>
        <v>2.0265745225463684E-2</v>
      </c>
      <c r="AB129" s="23">
        <f t="shared" si="58"/>
        <v>2.016185765207355E-2</v>
      </c>
      <c r="AC129" s="23">
        <f t="shared" si="58"/>
        <v>1.9786298189590761E-2</v>
      </c>
      <c r="AD129" s="23">
        <f t="shared" si="58"/>
        <v>1.9367113865646213E-2</v>
      </c>
      <c r="AE129" s="23">
        <f t="shared" si="58"/>
        <v>1.8918755502545775E-2</v>
      </c>
      <c r="AF129" s="23">
        <f t="shared" si="58"/>
        <v>1.8453381493887637E-2</v>
      </c>
      <c r="AG129" s="23">
        <f t="shared" si="58"/>
        <v>1.7980716475113456E-2</v>
      </c>
      <c r="AH129" s="23">
        <f t="shared" si="58"/>
        <v>1.7507405636993229E-2</v>
      </c>
      <c r="AI129" s="23">
        <f t="shared" si="58"/>
        <v>1.7037243249623642E-2</v>
      </c>
      <c r="AJ129" s="23">
        <f t="shared" si="58"/>
        <v>1.6571735924396161E-2</v>
      </c>
      <c r="AK129" s="23">
        <f t="shared" si="58"/>
        <v>1.6110709774284779E-2</v>
      </c>
      <c r="AL129" s="23">
        <f t="shared" si="58"/>
        <v>1.565283879743987E-2</v>
      </c>
      <c r="AM129" s="23">
        <f t="shared" si="58"/>
        <v>1.519606224449687E-2</v>
      </c>
      <c r="AN129" s="23">
        <f t="shared" si="58"/>
        <v>1.4737901973287566E-2</v>
      </c>
      <c r="AO129" s="23">
        <f t="shared" si="58"/>
        <v>1.4275708978029503E-2</v>
      </c>
      <c r="AP129" s="23">
        <f t="shared" si="58"/>
        <v>1.3806875156197891E-2</v>
      </c>
      <c r="AQ129" s="23">
        <f t="shared" si="58"/>
        <v>1.3329049833605153E-2</v>
      </c>
      <c r="AR129" s="23">
        <f t="shared" si="58"/>
        <v>1.2840404948738161E-2</v>
      </c>
      <c r="AS129" s="23">
        <f t="shared" si="58"/>
        <v>1.2340000477891862E-2</v>
      </c>
      <c r="AT129" s="23">
        <f t="shared" si="58"/>
        <v>1.1828313941398966E-2</v>
      </c>
      <c r="AU129" s="23">
        <f t="shared" si="58"/>
        <v>1.1308015104258495E-2</v>
      </c>
      <c r="AV129" s="23">
        <f t="shared" si="58"/>
        <v>1.0785088528733762E-2</v>
      </c>
      <c r="AW129" s="23">
        <f t="shared" si="58"/>
        <v>1.027042948977137E-2</v>
      </c>
      <c r="AX129" s="23">
        <f t="shared" si="58"/>
        <v>9.7820557869859794E-3</v>
      </c>
      <c r="AY129" s="23">
        <f t="shared" si="58"/>
        <v>9.3480748055773978E-3</v>
      </c>
      <c r="AZ129" s="23">
        <f t="shared" si="58"/>
        <v>9.0104962281489544E-3</v>
      </c>
      <c r="BA129" s="23">
        <f t="shared" si="58"/>
        <v>8.8298457137260967E-3</v>
      </c>
      <c r="BB129" s="23">
        <f t="shared" si="58"/>
        <v>8.8902582423253749E-3</v>
      </c>
      <c r="BC129" s="23">
        <f t="shared" si="58"/>
        <v>9.3042486908805032E-3</v>
      </c>
      <c r="BD129" s="23">
        <f t="shared" si="58"/>
        <v>1.0215616446220401E-2</v>
      </c>
      <c r="BE129" s="23">
        <f t="shared" si="58"/>
        <v>1.1797900185770455E-2</v>
      </c>
      <c r="BF129" s="23">
        <f t="shared" si="58"/>
        <v>1.4244391164783453E-2</v>
      </c>
      <c r="BG129" s="23">
        <f t="shared" si="58"/>
        <v>1.7743757682779603E-2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6.9427897669480404E-2</v>
      </c>
      <c r="D130" s="23">
        <f t="shared" ref="D130:BH130" si="59">+$B$14+LN(D56/C56)/10+$B$18*LN(D88/C88)/10</f>
        <v>8.6734455537070126E-2</v>
      </c>
      <c r="E130" s="23">
        <f t="shared" si="59"/>
        <v>7.6232484614616305E-2</v>
      </c>
      <c r="F130" s="23">
        <f t="shared" si="59"/>
        <v>6.8435938837597105E-2</v>
      </c>
      <c r="G130" s="23">
        <f t="shared" si="59"/>
        <v>6.0078400436550272E-2</v>
      </c>
      <c r="H130" s="23">
        <f t="shared" si="59"/>
        <v>5.3713593652832688E-2</v>
      </c>
      <c r="I130" s="23">
        <f t="shared" si="59"/>
        <v>4.954897962300623E-2</v>
      </c>
      <c r="J130" s="23">
        <f t="shared" si="59"/>
        <v>4.5581735515360558E-2</v>
      </c>
      <c r="K130" s="23">
        <f t="shared" si="59"/>
        <v>4.2499288874193304E-2</v>
      </c>
      <c r="L130" s="23">
        <f t="shared" si="59"/>
        <v>3.9262195426700994E-2</v>
      </c>
      <c r="M130" s="23">
        <f t="shared" si="59"/>
        <v>3.9180548266666448E-2</v>
      </c>
      <c r="N130" s="23">
        <f t="shared" si="59"/>
        <v>3.5548131114208556E-2</v>
      </c>
      <c r="O130" s="23">
        <f t="shared" si="59"/>
        <v>3.4241387202549593E-2</v>
      </c>
      <c r="P130" s="23">
        <f t="shared" si="59"/>
        <v>3.2822402185683948E-2</v>
      </c>
      <c r="Q130" s="23">
        <f t="shared" si="59"/>
        <v>3.1407173559995373E-2</v>
      </c>
      <c r="R130" s="23">
        <f t="shared" si="59"/>
        <v>3.0047141967697075E-2</v>
      </c>
      <c r="S130" s="23">
        <f t="shared" si="59"/>
        <v>2.8761934491585699E-2</v>
      </c>
      <c r="T130" s="23">
        <f t="shared" si="59"/>
        <v>2.7555798081957347E-2</v>
      </c>
      <c r="U130" s="23">
        <f t="shared" si="59"/>
        <v>2.6425911408577453E-2</v>
      </c>
      <c r="V130" s="23">
        <f t="shared" si="59"/>
        <v>2.5366592937979476E-2</v>
      </c>
      <c r="W130" s="23">
        <f t="shared" si="59"/>
        <v>2.4371470753230418E-2</v>
      </c>
      <c r="X130" s="23">
        <f t="shared" si="59"/>
        <v>2.3434636259453374E-2</v>
      </c>
      <c r="Y130" s="23">
        <f t="shared" si="59"/>
        <v>2.2551250576693958E-2</v>
      </c>
      <c r="Z130" s="23">
        <f t="shared" si="59"/>
        <v>2.1717775068089518E-2</v>
      </c>
      <c r="AA130" s="23">
        <f t="shared" si="59"/>
        <v>2.0953314972180961E-2</v>
      </c>
      <c r="AB130" s="23">
        <f t="shared" si="59"/>
        <v>2.0265745225463684E-2</v>
      </c>
      <c r="AC130" s="23">
        <f t="shared" si="59"/>
        <v>2.016185765207355E-2</v>
      </c>
      <c r="AD130" s="23">
        <f t="shared" si="59"/>
        <v>1.9786298189590761E-2</v>
      </c>
      <c r="AE130" s="23">
        <f t="shared" si="59"/>
        <v>1.9367113865646213E-2</v>
      </c>
      <c r="AF130" s="23">
        <f t="shared" si="59"/>
        <v>1.8918755502545775E-2</v>
      </c>
      <c r="AG130" s="23">
        <f t="shared" si="59"/>
        <v>1.8453381493887637E-2</v>
      </c>
      <c r="AH130" s="23">
        <f t="shared" si="59"/>
        <v>1.7980716475113456E-2</v>
      </c>
      <c r="AI130" s="23">
        <f t="shared" si="59"/>
        <v>1.7507405636993229E-2</v>
      </c>
      <c r="AJ130" s="23">
        <f t="shared" si="59"/>
        <v>1.7037243249623642E-2</v>
      </c>
      <c r="AK130" s="23">
        <f t="shared" si="59"/>
        <v>1.6571735924396161E-2</v>
      </c>
      <c r="AL130" s="23">
        <f t="shared" si="59"/>
        <v>1.6110709774284779E-2</v>
      </c>
      <c r="AM130" s="23">
        <f t="shared" si="59"/>
        <v>1.565283879743987E-2</v>
      </c>
      <c r="AN130" s="23">
        <f t="shared" si="59"/>
        <v>1.519606224449687E-2</v>
      </c>
      <c r="AO130" s="23">
        <f t="shared" si="59"/>
        <v>1.4737901973287566E-2</v>
      </c>
      <c r="AP130" s="23">
        <f t="shared" si="59"/>
        <v>1.4275708978029503E-2</v>
      </c>
      <c r="AQ130" s="23">
        <f t="shared" si="59"/>
        <v>1.3806875156197891E-2</v>
      </c>
      <c r="AR130" s="23">
        <f t="shared" si="59"/>
        <v>1.3329049833605153E-2</v>
      </c>
      <c r="AS130" s="23">
        <f t="shared" si="59"/>
        <v>1.2840404948738161E-2</v>
      </c>
      <c r="AT130" s="23">
        <f t="shared" si="59"/>
        <v>1.2340000477891862E-2</v>
      </c>
      <c r="AU130" s="23">
        <f t="shared" si="59"/>
        <v>1.1828313941398966E-2</v>
      </c>
      <c r="AV130" s="23">
        <f t="shared" si="59"/>
        <v>1.1308015104258495E-2</v>
      </c>
      <c r="AW130" s="23">
        <f t="shared" si="59"/>
        <v>1.0785088528733762E-2</v>
      </c>
      <c r="AX130" s="23">
        <f t="shared" si="59"/>
        <v>1.027042948977137E-2</v>
      </c>
      <c r="AY130" s="23">
        <f t="shared" si="59"/>
        <v>9.7820557869859794E-3</v>
      </c>
      <c r="AZ130" s="23">
        <f t="shared" si="59"/>
        <v>9.3480748055773978E-3</v>
      </c>
      <c r="BA130" s="23">
        <f t="shared" si="59"/>
        <v>9.0104962281489544E-3</v>
      </c>
      <c r="BB130" s="23">
        <f t="shared" si="59"/>
        <v>8.8298457137260967E-3</v>
      </c>
      <c r="BC130" s="23">
        <f t="shared" si="59"/>
        <v>8.8902582423253749E-3</v>
      </c>
      <c r="BD130" s="23">
        <f t="shared" si="59"/>
        <v>9.3042486908805032E-3</v>
      </c>
      <c r="BE130" s="23">
        <f t="shared" si="59"/>
        <v>1.0215616446220401E-2</v>
      </c>
      <c r="BF130" s="23">
        <f t="shared" si="59"/>
        <v>1.1797900185770455E-2</v>
      </c>
      <c r="BG130" s="23">
        <f t="shared" si="59"/>
        <v>1.4244391164783453E-2</v>
      </c>
      <c r="BH130" s="23">
        <f t="shared" si="59"/>
        <v>1.7743757682779603E-2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0">+AVERAGE(C129:C130)</f>
        <v>7.8081176603275265E-2</v>
      </c>
      <c r="D131" s="23">
        <f t="shared" si="60"/>
        <v>8.1483470075843223E-2</v>
      </c>
      <c r="E131" s="23">
        <f t="shared" si="60"/>
        <v>7.2334211726106712E-2</v>
      </c>
      <c r="F131" s="23">
        <f t="shared" si="60"/>
        <v>6.4257169637073688E-2</v>
      </c>
      <c r="G131" s="23">
        <f t="shared" si="60"/>
        <v>5.6895997044691476E-2</v>
      </c>
      <c r="H131" s="23">
        <f t="shared" si="60"/>
        <v>5.1631286637919459E-2</v>
      </c>
      <c r="I131" s="23">
        <f t="shared" si="60"/>
        <v>4.7565357569183397E-2</v>
      </c>
      <c r="J131" s="23">
        <f t="shared" si="60"/>
        <v>4.4040512194776935E-2</v>
      </c>
      <c r="K131" s="23">
        <f t="shared" si="60"/>
        <v>4.0880742150447152E-2</v>
      </c>
      <c r="L131" s="23">
        <f t="shared" si="60"/>
        <v>3.9221371846683721E-2</v>
      </c>
      <c r="M131" s="23">
        <f t="shared" si="60"/>
        <v>3.7364339690437502E-2</v>
      </c>
      <c r="N131" s="23">
        <f t="shared" si="60"/>
        <v>3.4894759158379071E-2</v>
      </c>
      <c r="O131" s="23">
        <f t="shared" si="60"/>
        <v>3.3531894694116771E-2</v>
      </c>
      <c r="P131" s="23">
        <f t="shared" si="60"/>
        <v>3.211478787283966E-2</v>
      </c>
      <c r="Q131" s="23">
        <f t="shared" si="60"/>
        <v>3.0727157763846224E-2</v>
      </c>
      <c r="R131" s="23">
        <f t="shared" si="60"/>
        <v>2.9404538229641387E-2</v>
      </c>
      <c r="S131" s="23">
        <f t="shared" si="60"/>
        <v>2.8158866286771521E-2</v>
      </c>
      <c r="T131" s="23">
        <f t="shared" si="60"/>
        <v>2.6990854745267398E-2</v>
      </c>
      <c r="U131" s="23">
        <f t="shared" si="60"/>
        <v>2.5896252173278463E-2</v>
      </c>
      <c r="V131" s="23">
        <f t="shared" si="60"/>
        <v>2.4869031845604947E-2</v>
      </c>
      <c r="W131" s="23">
        <f t="shared" si="60"/>
        <v>2.3903053506341896E-2</v>
      </c>
      <c r="X131" s="23">
        <f t="shared" si="60"/>
        <v>2.2992943418073668E-2</v>
      </c>
      <c r="Y131" s="23">
        <f t="shared" si="60"/>
        <v>2.213451282239174E-2</v>
      </c>
      <c r="Z131" s="23">
        <f t="shared" si="60"/>
        <v>2.1335545020135238E-2</v>
      </c>
      <c r="AA131" s="23">
        <f t="shared" si="60"/>
        <v>2.0609530098822323E-2</v>
      </c>
      <c r="AB131" s="23">
        <f t="shared" si="60"/>
        <v>2.0213801438768615E-2</v>
      </c>
      <c r="AC131" s="23">
        <f t="shared" si="60"/>
        <v>1.9974077920832153E-2</v>
      </c>
      <c r="AD131" s="23">
        <f t="shared" si="60"/>
        <v>1.9576706027618487E-2</v>
      </c>
      <c r="AE131" s="23">
        <f t="shared" si="60"/>
        <v>1.9142934684095995E-2</v>
      </c>
      <c r="AF131" s="23">
        <f t="shared" si="60"/>
        <v>1.8686068498216704E-2</v>
      </c>
      <c r="AG131" s="23">
        <f t="shared" si="60"/>
        <v>1.8217048984500547E-2</v>
      </c>
      <c r="AH131" s="23">
        <f t="shared" si="60"/>
        <v>1.7744061056053341E-2</v>
      </c>
      <c r="AI131" s="23">
        <f t="shared" si="60"/>
        <v>1.7272324443308437E-2</v>
      </c>
      <c r="AJ131" s="23">
        <f t="shared" si="60"/>
        <v>1.6804489587009901E-2</v>
      </c>
      <c r="AK131" s="23">
        <f t="shared" si="60"/>
        <v>1.6341222849340468E-2</v>
      </c>
      <c r="AL131" s="23">
        <f t="shared" si="60"/>
        <v>1.5881774285862325E-2</v>
      </c>
      <c r="AM131" s="23">
        <f t="shared" si="60"/>
        <v>1.542445052096837E-2</v>
      </c>
      <c r="AN131" s="23">
        <f t="shared" si="60"/>
        <v>1.4966982108892218E-2</v>
      </c>
      <c r="AO131" s="23">
        <f t="shared" si="60"/>
        <v>1.4506805475658534E-2</v>
      </c>
      <c r="AP131" s="23">
        <f t="shared" si="60"/>
        <v>1.4041292067113697E-2</v>
      </c>
      <c r="AQ131" s="23">
        <f t="shared" si="60"/>
        <v>1.3567962494901522E-2</v>
      </c>
      <c r="AR131" s="23">
        <f t="shared" si="60"/>
        <v>1.3084727391171657E-2</v>
      </c>
      <c r="AS131" s="23">
        <f t="shared" si="60"/>
        <v>1.2590202713315011E-2</v>
      </c>
      <c r="AT131" s="23">
        <f t="shared" si="60"/>
        <v>1.2084157209645414E-2</v>
      </c>
      <c r="AU131" s="23">
        <f t="shared" si="60"/>
        <v>1.1568164522828731E-2</v>
      </c>
      <c r="AV131" s="23">
        <f t="shared" si="60"/>
        <v>1.1046551816496129E-2</v>
      </c>
      <c r="AW131" s="23">
        <f t="shared" si="60"/>
        <v>1.0527759009252565E-2</v>
      </c>
      <c r="AX131" s="23">
        <f t="shared" si="60"/>
        <v>1.0026242638378674E-2</v>
      </c>
      <c r="AY131" s="23">
        <f t="shared" si="60"/>
        <v>9.5650652962816878E-3</v>
      </c>
      <c r="AZ131" s="23">
        <f t="shared" si="60"/>
        <v>9.1792855168631761E-3</v>
      </c>
      <c r="BA131" s="23">
        <f t="shared" si="60"/>
        <v>8.9201709709375264E-3</v>
      </c>
      <c r="BB131" s="23">
        <f t="shared" si="60"/>
        <v>8.8600519780257358E-3</v>
      </c>
      <c r="BC131" s="23">
        <f>+AVERAGE(BC129:BC130)</f>
        <v>9.0972534666029399E-3</v>
      </c>
      <c r="BD131" s="23">
        <f>+AVERAGE(BD129:BD130)</f>
        <v>9.7599325685504522E-3</v>
      </c>
      <c r="BE131" s="23">
        <f>+AVERAGE(BE129:BE130)</f>
        <v>1.1006758315995428E-2</v>
      </c>
      <c r="BF131" s="23">
        <f>+AVERAGE(BF129:BF130)</f>
        <v>1.3021145675276954E-2</v>
      </c>
      <c r="BG131" s="23">
        <f>+AVERAGE(BG129:BG130)</f>
        <v>1.5994074423781528E-2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1">+B88^-$B$18</f>
        <v>0.33088690163693379</v>
      </c>
      <c r="C132" s="147">
        <f t="shared" si="61"/>
        <v>0.21451073584671548</v>
      </c>
      <c r="D132" s="23">
        <f t="shared" si="61"/>
        <v>0.1169653066654502</v>
      </c>
      <c r="E132" s="23">
        <f t="shared" si="61"/>
        <v>6.8751653488267436E-2</v>
      </c>
      <c r="F132" s="23">
        <f t="shared" si="61"/>
        <v>4.2628241255184468E-2</v>
      </c>
      <c r="G132" s="23">
        <f t="shared" si="61"/>
        <v>2.807494327892952E-2</v>
      </c>
      <c r="H132" s="23">
        <f t="shared" si="61"/>
        <v>1.9332769041458704E-2</v>
      </c>
      <c r="I132" s="23">
        <f t="shared" si="61"/>
        <v>1.36875761936796E-2</v>
      </c>
      <c r="J132" s="23">
        <f t="shared" si="61"/>
        <v>9.9717195634158543E-3</v>
      </c>
      <c r="K132" s="23">
        <f t="shared" si="61"/>
        <v>7.4361308628171979E-3</v>
      </c>
      <c r="L132" s="23">
        <f t="shared" si="61"/>
        <v>5.7716019062687271E-3</v>
      </c>
      <c r="M132" s="23">
        <f t="shared" si="61"/>
        <v>4.5319131808215923E-3</v>
      </c>
      <c r="N132" s="23">
        <f t="shared" si="61"/>
        <v>3.6901343806750014E-3</v>
      </c>
      <c r="O132" s="23">
        <f t="shared" si="61"/>
        <v>3.0442330663637282E-3</v>
      </c>
      <c r="P132" s="23">
        <f t="shared" si="61"/>
        <v>2.5472770905600561E-3</v>
      </c>
      <c r="Q132" s="23">
        <f t="shared" si="61"/>
        <v>2.1618260226818355E-3</v>
      </c>
      <c r="R132" s="23">
        <f t="shared" si="61"/>
        <v>1.8598239370730054E-3</v>
      </c>
      <c r="S132" s="23">
        <f t="shared" si="61"/>
        <v>1.6207070114216753E-3</v>
      </c>
      <c r="T132" s="23">
        <f t="shared" si="61"/>
        <v>1.4294710775643368E-3</v>
      </c>
      <c r="U132" s="23">
        <f t="shared" si="61"/>
        <v>1.2751264956146573E-3</v>
      </c>
      <c r="V132" s="23">
        <f t="shared" si="61"/>
        <v>1.1495602254173011E-3</v>
      </c>
      <c r="W132" s="23">
        <f t="shared" si="61"/>
        <v>1.0467234370740389E-3</v>
      </c>
      <c r="X132" s="23">
        <f t="shared" si="61"/>
        <v>9.620569662720335E-4</v>
      </c>
      <c r="Y132" s="23">
        <f t="shared" si="61"/>
        <v>8.9208476816912729E-4</v>
      </c>
      <c r="Z132" s="23">
        <f t="shared" si="61"/>
        <v>8.341251148922754E-4</v>
      </c>
      <c r="AA132" s="23">
        <f t="shared" si="61"/>
        <v>7.8591626937484611E-4</v>
      </c>
      <c r="AB132" s="23">
        <f t="shared" si="61"/>
        <v>7.4560264212463053E-4</v>
      </c>
      <c r="AC132" s="23">
        <f t="shared" si="61"/>
        <v>7.0809214283055371E-4</v>
      </c>
      <c r="AD132" s="23">
        <f t="shared" si="61"/>
        <v>6.7499902644686544E-4</v>
      </c>
      <c r="AE132" s="23">
        <f t="shared" si="61"/>
        <v>6.4615545026133281E-4</v>
      </c>
      <c r="AF132" s="23">
        <f t="shared" si="61"/>
        <v>6.2132391915534853E-4</v>
      </c>
      <c r="AG132" s="23">
        <f t="shared" si="61"/>
        <v>6.0023349626213418E-4</v>
      </c>
      <c r="AH132" s="23">
        <f t="shared" si="61"/>
        <v>5.8260625172379898E-4</v>
      </c>
      <c r="AI132" s="23">
        <f t="shared" si="61"/>
        <v>5.6817957324114567E-4</v>
      </c>
      <c r="AJ132" s="23">
        <f t="shared" si="61"/>
        <v>5.5672148410384743E-4</v>
      </c>
      <c r="AK132" s="23">
        <f t="shared" si="61"/>
        <v>5.4803969863485001E-4</v>
      </c>
      <c r="AL132" s="23">
        <f t="shared" si="61"/>
        <v>5.4198624849950195E-4</v>
      </c>
      <c r="AM132" s="23">
        <f t="shared" si="61"/>
        <v>5.38459476586048E-4</v>
      </c>
      <c r="AN132" s="23">
        <f t="shared" si="61"/>
        <v>5.3740479510449245E-4</v>
      </c>
      <c r="AO132" s="23">
        <f t="shared" si="61"/>
        <v>5.3881516994284462E-4</v>
      </c>
      <c r="AP132" s="23">
        <f t="shared" si="61"/>
        <v>5.4273192708124897E-4</v>
      </c>
      <c r="AQ132" s="23">
        <f t="shared" si="61"/>
        <v>5.4924618085086085E-4</v>
      </c>
      <c r="AR132" s="23">
        <f t="shared" si="61"/>
        <v>5.5850091650250081E-4</v>
      </c>
      <c r="AS132" s="23">
        <f t="shared" si="61"/>
        <v>5.7069345552673032E-4</v>
      </c>
      <c r="AT132" s="23">
        <f t="shared" si="61"/>
        <v>5.8607760072131325E-4</v>
      </c>
      <c r="AU132" s="23">
        <f t="shared" si="61"/>
        <v>6.0496406878841219E-4</v>
      </c>
      <c r="AV132" s="23">
        <f t="shared" si="61"/>
        <v>6.2771667787707072E-4</v>
      </c>
      <c r="AW132" s="23">
        <f t="shared" si="61"/>
        <v>6.5473988164831511E-4</v>
      </c>
      <c r="AX132" s="23">
        <f t="shared" si="61"/>
        <v>6.8645023700619301E-4</v>
      </c>
      <c r="AY132" s="23">
        <f t="shared" si="61"/>
        <v>7.232197925620572E-4</v>
      </c>
      <c r="AZ132" s="23">
        <f t="shared" si="61"/>
        <v>7.6527284370849706E-4</v>
      </c>
      <c r="BA132" s="23">
        <f t="shared" si="61"/>
        <v>8.1250938621357175E-4</v>
      </c>
      <c r="BB132" s="23">
        <f t="shared" si="61"/>
        <v>8.6422142012350801E-4</v>
      </c>
      <c r="BC132" s="23">
        <f t="shared" si="61"/>
        <v>9.1866949926401121E-4</v>
      </c>
      <c r="BD132" s="23">
        <f t="shared" si="61"/>
        <v>9.7251348325952359E-4</v>
      </c>
      <c r="BE132" s="23">
        <f t="shared" si="61"/>
        <v>1.0201732812911463E-3</v>
      </c>
      <c r="BF132" s="23">
        <f t="shared" si="61"/>
        <v>1.0533688899352861E-3</v>
      </c>
      <c r="BG132" s="23">
        <f t="shared" si="61"/>
        <v>1.0613583849873477E-3</v>
      </c>
      <c r="BH132" s="23">
        <f t="shared" si="61"/>
        <v>1.0326331600957232E-3</v>
      </c>
      <c r="BI132" s="23">
        <f t="shared" si="61"/>
        <v>1.0326331600957232E-3</v>
      </c>
    </row>
    <row r="133" spans="1:61" ht="18" customHeight="1">
      <c r="A133" s="23" t="s">
        <v>14</v>
      </c>
      <c r="B133" s="147">
        <f t="shared" ref="B133:AG133" si="62">+B17*B132/$B132</f>
        <v>1</v>
      </c>
      <c r="C133" s="147">
        <f t="shared" si="62"/>
        <v>0.55861042252600468</v>
      </c>
      <c r="D133" s="23">
        <f t="shared" si="62"/>
        <v>0.26245608311463958</v>
      </c>
      <c r="E133" s="23">
        <f t="shared" si="62"/>
        <v>0.1329297856099646</v>
      </c>
      <c r="F133" s="23">
        <f t="shared" si="62"/>
        <v>7.1019261077383725E-2</v>
      </c>
      <c r="G133" s="23">
        <f t="shared" si="62"/>
        <v>4.0302983742399247E-2</v>
      </c>
      <c r="H133" s="23">
        <f t="shared" si="62"/>
        <v>2.3913984975077501E-2</v>
      </c>
      <c r="I133" s="23">
        <f t="shared" si="62"/>
        <v>1.4588949353809492E-2</v>
      </c>
      <c r="J133" s="23">
        <f t="shared" si="62"/>
        <v>9.1581362539263356E-3</v>
      </c>
      <c r="K133" s="23">
        <f t="shared" si="62"/>
        <v>5.8846907631173052E-3</v>
      </c>
      <c r="L133" s="23">
        <f t="shared" si="62"/>
        <v>3.9356146413702595E-3</v>
      </c>
      <c r="M133" s="23">
        <f t="shared" si="62"/>
        <v>2.6627927036514112E-3</v>
      </c>
      <c r="N133" s="23">
        <f t="shared" si="62"/>
        <v>1.8682609493389144E-3</v>
      </c>
      <c r="O133" s="23">
        <f t="shared" si="62"/>
        <v>1.3280451216115907E-3</v>
      </c>
      <c r="P133" s="23">
        <f t="shared" si="62"/>
        <v>9.575262729417264E-4</v>
      </c>
      <c r="Q133" s="23">
        <f t="shared" si="62"/>
        <v>7.0022050966528934E-4</v>
      </c>
      <c r="R133" s="23">
        <f t="shared" si="62"/>
        <v>5.1906948394075589E-4</v>
      </c>
      <c r="S133" s="23">
        <f t="shared" si="62"/>
        <v>3.8976043641265022E-4</v>
      </c>
      <c r="T133" s="23">
        <f t="shared" si="62"/>
        <v>2.9621578112285044E-4</v>
      </c>
      <c r="U133" s="23">
        <f t="shared" si="62"/>
        <v>2.2768041111185356E-4</v>
      </c>
      <c r="V133" s="23">
        <f t="shared" si="62"/>
        <v>1.7686573504933426E-4</v>
      </c>
      <c r="W133" s="23">
        <f t="shared" si="62"/>
        <v>1.3876613764423698E-4</v>
      </c>
      <c r="X133" s="23">
        <f t="shared" si="62"/>
        <v>1.0989853880872386E-4</v>
      </c>
      <c r="Y133" s="23">
        <f t="shared" si="62"/>
        <v>8.7808555151096273E-5</v>
      </c>
      <c r="Z133" s="23">
        <f t="shared" si="62"/>
        <v>7.0745933607156049E-5</v>
      </c>
      <c r="AA133" s="23">
        <f t="shared" si="62"/>
        <v>5.7436258477681089E-5</v>
      </c>
      <c r="AB133" s="23">
        <f t="shared" si="62"/>
        <v>4.6952300693160848E-5</v>
      </c>
      <c r="AC133" s="23">
        <f t="shared" si="62"/>
        <v>3.8421896023999297E-5</v>
      </c>
      <c r="AD133" s="23">
        <f t="shared" si="62"/>
        <v>3.155961822836006E-5</v>
      </c>
      <c r="AE133" s="23">
        <f t="shared" si="62"/>
        <v>2.6031859040761165E-5</v>
      </c>
      <c r="AF133" s="23">
        <f t="shared" si="62"/>
        <v>2.1568792011439096E-5</v>
      </c>
      <c r="AG133" s="23">
        <f t="shared" si="62"/>
        <v>1.7954261851006614E-5</v>
      </c>
      <c r="AH133" s="23">
        <f t="shared" ref="AH133:BI133" si="63">+AH17*AH132/$B132</f>
        <v>1.5016269191317786E-5</v>
      </c>
      <c r="AI133" s="23">
        <f t="shared" si="63"/>
        <v>1.261862686308837E-5</v>
      </c>
      <c r="AJ133" s="23">
        <f t="shared" si="63"/>
        <v>1.0653787762216971E-5</v>
      </c>
      <c r="AK133" s="23">
        <f t="shared" si="63"/>
        <v>9.0368621167363402E-6</v>
      </c>
      <c r="AL133" s="23">
        <f t="shared" si="63"/>
        <v>7.7007581148433233E-6</v>
      </c>
      <c r="AM133" s="23">
        <f t="shared" si="63"/>
        <v>6.5923129624126818E-6</v>
      </c>
      <c r="AN133" s="23">
        <f t="shared" si="63"/>
        <v>5.6692538909983227E-6</v>
      </c>
      <c r="AO133" s="23">
        <f t="shared" si="63"/>
        <v>4.8978306153535047E-6</v>
      </c>
      <c r="AP133" s="23">
        <f t="shared" si="63"/>
        <v>4.2509783685314877E-6</v>
      </c>
      <c r="AQ133" s="23">
        <f t="shared" si="63"/>
        <v>3.7068938335431175E-6</v>
      </c>
      <c r="AR133" s="23">
        <f t="shared" si="63"/>
        <v>3.24792932016813E-6</v>
      </c>
      <c r="AS133" s="23">
        <f t="shared" si="63"/>
        <v>2.859730777345994E-6</v>
      </c>
      <c r="AT133" s="23">
        <f t="shared" si="63"/>
        <v>2.5305618593786354E-6</v>
      </c>
      <c r="AU133" s="23">
        <f t="shared" si="63"/>
        <v>2.2507693532278055E-6</v>
      </c>
      <c r="AV133" s="23">
        <f t="shared" si="63"/>
        <v>2.0123552787762767E-6</v>
      </c>
      <c r="AW133" s="23">
        <f t="shared" si="63"/>
        <v>1.8086284694123953E-6</v>
      </c>
      <c r="AX133" s="23">
        <f t="shared" si="63"/>
        <v>1.633914037619149E-6</v>
      </c>
      <c r="AY133" s="23">
        <f t="shared" si="63"/>
        <v>1.4833035129672213E-6</v>
      </c>
      <c r="AZ133" s="23">
        <f t="shared" si="63"/>
        <v>1.3524325105253853E-6</v>
      </c>
      <c r="BA133" s="23">
        <f t="shared" si="63"/>
        <v>1.237277923350363E-6</v>
      </c>
      <c r="BB133" s="23">
        <f t="shared" si="63"/>
        <v>1.1339750024903758E-6</v>
      </c>
      <c r="BC133" s="23">
        <f t="shared" si="63"/>
        <v>1.038669382474197E-6</v>
      </c>
      <c r="BD133" s="23">
        <f t="shared" si="63"/>
        <v>9.4744332624516634E-7</v>
      </c>
      <c r="BE133" s="23">
        <f t="shared" si="63"/>
        <v>8.5638910243341356E-7</v>
      </c>
      <c r="BF133" s="23">
        <f t="shared" si="63"/>
        <v>7.619338226379915E-7</v>
      </c>
      <c r="BG133" s="23">
        <f t="shared" si="63"/>
        <v>6.615130216518837E-7</v>
      </c>
      <c r="BH133" s="23">
        <f t="shared" si="63"/>
        <v>5.5457716950193408E-7</v>
      </c>
      <c r="BI133" s="23">
        <f t="shared" si="63"/>
        <v>4.7786097442105638E-7</v>
      </c>
    </row>
    <row r="134" spans="1:61" ht="18" customHeight="1">
      <c r="A134" s="23" t="s">
        <v>15</v>
      </c>
      <c r="B134" s="147"/>
      <c r="C134" s="147">
        <f>+(C133/B133)^-0.1-1</f>
        <v>5.9959072717374884E-2</v>
      </c>
      <c r="D134" s="23">
        <f t="shared" ref="D134:BI134" si="64">+(D133/C133)^-0.1-1</f>
        <v>7.8462973309478823E-2</v>
      </c>
      <c r="E134" s="23">
        <f t="shared" si="64"/>
        <v>7.0393427830773181E-2</v>
      </c>
      <c r="F134" s="23">
        <f t="shared" si="64"/>
        <v>6.4693531398507309E-2</v>
      </c>
      <c r="G134" s="23">
        <f t="shared" si="64"/>
        <v>5.8288056873616823E-2</v>
      </c>
      <c r="H134" s="23">
        <f t="shared" si="64"/>
        <v>5.3582442619597881E-2</v>
      </c>
      <c r="I134" s="23">
        <f t="shared" si="64"/>
        <v>5.0661439758110882E-2</v>
      </c>
      <c r="J134" s="23">
        <f t="shared" si="64"/>
        <v>4.7663205686934385E-2</v>
      </c>
      <c r="K134" s="23">
        <f t="shared" si="64"/>
        <v>4.5221526419277014E-2</v>
      </c>
      <c r="L134" s="23">
        <f t="shared" si="64"/>
        <v>4.1048847795222443E-2</v>
      </c>
      <c r="M134" s="23">
        <f t="shared" si="64"/>
        <v>3.9842397454244338E-2</v>
      </c>
      <c r="N134" s="23">
        <f t="shared" si="64"/>
        <v>3.6072107871728321E-2</v>
      </c>
      <c r="O134" s="23">
        <f t="shared" si="64"/>
        <v>3.4719111155367299E-2</v>
      </c>
      <c r="P134" s="23">
        <f t="shared" si="64"/>
        <v>3.3251901460447986E-2</v>
      </c>
      <c r="Q134" s="23">
        <f t="shared" si="64"/>
        <v>3.1790648039681013E-2</v>
      </c>
      <c r="R134" s="23">
        <f t="shared" si="64"/>
        <v>3.0388333973578652E-2</v>
      </c>
      <c r="S134" s="23">
        <f t="shared" si="64"/>
        <v>2.90649217952339E-2</v>
      </c>
      <c r="T134" s="23">
        <f t="shared" si="64"/>
        <v>2.7824477348170618E-2</v>
      </c>
      <c r="U134" s="23">
        <f t="shared" si="64"/>
        <v>2.6663808004533163E-2</v>
      </c>
      <c r="V134" s="23">
        <f t="shared" si="64"/>
        <v>2.5576819904552739E-2</v>
      </c>
      <c r="W134" s="23">
        <f t="shared" si="64"/>
        <v>2.4556753288539568E-2</v>
      </c>
      <c r="X134" s="23">
        <f t="shared" si="64"/>
        <v>2.3597362646517794E-2</v>
      </c>
      <c r="Y134" s="23">
        <f t="shared" si="64"/>
        <v>2.2693530666338058E-2</v>
      </c>
      <c r="Z134" s="23">
        <f t="shared" si="64"/>
        <v>2.1841495780148934E-2</v>
      </c>
      <c r="AA134" s="23">
        <f t="shared" si="64"/>
        <v>2.1060637237907409E-2</v>
      </c>
      <c r="AB134" s="23">
        <f t="shared" si="64"/>
        <v>2.0358828133181239E-2</v>
      </c>
      <c r="AC134" s="23">
        <f t="shared" si="64"/>
        <v>2.0252831036525309E-2</v>
      </c>
      <c r="AD134" s="23">
        <f t="shared" si="64"/>
        <v>1.9869737373432672E-2</v>
      </c>
      <c r="AE134" s="23">
        <f t="shared" si="64"/>
        <v>1.9442313558000412E-2</v>
      </c>
      <c r="AF134" s="23">
        <f t="shared" si="64"/>
        <v>1.898534052251466E-2</v>
      </c>
      <c r="AG134" s="23">
        <f t="shared" si="64"/>
        <v>1.851124155505679E-2</v>
      </c>
      <c r="AH134" s="23">
        <f t="shared" si="64"/>
        <v>1.802994067595054E-2</v>
      </c>
      <c r="AI134" s="23">
        <f t="shared" si="64"/>
        <v>1.7548210084646021E-2</v>
      </c>
      <c r="AJ134" s="23">
        <f t="shared" si="64"/>
        <v>1.7069909637179803E-2</v>
      </c>
      <c r="AK134" s="23">
        <f t="shared" si="64"/>
        <v>1.6596566324912576E-2</v>
      </c>
      <c r="AL134" s="23">
        <f t="shared" si="64"/>
        <v>1.6127996743438011E-2</v>
      </c>
      <c r="AM134" s="23">
        <f t="shared" si="64"/>
        <v>1.5662847722214046E-2</v>
      </c>
      <c r="AN134" s="23">
        <f t="shared" si="64"/>
        <v>1.5199022687944153E-2</v>
      </c>
      <c r="AO134" s="23">
        <f t="shared" si="64"/>
        <v>1.4734005362744051E-2</v>
      </c>
      <c r="AP134" s="23">
        <f t="shared" si="64"/>
        <v>1.4265110781658041E-2</v>
      </c>
      <c r="AQ134" s="23">
        <f t="shared" si="64"/>
        <v>1.3789700446350084E-2</v>
      </c>
      <c r="AR134" s="23">
        <f t="shared" si="64"/>
        <v>1.3305401769993397E-2</v>
      </c>
      <c r="AS134" s="23">
        <f t="shared" si="64"/>
        <v>1.2810376224310582E-2</v>
      </c>
      <c r="AT134" s="23">
        <f t="shared" si="64"/>
        <v>1.2303688168985749E-2</v>
      </c>
      <c r="AU134" s="23">
        <f t="shared" si="64"/>
        <v>1.178583850055781E-2</v>
      </c>
      <c r="AV134" s="23">
        <f t="shared" si="64"/>
        <v>1.1259544432319579E-2</v>
      </c>
      <c r="AW134" s="23">
        <f t="shared" si="64"/>
        <v>1.07308681832603E-2</v>
      </c>
      <c r="AX134" s="23">
        <f t="shared" si="64"/>
        <v>1.0210820241157492E-2</v>
      </c>
      <c r="AY134" s="23">
        <f t="shared" si="64"/>
        <v>9.7175802947953027E-3</v>
      </c>
      <c r="AZ134" s="23">
        <f t="shared" si="64"/>
        <v>9.2794771394484332E-3</v>
      </c>
      <c r="BA134" s="23">
        <f t="shared" si="64"/>
        <v>8.9388235112464187E-3</v>
      </c>
      <c r="BB134" s="23">
        <f t="shared" si="64"/>
        <v>8.7565746559283841E-3</v>
      </c>
      <c r="BC134" s="23">
        <f t="shared" si="64"/>
        <v>8.8175180321976576E-3</v>
      </c>
      <c r="BD134" s="23">
        <f t="shared" si="64"/>
        <v>9.2352453105835064E-3</v>
      </c>
      <c r="BE134" s="23">
        <f t="shared" si="64"/>
        <v>1.0155449029018104E-2</v>
      </c>
      <c r="BF134" s="23">
        <f t="shared" si="64"/>
        <v>1.1755066761261812E-2</v>
      </c>
      <c r="BG134" s="23">
        <f t="shared" si="64"/>
        <v>1.4233346713729667E-2</v>
      </c>
      <c r="BH134" s="23">
        <f t="shared" si="64"/>
        <v>1.7788738109311586E-2</v>
      </c>
      <c r="BI134" s="23">
        <f t="shared" si="64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1.1086213428651273E-2</v>
      </c>
      <c r="D135" s="23">
        <f t="shared" ref="D135:K135" si="65">+LN(D56/C56)/10</f>
        <v>1.1086213428651273E-2</v>
      </c>
      <c r="E135" s="23">
        <f t="shared" si="65"/>
        <v>8.0948266543231628E-3</v>
      </c>
      <c r="F135" s="23">
        <f t="shared" si="65"/>
        <v>5.6375575270114385E-3</v>
      </c>
      <c r="G135" s="23">
        <f t="shared" si="65"/>
        <v>3.3144510757033819E-3</v>
      </c>
      <c r="H135" s="23">
        <f t="shared" si="65"/>
        <v>1.4059990188340225E-3</v>
      </c>
      <c r="I135" s="23">
        <f t="shared" si="65"/>
        <v>1.7683651122213668E-5</v>
      </c>
      <c r="J135" s="23">
        <f t="shared" si="65"/>
        <v>-1.091817620441276E-3</v>
      </c>
      <c r="K135" s="23">
        <f t="shared" si="65"/>
        <v>-1.8409485868533238E-3</v>
      </c>
    </row>
    <row r="136" spans="1:61" ht="18" customHeight="1">
      <c r="A136" s="23" t="s">
        <v>207</v>
      </c>
      <c r="B136" s="147"/>
      <c r="C136" s="147">
        <f>+C134+C135</f>
        <v>7.1045286146026163E-2</v>
      </c>
      <c r="D136" s="23">
        <f t="shared" ref="D136:K136" si="66">+D134+D135</f>
        <v>8.9549186738130102E-2</v>
      </c>
      <c r="E136" s="23">
        <f t="shared" si="66"/>
        <v>7.8488254485096345E-2</v>
      </c>
      <c r="F136" s="23">
        <f t="shared" si="66"/>
        <v>7.0331088925518745E-2</v>
      </c>
      <c r="G136" s="23">
        <f t="shared" si="66"/>
        <v>6.1602507949320207E-2</v>
      </c>
      <c r="H136" s="23">
        <f t="shared" si="66"/>
        <v>5.4988441638431904E-2</v>
      </c>
      <c r="I136" s="23">
        <f t="shared" si="66"/>
        <v>5.0679123409233098E-2</v>
      </c>
      <c r="J136" s="23">
        <f t="shared" si="66"/>
        <v>4.6571388066493108E-2</v>
      </c>
      <c r="K136" s="23">
        <f t="shared" si="66"/>
        <v>4.3380577832423689E-2</v>
      </c>
    </row>
    <row r="137" spans="1:61" ht="18" customHeight="1">
      <c r="A137" s="23" t="s">
        <v>208</v>
      </c>
      <c r="B137" s="147"/>
      <c r="C137" s="147">
        <f>+C136-C129</f>
        <v>-1.5689169391043964E-2</v>
      </c>
      <c r="D137" s="23">
        <f t="shared" ref="D137:K137" si="67">+D136-D129</f>
        <v>1.3316702123513796E-2</v>
      </c>
      <c r="E137" s="23">
        <f t="shared" si="67"/>
        <v>1.0052315647499241E-2</v>
      </c>
      <c r="F137" s="23">
        <f t="shared" si="67"/>
        <v>1.0252688488968473E-2</v>
      </c>
      <c r="G137" s="23">
        <f t="shared" si="67"/>
        <v>7.8889142964875189E-3</v>
      </c>
      <c r="H137" s="23">
        <f t="shared" si="67"/>
        <v>5.4394620154256737E-3</v>
      </c>
      <c r="I137" s="23">
        <f t="shared" si="67"/>
        <v>5.0973878938725403E-3</v>
      </c>
      <c r="J137" s="23">
        <f t="shared" si="67"/>
        <v>4.0720991922998037E-3</v>
      </c>
      <c r="K137" s="23">
        <f t="shared" si="67"/>
        <v>4.1183824057226953E-3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8">+$B$7*B68/B74-(1-(1-0.1)^10)/10</f>
        <v>0.11725296442664553</v>
      </c>
      <c r="C139" s="147">
        <f t="shared" si="68"/>
        <v>9.2771805609888444E-2</v>
      </c>
      <c r="D139" s="23">
        <f t="shared" si="68"/>
        <v>7.7865221776783386E-2</v>
      </c>
      <c r="E139" s="23">
        <f t="shared" si="68"/>
        <v>6.9454827267017197E-2</v>
      </c>
      <c r="F139" s="23">
        <f t="shared" si="68"/>
        <v>6.4092320701261044E-2</v>
      </c>
      <c r="G139" s="23">
        <f t="shared" si="68"/>
        <v>6.0805542987230163E-2</v>
      </c>
      <c r="H139" s="23">
        <f t="shared" si="68"/>
        <v>5.7465035698160735E-2</v>
      </c>
      <c r="I139" s="23">
        <f t="shared" si="68"/>
        <v>5.3373787483669749E-2</v>
      </c>
      <c r="J139" s="23">
        <f t="shared" si="68"/>
        <v>4.9278393799778372E-2</v>
      </c>
      <c r="K139" s="23">
        <f t="shared" si="68"/>
        <v>4.5511833160143955E-2</v>
      </c>
      <c r="L139" s="23">
        <f t="shared" si="68"/>
        <v>4.3644136010540804E-2</v>
      </c>
      <c r="M139" s="23">
        <f t="shared" si="68"/>
        <v>4.2315768929874889E-2</v>
      </c>
      <c r="N139" s="23">
        <f t="shared" si="68"/>
        <v>4.2024851047245584E-2</v>
      </c>
      <c r="O139" s="23">
        <f t="shared" si="68"/>
        <v>4.1008019262727805E-2</v>
      </c>
      <c r="P139" s="23">
        <f t="shared" si="68"/>
        <v>3.9703570217325526E-2</v>
      </c>
      <c r="Q139" s="23">
        <f t="shared" si="68"/>
        <v>3.8325440283484336E-2</v>
      </c>
      <c r="R139" s="23">
        <f t="shared" si="68"/>
        <v>3.6972128831176176E-2</v>
      </c>
      <c r="S139" s="23">
        <f t="shared" si="68"/>
        <v>3.5685092623565853E-2</v>
      </c>
      <c r="T139" s="23">
        <f t="shared" si="68"/>
        <v>3.4478258979437335E-2</v>
      </c>
      <c r="U139" s="23">
        <f t="shared" si="68"/>
        <v>3.3352700174989966E-2</v>
      </c>
      <c r="V139" s="23">
        <f t="shared" si="68"/>
        <v>3.230390291779614E-2</v>
      </c>
      <c r="W139" s="23">
        <f t="shared" si="68"/>
        <v>3.1325388972198706E-2</v>
      </c>
      <c r="X139" s="23">
        <f t="shared" si="68"/>
        <v>3.041054017362485E-2</v>
      </c>
      <c r="Y139" s="23">
        <f t="shared" si="68"/>
        <v>2.9553513316355945E-2</v>
      </c>
      <c r="Z139" s="23">
        <f t="shared" si="68"/>
        <v>2.8749635074441227E-2</v>
      </c>
      <c r="AA139" s="23">
        <f t="shared" si="68"/>
        <v>2.8008746740704832E-2</v>
      </c>
      <c r="AB139" s="23">
        <f t="shared" si="68"/>
        <v>2.7338237501905976E-2</v>
      </c>
      <c r="AC139" s="23">
        <f t="shared" si="68"/>
        <v>2.70508104995376E-2</v>
      </c>
      <c r="AD139" s="23">
        <f t="shared" si="68"/>
        <v>2.6724111561617594E-2</v>
      </c>
      <c r="AE139" s="23">
        <f t="shared" si="68"/>
        <v>2.6358265328971425E-2</v>
      </c>
      <c r="AF139" s="23">
        <f t="shared" si="68"/>
        <v>2.5962328843989232E-2</v>
      </c>
      <c r="AG139" s="23">
        <f t="shared" si="68"/>
        <v>2.5546845045750596E-2</v>
      </c>
      <c r="AH139" s="23">
        <f t="shared" si="68"/>
        <v>2.5121290182636424E-2</v>
      </c>
      <c r="AI139" s="23">
        <f t="shared" si="68"/>
        <v>2.4692860357941313E-2</v>
      </c>
      <c r="AJ139" s="23">
        <f t="shared" si="68"/>
        <v>2.4266236090547469E-2</v>
      </c>
      <c r="AK139" s="23">
        <f t="shared" si="68"/>
        <v>2.38438677623629E-2</v>
      </c>
      <c r="AL139" s="23">
        <f t="shared" si="68"/>
        <v>2.3426452446483129E-2</v>
      </c>
      <c r="AM139" s="23">
        <f t="shared" si="68"/>
        <v>2.3013420231364656E-2</v>
      </c>
      <c r="AN139" s="23">
        <f t="shared" si="68"/>
        <v>2.2603352352720374E-2</v>
      </c>
      <c r="AO139" s="23">
        <f t="shared" si="68"/>
        <v>2.2194313583741382E-2</v>
      </c>
      <c r="AP139" s="23">
        <f t="shared" si="68"/>
        <v>2.1784111490400368E-2</v>
      </c>
      <c r="AQ139" s="23">
        <f t="shared" si="68"/>
        <v>2.1370508574262162E-2</v>
      </c>
      <c r="AR139" s="23">
        <f t="shared" si="68"/>
        <v>2.0951419139899327E-2</v>
      </c>
      <c r="AS139" s="23">
        <f t="shared" si="68"/>
        <v>2.0525126478152383E-2</v>
      </c>
      <c r="AT139" s="23">
        <f t="shared" si="68"/>
        <v>2.0090560789348857E-2</v>
      </c>
      <c r="AU139" s="23">
        <f t="shared" si="68"/>
        <v>1.9647685880275309E-2</v>
      </c>
      <c r="AV139" s="23">
        <f t="shared" si="68"/>
        <v>1.9198053847096205E-2</v>
      </c>
      <c r="AW139" s="23">
        <f t="shared" si="68"/>
        <v>1.8745601709966919E-2</v>
      </c>
      <c r="AX139" s="23">
        <f t="shared" si="68"/>
        <v>1.829778124615522E-2</v>
      </c>
      <c r="AY139" s="23">
        <f t="shared" si="68"/>
        <v>1.7867130327524669E-2</v>
      </c>
      <c r="AZ139" s="23">
        <f t="shared" si="68"/>
        <v>1.7473405470885897E-2</v>
      </c>
      <c r="BA139" s="23">
        <f t="shared" si="68"/>
        <v>1.7146391792848534E-2</v>
      </c>
      <c r="BB139" s="23">
        <f t="shared" si="68"/>
        <v>1.6929474080960946E-2</v>
      </c>
      <c r="BC139" s="23">
        <f t="shared" si="68"/>
        <v>1.6883971851559224E-2</v>
      </c>
      <c r="BD139" s="23">
        <f t="shared" si="68"/>
        <v>1.7094085428067396E-2</v>
      </c>
      <c r="BE139" s="23">
        <f t="shared" si="68"/>
        <v>1.7672023802623782E-2</v>
      </c>
      <c r="BF139" s="23">
        <f t="shared" si="68"/>
        <v>1.8762378452097841E-2</v>
      </c>
      <c r="BG139" s="23">
        <f t="shared" si="68"/>
        <v>2.0543768730541576E-2</v>
      </c>
      <c r="BH139" s="23">
        <f t="shared" si="68"/>
        <v>2.3223473325961835E-2</v>
      </c>
      <c r="BI139" s="23">
        <f t="shared" si="68"/>
        <v>2.701579090933251E-2</v>
      </c>
    </row>
    <row r="140" spans="1:61" ht="18" customHeight="1">
      <c r="A140" s="23" t="s">
        <v>94</v>
      </c>
      <c r="B140" s="147">
        <v>1</v>
      </c>
      <c r="C140" s="147">
        <f t="shared" ref="C140:AH140" si="69">+B140/(1+C131)^10</f>
        <v>0.47150398451097175</v>
      </c>
      <c r="D140" s="23">
        <f t="shared" si="69"/>
        <v>0.21542024158461476</v>
      </c>
      <c r="E140" s="23">
        <f t="shared" si="69"/>
        <v>0.10714820237680463</v>
      </c>
      <c r="F140" s="23">
        <f t="shared" si="69"/>
        <v>5.7480302279925122E-2</v>
      </c>
      <c r="G140" s="23">
        <f t="shared" si="69"/>
        <v>3.3051906313043687E-2</v>
      </c>
      <c r="H140" s="23">
        <f t="shared" si="69"/>
        <v>1.9978438067563609E-2</v>
      </c>
      <c r="I140" s="23">
        <f t="shared" si="69"/>
        <v>1.2553078672992563E-2</v>
      </c>
      <c r="J140" s="23">
        <f t="shared" si="69"/>
        <v>8.1578692468180468E-3</v>
      </c>
      <c r="K140" s="23">
        <f t="shared" si="69"/>
        <v>5.4647085559258171E-3</v>
      </c>
      <c r="L140" s="23">
        <f t="shared" si="69"/>
        <v>3.7195149598843141E-3</v>
      </c>
      <c r="M140" s="23">
        <f t="shared" si="69"/>
        <v>2.5773486001971352E-3</v>
      </c>
      <c r="N140" s="23">
        <f t="shared" si="69"/>
        <v>1.8289898143554735E-3</v>
      </c>
      <c r="O140" s="23">
        <f t="shared" si="69"/>
        <v>1.3151414090329877E-3</v>
      </c>
      <c r="P140" s="23">
        <f t="shared" si="69"/>
        <v>9.5872145575898258E-4</v>
      </c>
      <c r="Q140" s="23">
        <f t="shared" si="69"/>
        <v>7.0836200124170924E-4</v>
      </c>
      <c r="R140" s="23">
        <f t="shared" si="69"/>
        <v>5.3014475705959998E-4</v>
      </c>
      <c r="S140" s="23">
        <f t="shared" si="69"/>
        <v>4.015986283692854E-4</v>
      </c>
      <c r="T140" s="23">
        <f t="shared" si="69"/>
        <v>3.0769926453804808E-4</v>
      </c>
      <c r="U140" s="23">
        <f t="shared" si="69"/>
        <v>2.3828243294907688E-4</v>
      </c>
      <c r="V140" s="23">
        <f t="shared" si="69"/>
        <v>1.8638386866258005E-4</v>
      </c>
      <c r="W140" s="23">
        <f t="shared" si="69"/>
        <v>1.4717022039735013E-4</v>
      </c>
      <c r="X140" s="23">
        <f t="shared" si="69"/>
        <v>1.1724479201802799E-4</v>
      </c>
      <c r="Y140" s="23">
        <f t="shared" si="69"/>
        <v>9.419178643491649E-5</v>
      </c>
      <c r="Z140" s="23">
        <f t="shared" si="69"/>
        <v>7.626557813038367E-5</v>
      </c>
      <c r="AA140" s="23">
        <f t="shared" si="69"/>
        <v>6.2191692175548325E-5</v>
      </c>
      <c r="AB140" s="23">
        <f t="shared" si="69"/>
        <v>5.0912031896898761E-5</v>
      </c>
      <c r="AC140" s="23">
        <f t="shared" si="69"/>
        <v>4.1776214520622153E-5</v>
      </c>
      <c r="AD140" s="23">
        <f t="shared" si="69"/>
        <v>3.4413594533748117E-5</v>
      </c>
      <c r="AE140" s="23">
        <f t="shared" si="69"/>
        <v>2.8469448692202084E-5</v>
      </c>
      <c r="AF140" s="23">
        <f t="shared" si="69"/>
        <v>2.3657856275910776E-5</v>
      </c>
      <c r="AG140" s="23">
        <f t="shared" si="69"/>
        <v>1.975021116480783E-5</v>
      </c>
      <c r="AH140" s="23">
        <f t="shared" si="69"/>
        <v>1.6564791568054785E-5</v>
      </c>
      <c r="AI140" s="23">
        <f t="shared" ref="AI140:BG140" si="70">+AH140/(1+AI131)^10</f>
        <v>1.3957694281956171E-5</v>
      </c>
      <c r="AJ140" s="23">
        <f t="shared" si="70"/>
        <v>1.1815147027836208E-5</v>
      </c>
      <c r="AK140" s="23">
        <f t="shared" si="70"/>
        <v>1.0047169312680901E-5</v>
      </c>
      <c r="AL140" s="23">
        <f t="shared" si="70"/>
        <v>8.5824648385622699E-6</v>
      </c>
      <c r="AM140" s="23">
        <f t="shared" si="70"/>
        <v>7.364374518595234E-6</v>
      </c>
      <c r="AN140" s="23">
        <f t="shared" si="70"/>
        <v>6.3477048072497659E-6</v>
      </c>
      <c r="AO140" s="23">
        <f t="shared" si="70"/>
        <v>5.4962575501907033E-6</v>
      </c>
      <c r="AP140" s="23">
        <f t="shared" si="70"/>
        <v>4.780911182136952E-6</v>
      </c>
      <c r="AQ140" s="23">
        <f t="shared" si="70"/>
        <v>4.178129813478435E-6</v>
      </c>
      <c r="AR140" s="23">
        <f t="shared" si="70"/>
        <v>3.6688017678519026E-6</v>
      </c>
      <c r="AS140" s="23">
        <f t="shared" si="70"/>
        <v>3.237330478117094E-6</v>
      </c>
      <c r="AT140" s="23">
        <f t="shared" si="70"/>
        <v>2.8709178776155429E-6</v>
      </c>
      <c r="AU140" s="23">
        <f t="shared" si="70"/>
        <v>2.5589938340093761E-6</v>
      </c>
      <c r="AV140" s="23">
        <f t="shared" si="70"/>
        <v>2.2927553517976973E-6</v>
      </c>
      <c r="AW140" s="23">
        <f t="shared" si="70"/>
        <v>2.0647868983347337E-6</v>
      </c>
      <c r="AX140" s="23">
        <f t="shared" si="70"/>
        <v>1.8687390355894217E-6</v>
      </c>
      <c r="AY140" s="23">
        <f t="shared" si="70"/>
        <v>1.6990474899916094E-6</v>
      </c>
      <c r="AZ140" s="23">
        <f t="shared" si="70"/>
        <v>1.5506802021429696E-6</v>
      </c>
      <c r="BA140" s="23">
        <f t="shared" si="70"/>
        <v>1.4189078587090706E-6</v>
      </c>
      <c r="BB140" s="23">
        <f t="shared" si="70"/>
        <v>1.2991070473971261E-6</v>
      </c>
      <c r="BC140" s="23">
        <f t="shared" si="70"/>
        <v>1.1866282886435192E-6</v>
      </c>
      <c r="BD140" s="23">
        <f t="shared" si="70"/>
        <v>1.0767958155554439E-6</v>
      </c>
      <c r="BE140" s="23">
        <f t="shared" si="70"/>
        <v>9.6514545918797919E-7</v>
      </c>
      <c r="BF140" s="23">
        <f t="shared" si="70"/>
        <v>8.4802306211299587E-7</v>
      </c>
      <c r="BG140" s="23">
        <f t="shared" si="70"/>
        <v>7.2359559256342063E-7</v>
      </c>
      <c r="BH140" s="23">
        <f>+BG140</f>
        <v>7.2359559256342063E-7</v>
      </c>
      <c r="BI140" s="23">
        <f>+BH140</f>
        <v>7.2359559256342063E-7</v>
      </c>
    </row>
    <row r="141" spans="1:61" ht="18" customHeight="1">
      <c r="A141" s="23" t="s">
        <v>208</v>
      </c>
      <c r="B141" s="147">
        <f t="shared" ref="B141:K141" si="71">+B139-C131</f>
        <v>3.917178782337026E-2</v>
      </c>
      <c r="C141" s="147">
        <f t="shared" si="71"/>
        <v>1.1288335534045221E-2</v>
      </c>
      <c r="D141" s="23">
        <f t="shared" si="71"/>
        <v>5.5310100506766741E-3</v>
      </c>
      <c r="E141" s="23">
        <f t="shared" si="71"/>
        <v>5.1976576299435084E-3</v>
      </c>
      <c r="F141" s="23">
        <f t="shared" si="71"/>
        <v>7.1963236565695671E-3</v>
      </c>
      <c r="G141" s="23">
        <f t="shared" si="71"/>
        <v>9.1742563493107041E-3</v>
      </c>
      <c r="H141" s="23">
        <f t="shared" si="71"/>
        <v>9.8996781289773378E-3</v>
      </c>
      <c r="I141" s="23">
        <f t="shared" si="71"/>
        <v>9.3332752888928144E-3</v>
      </c>
      <c r="J141" s="23">
        <f t="shared" si="71"/>
        <v>8.3976516493312198E-3</v>
      </c>
      <c r="K141" s="23">
        <f t="shared" si="71"/>
        <v>6.2904613134602341E-3</v>
      </c>
    </row>
    <row r="142" spans="1:61" ht="18" customHeight="1">
      <c r="A142" s="23" t="s">
        <v>13</v>
      </c>
      <c r="B142" s="147"/>
      <c r="C142" s="147">
        <f>+EXP(C128-0.1)</f>
        <v>1.0601879842384967</v>
      </c>
      <c r="D142" s="23">
        <f>+EXP(D128-0.1)</f>
        <v>1.0446631574577476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85.53103781431912</v>
      </c>
    </row>
    <row r="145" spans="1:74" ht="18" customHeight="1">
      <c r="A145" s="23" t="s">
        <v>150</v>
      </c>
      <c r="B145" s="147">
        <f>+SUMPRODUCT(B140:AE140*B84:AE84)*10</f>
        <v>86.785168431537329</v>
      </c>
    </row>
    <row r="146" spans="1:74" ht="18" customHeight="1">
      <c r="A146" s="23" t="s">
        <v>151</v>
      </c>
      <c r="B146" s="147">
        <f>+SUMPRODUCT(B140:BI140*B84:BI84)*10</f>
        <v>87.110997798030226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2">+B148/(1+B79)^10</f>
        <v>0.55861042252600412</v>
      </c>
      <c r="D148" s="23">
        <f t="shared" si="72"/>
        <v>0.26245608311463908</v>
      </c>
      <c r="E148" s="23">
        <f t="shared" si="72"/>
        <v>0.13292978560996435</v>
      </c>
      <c r="F148" s="23">
        <f t="shared" si="72"/>
        <v>7.1019261077383669E-2</v>
      </c>
      <c r="G148" s="23">
        <f t="shared" si="72"/>
        <v>4.0302983742399198E-2</v>
      </c>
      <c r="H148" s="23">
        <f t="shared" si="72"/>
        <v>2.3913984975077501E-2</v>
      </c>
      <c r="I148" s="23">
        <f t="shared" si="72"/>
        <v>1.4588949353809479E-2</v>
      </c>
      <c r="J148" s="23">
        <f t="shared" si="72"/>
        <v>9.1581362539263356E-3</v>
      </c>
      <c r="K148" s="23">
        <f t="shared" si="72"/>
        <v>5.8846907631173121E-3</v>
      </c>
      <c r="L148" s="23">
        <f t="shared" si="72"/>
        <v>3.935614641370269E-3</v>
      </c>
      <c r="M148" s="23">
        <f t="shared" si="72"/>
        <v>2.6627927036514177E-3</v>
      </c>
      <c r="N148" s="23">
        <f t="shared" si="72"/>
        <v>1.8682609493389187E-3</v>
      </c>
      <c r="O148" s="23">
        <f t="shared" si="72"/>
        <v>1.3280451216115929E-3</v>
      </c>
      <c r="P148" s="23">
        <f t="shared" si="72"/>
        <v>9.5752627294172813E-4</v>
      </c>
      <c r="Q148" s="23">
        <f t="shared" si="72"/>
        <v>7.0022050966528999E-4</v>
      </c>
      <c r="R148" s="23">
        <f t="shared" si="72"/>
        <v>5.1906948394075665E-4</v>
      </c>
      <c r="S148" s="23">
        <f t="shared" si="72"/>
        <v>3.8976043641265071E-4</v>
      </c>
      <c r="T148" s="23">
        <f t="shared" si="72"/>
        <v>2.9621578112285114E-4</v>
      </c>
      <c r="U148" s="23">
        <f t="shared" si="72"/>
        <v>2.2768041111185407E-4</v>
      </c>
      <c r="V148" s="23">
        <f t="shared" si="72"/>
        <v>1.7686573504933494E-4</v>
      </c>
      <c r="W148" s="23">
        <f t="shared" si="72"/>
        <v>1.3876613764423753E-4</v>
      </c>
      <c r="X148" s="23">
        <f t="shared" si="72"/>
        <v>1.0989853880872439E-4</v>
      </c>
      <c r="Y148" s="23">
        <f t="shared" si="72"/>
        <v>8.7808555151096788E-5</v>
      </c>
      <c r="Z148" s="23">
        <f t="shared" si="72"/>
        <v>7.0745933607156523E-5</v>
      </c>
      <c r="AA148" s="23">
        <f t="shared" si="72"/>
        <v>5.7436258477681448E-5</v>
      </c>
      <c r="AB148" s="23">
        <f t="shared" si="72"/>
        <v>4.6952300693161201E-5</v>
      </c>
      <c r="AC148" s="23">
        <f t="shared" si="72"/>
        <v>3.8421896023999582E-5</v>
      </c>
      <c r="AD148" s="23">
        <f t="shared" si="72"/>
        <v>3.1559618228360277E-5</v>
      </c>
      <c r="AE148" s="23">
        <f t="shared" si="72"/>
        <v>2.6031859040761369E-5</v>
      </c>
      <c r="AF148" s="23">
        <f t="shared" si="72"/>
        <v>2.1568792011439238E-5</v>
      </c>
      <c r="AG148" s="23">
        <f t="shared" si="72"/>
        <v>1.7954261851006736E-5</v>
      </c>
      <c r="AH148" s="23">
        <f t="shared" si="72"/>
        <v>1.5016269191317888E-5</v>
      </c>
      <c r="AI148" s="23">
        <f t="shared" ref="AI148:BI148" si="73">+AH148/(1+AH79)^10</f>
        <v>1.2618626863088468E-5</v>
      </c>
      <c r="AJ148" s="23">
        <f t="shared" si="73"/>
        <v>1.0653787762217062E-5</v>
      </c>
      <c r="AK148" s="23">
        <f t="shared" si="73"/>
        <v>9.0368621167364164E-6</v>
      </c>
      <c r="AL148" s="23">
        <f t="shared" si="73"/>
        <v>7.700758114843391E-6</v>
      </c>
      <c r="AM148" s="23">
        <f t="shared" si="73"/>
        <v>6.5923129624127462E-6</v>
      </c>
      <c r="AN148" s="23">
        <f t="shared" si="73"/>
        <v>5.6692538909983803E-6</v>
      </c>
      <c r="AO148" s="23">
        <f t="shared" si="73"/>
        <v>4.8978306153535623E-6</v>
      </c>
      <c r="AP148" s="23">
        <f t="shared" si="73"/>
        <v>4.2509783685315385E-6</v>
      </c>
      <c r="AQ148" s="23">
        <f t="shared" si="73"/>
        <v>3.706893833543162E-6</v>
      </c>
      <c r="AR148" s="23">
        <f t="shared" si="73"/>
        <v>3.2479293201681673E-6</v>
      </c>
      <c r="AS148" s="23">
        <f t="shared" si="73"/>
        <v>2.8597307773460262E-6</v>
      </c>
      <c r="AT148" s="23">
        <f t="shared" si="73"/>
        <v>2.530561859378662E-6</v>
      </c>
      <c r="AU148" s="23">
        <f t="shared" si="73"/>
        <v>2.2507693532278275E-6</v>
      </c>
      <c r="AV148" s="23">
        <f t="shared" si="73"/>
        <v>2.0123552787762957E-6</v>
      </c>
      <c r="AW148" s="23">
        <f t="shared" si="73"/>
        <v>1.8086284694124133E-6</v>
      </c>
      <c r="AX148" s="23">
        <f t="shared" si="73"/>
        <v>1.6339140376191643E-6</v>
      </c>
      <c r="AY148" s="23">
        <f t="shared" si="73"/>
        <v>1.4833035129672365E-6</v>
      </c>
      <c r="AZ148" s="23">
        <f t="shared" si="73"/>
        <v>1.3524325105253975E-6</v>
      </c>
      <c r="BA148" s="23">
        <f t="shared" si="73"/>
        <v>1.2372779233503744E-6</v>
      </c>
      <c r="BB148" s="23">
        <f t="shared" si="73"/>
        <v>1.1339750024903859E-6</v>
      </c>
      <c r="BC148" s="23">
        <f t="shared" si="73"/>
        <v>1.0386693824742074E-6</v>
      </c>
      <c r="BD148" s="23">
        <f t="shared" si="73"/>
        <v>9.4744332624517566E-7</v>
      </c>
      <c r="BE148" s="23">
        <f t="shared" si="73"/>
        <v>8.5638910243342256E-7</v>
      </c>
      <c r="BF148" s="23">
        <f t="shared" si="73"/>
        <v>7.6193382263799913E-7</v>
      </c>
      <c r="BG148" s="23">
        <f t="shared" si="73"/>
        <v>6.6151302165189143E-7</v>
      </c>
      <c r="BH148" s="23">
        <f t="shared" si="73"/>
        <v>5.545771695019399E-7</v>
      </c>
      <c r="BI148" s="23">
        <f t="shared" si="73"/>
        <v>4.7786097442106135E-7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97.196360798546579</v>
      </c>
    </row>
    <row r="152" spans="1:74" ht="18" customHeight="1">
      <c r="A152" s="23" t="s">
        <v>150</v>
      </c>
      <c r="B152" s="147">
        <f>+SUMPRODUCT(B148:AE148*B84:AE84)*10</f>
        <v>98.367339338457043</v>
      </c>
    </row>
    <row r="153" spans="1:74" ht="18" customHeight="1">
      <c r="A153" s="23" t="s">
        <v>151</v>
      </c>
      <c r="B153" s="147">
        <f>+SUMPRODUCT(B148:BI148*B84:BI84)*10</f>
        <v>98.659862155931535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7.1444022625271756E-3</v>
      </c>
      <c r="C155" s="148">
        <f t="shared" ref="C155:BI155" si="74">+C63*C61</f>
        <v>1.4487768392450572E-2</v>
      </c>
      <c r="D155" s="29">
        <f t="shared" si="74"/>
        <v>3.3823815106569323E-2</v>
      </c>
      <c r="E155" s="29">
        <f t="shared" si="74"/>
        <v>7.241424834239045E-2</v>
      </c>
      <c r="F155" s="29">
        <f t="shared" si="74"/>
        <v>0.14145355036038085</v>
      </c>
      <c r="G155" s="29">
        <f t="shared" si="74"/>
        <v>0.25280085239908151</v>
      </c>
      <c r="H155" s="29">
        <f t="shared" si="74"/>
        <v>0.41990538205449468</v>
      </c>
      <c r="I155" s="29">
        <f t="shared" si="74"/>
        <v>0.65745755182581733</v>
      </c>
      <c r="J155" s="29">
        <f t="shared" si="74"/>
        <v>0.97678860804336309</v>
      </c>
      <c r="K155" s="29">
        <f t="shared" si="74"/>
        <v>1.3952240331255394</v>
      </c>
      <c r="L155" s="29">
        <f t="shared" si="74"/>
        <v>1.93652095231885</v>
      </c>
      <c r="M155" s="29">
        <f t="shared" si="74"/>
        <v>2.6367962480977289</v>
      </c>
      <c r="N155" s="29">
        <f t="shared" si="74"/>
        <v>3.4913197737679038</v>
      </c>
      <c r="O155" s="29">
        <f t="shared" si="74"/>
        <v>4.5482085112110786</v>
      </c>
      <c r="P155" s="29">
        <f t="shared" si="74"/>
        <v>5.8369389447807158</v>
      </c>
      <c r="Q155" s="29">
        <f t="shared" si="74"/>
        <v>7.3889677398640208</v>
      </c>
      <c r="R155" s="29">
        <f t="shared" si="74"/>
        <v>9.2383533594577809</v>
      </c>
      <c r="S155" s="29">
        <f t="shared" si="74"/>
        <v>11.421608970939729</v>
      </c>
      <c r="T155" s="29">
        <f t="shared" si="74"/>
        <v>13.977387363959037</v>
      </c>
      <c r="U155" s="29">
        <f t="shared" si="74"/>
        <v>16.945948138471017</v>
      </c>
      <c r="V155" s="29">
        <f t="shared" si="74"/>
        <v>20.36833583441642</v>
      </c>
      <c r="W155" s="29">
        <f t="shared" si="74"/>
        <v>24.28518634446333</v>
      </c>
      <c r="X155" s="29">
        <f t="shared" si="74"/>
        <v>28.735088938832121</v>
      </c>
      <c r="Y155" s="29">
        <f t="shared" si="74"/>
        <v>33.752483517510832</v>
      </c>
      <c r="Z155" s="29">
        <f t="shared" si="74"/>
        <v>39.365194706743033</v>
      </c>
      <c r="AA155" s="29">
        <f t="shared" si="74"/>
        <v>45.556147602397097</v>
      </c>
      <c r="AB155" s="29">
        <f t="shared" si="74"/>
        <v>52.066447939302925</v>
      </c>
      <c r="AC155" s="29">
        <f t="shared" si="74"/>
        <v>58.717503653034875</v>
      </c>
      <c r="AD155" s="29">
        <f t="shared" si="74"/>
        <v>65.690110523282854</v>
      </c>
      <c r="AE155" s="29">
        <f t="shared" si="74"/>
        <v>73.095799834965504</v>
      </c>
      <c r="AF155" s="29">
        <f t="shared" si="74"/>
        <v>81.008399737972852</v>
      </c>
      <c r="AG155" s="29">
        <f t="shared" si="74"/>
        <v>89.477162418939415</v>
      </c>
      <c r="AH155" s="29">
        <f t="shared" si="74"/>
        <v>98.533400971172242</v>
      </c>
      <c r="AI155" s="29">
        <f t="shared" si="74"/>
        <v>108.19573535616159</v>
      </c>
      <c r="AJ155" s="29">
        <f t="shared" si="74"/>
        <v>118.47390122931259</v>
      </c>
      <c r="AK155" s="29">
        <f t="shared" si="74"/>
        <v>129.37131314310761</v>
      </c>
      <c r="AL155" s="29">
        <f t="shared" si="74"/>
        <v>140.88665087987965</v>
      </c>
      <c r="AM155" s="29">
        <f t="shared" si="74"/>
        <v>153.01472154244328</v>
      </c>
      <c r="AN155" s="29">
        <f t="shared" si="74"/>
        <v>165.7468041787088</v>
      </c>
      <c r="AO155" s="29">
        <f t="shared" si="74"/>
        <v>179.07063579489019</v>
      </c>
      <c r="AP155" s="29">
        <f t="shared" si="74"/>
        <v>192.97015852324014</v>
      </c>
      <c r="AQ155" s="29">
        <f t="shared" si="74"/>
        <v>207.42512119025076</v>
      </c>
      <c r="AR155" s="29">
        <f t="shared" si="74"/>
        <v>222.41061575132736</v>
      </c>
      <c r="AS155" s="29">
        <f t="shared" si="74"/>
        <v>237.89663089660777</v>
      </c>
      <c r="AT155" s="29">
        <f t="shared" si="74"/>
        <v>253.84772335236315</v>
      </c>
      <c r="AU155" s="29">
        <f t="shared" si="74"/>
        <v>270.22294529935834</v>
      </c>
      <c r="AV155" s="29">
        <f t="shared" si="74"/>
        <v>286.97622908444811</v>
      </c>
      <c r="AW155" s="29">
        <f t="shared" si="74"/>
        <v>304.05752515214709</v>
      </c>
      <c r="AX155" s="29">
        <f t="shared" si="74"/>
        <v>321.4151246056806</v>
      </c>
      <c r="AY155" s="29">
        <f t="shared" si="74"/>
        <v>338.99978327020352</v>
      </c>
      <c r="AZ155" s="29">
        <f t="shared" si="74"/>
        <v>356.7715071349549</v>
      </c>
      <c r="BA155" s="29">
        <f t="shared" si="74"/>
        <v>374.71016193914539</v>
      </c>
      <c r="BB155" s="29">
        <f t="shared" si="74"/>
        <v>392.83142522365677</v>
      </c>
      <c r="BC155" s="29">
        <f t="shared" si="74"/>
        <v>411.20998775670841</v>
      </c>
      <c r="BD155" s="29">
        <f t="shared" si="74"/>
        <v>430.01230442432046</v>
      </c>
      <c r="BE155" s="29">
        <f t="shared" si="74"/>
        <v>449.54157173532053</v>
      </c>
      <c r="BF155" s="29">
        <f t="shared" si="74"/>
        <v>470.29798365939973</v>
      </c>
      <c r="BG155" s="29">
        <f t="shared" si="74"/>
        <v>493.05773024922723</v>
      </c>
      <c r="BH155" s="29">
        <f t="shared" si="74"/>
        <v>518.97452766890524</v>
      </c>
      <c r="BI155" s="29">
        <f t="shared" si="74"/>
        <v>549.70667972110175</v>
      </c>
    </row>
    <row r="159" spans="1:74" ht="18" customHeight="1">
      <c r="A159" s="21" t="s">
        <v>1313</v>
      </c>
      <c r="B159" s="148">
        <f>B57</f>
        <v>937.19556697899202</v>
      </c>
      <c r="C159" s="147">
        <f>B159*EXP(B58)</f>
        <v>1081.0130680798486</v>
      </c>
      <c r="D159" s="147">
        <f t="shared" ref="D159:BI159" si="75">C159*EXP(C58)</f>
        <v>1214.6557543238846</v>
      </c>
      <c r="E159" s="147">
        <f t="shared" si="75"/>
        <v>1328.2043822189544</v>
      </c>
      <c r="F159" s="147">
        <f t="shared" si="75"/>
        <v>1416.5926818179369</v>
      </c>
      <c r="G159" s="147">
        <f t="shared" si="75"/>
        <v>1455.148901943053</v>
      </c>
      <c r="H159" s="147">
        <f t="shared" si="75"/>
        <v>1466.0562767158233</v>
      </c>
      <c r="I159" s="147">
        <f t="shared" si="75"/>
        <v>1477.0454100112265</v>
      </c>
      <c r="J159" s="147">
        <f t="shared" si="75"/>
        <v>1488.1169146674717</v>
      </c>
      <c r="K159" s="147">
        <f t="shared" si="75"/>
        <v>1499.2714081164261</v>
      </c>
      <c r="L159" s="147">
        <f t="shared" si="75"/>
        <v>1497.1045923920378</v>
      </c>
      <c r="M159" s="147">
        <f t="shared" si="75"/>
        <v>1481.6741508046164</v>
      </c>
      <c r="N159" s="147">
        <f t="shared" si="75"/>
        <v>1466.4027485580618</v>
      </c>
      <c r="O159" s="147">
        <f t="shared" si="75"/>
        <v>1451.2887464567748</v>
      </c>
      <c r="P159" s="147">
        <f t="shared" si="75"/>
        <v>1436.3305222001095</v>
      </c>
      <c r="Q159" s="147">
        <f t="shared" si="75"/>
        <v>1421.5264702082393</v>
      </c>
      <c r="R159" s="147">
        <f t="shared" si="75"/>
        <v>1406.8750014498175</v>
      </c>
      <c r="S159" s="147">
        <f t="shared" si="75"/>
        <v>1392.3745432714152</v>
      </c>
      <c r="T159" s="147">
        <f t="shared" si="75"/>
        <v>1378.0235392287154</v>
      </c>
      <c r="U159" s="147">
        <f t="shared" si="75"/>
        <v>1363.8204489194497</v>
      </c>
      <c r="V159" s="147">
        <f t="shared" si="75"/>
        <v>1360.1141672812657</v>
      </c>
      <c r="W159" s="147">
        <f t="shared" si="75"/>
        <v>1366.8194038038771</v>
      </c>
      <c r="X159" s="147">
        <f t="shared" si="75"/>
        <v>1373.5576965197888</v>
      </c>
      <c r="Y159" s="147">
        <f t="shared" si="75"/>
        <v>1380.3292083929637</v>
      </c>
      <c r="Z159" s="147">
        <f t="shared" si="75"/>
        <v>1387.1341031907618</v>
      </c>
      <c r="AA159" s="147">
        <f t="shared" si="75"/>
        <v>1393.972545487901</v>
      </c>
      <c r="AB159" s="147">
        <f t="shared" si="75"/>
        <v>1400.8447006704373</v>
      </c>
      <c r="AC159" s="147">
        <f t="shared" si="75"/>
        <v>1407.7507349397647</v>
      </c>
      <c r="AD159" s="147">
        <f t="shared" si="75"/>
        <v>1414.6908153166344</v>
      </c>
      <c r="AE159" s="147">
        <f t="shared" si="75"/>
        <v>1421.6651096451944</v>
      </c>
      <c r="AF159" s="147">
        <f t="shared" si="75"/>
        <v>1425.1651397188009</v>
      </c>
      <c r="AG159" s="147">
        <f t="shared" si="75"/>
        <v>1425.1651397188009</v>
      </c>
      <c r="AH159" s="147">
        <f t="shared" si="75"/>
        <v>1425.1651397188009</v>
      </c>
      <c r="AI159" s="147">
        <f t="shared" si="75"/>
        <v>1425.1651397188009</v>
      </c>
      <c r="AJ159" s="147">
        <f t="shared" si="75"/>
        <v>1425.1651397188009</v>
      </c>
      <c r="AK159" s="147">
        <f t="shared" si="75"/>
        <v>1425.1651397188009</v>
      </c>
      <c r="AL159" s="147">
        <f t="shared" si="75"/>
        <v>1425.1651397188009</v>
      </c>
      <c r="AM159" s="147">
        <f t="shared" si="75"/>
        <v>1425.1651397188009</v>
      </c>
      <c r="AN159" s="147">
        <f t="shared" si="75"/>
        <v>1425.1651397188009</v>
      </c>
      <c r="AO159" s="147">
        <f t="shared" si="75"/>
        <v>1425.1651397188009</v>
      </c>
      <c r="AP159" s="147">
        <f t="shared" si="75"/>
        <v>1425.1651397188009</v>
      </c>
      <c r="AQ159" s="147">
        <f t="shared" si="75"/>
        <v>1425.1651397188009</v>
      </c>
      <c r="AR159" s="147">
        <f t="shared" si="75"/>
        <v>1425.1651397188009</v>
      </c>
      <c r="AS159" s="147">
        <f t="shared" si="75"/>
        <v>1425.1651397188009</v>
      </c>
      <c r="AT159" s="147">
        <f t="shared" si="75"/>
        <v>1425.1651397188009</v>
      </c>
      <c r="AU159" s="147">
        <f t="shared" si="75"/>
        <v>1425.1651397188009</v>
      </c>
      <c r="AV159" s="147">
        <f t="shared" si="75"/>
        <v>1425.1651397188009</v>
      </c>
      <c r="AW159" s="147">
        <f t="shared" si="75"/>
        <v>1425.1651397188009</v>
      </c>
      <c r="AX159" s="147">
        <f t="shared" si="75"/>
        <v>1425.1651397188009</v>
      </c>
      <c r="AY159" s="147">
        <f t="shared" si="75"/>
        <v>1425.1651397188009</v>
      </c>
      <c r="AZ159" s="147">
        <f t="shared" si="75"/>
        <v>1425.1651397188009</v>
      </c>
      <c r="BA159" s="147">
        <f t="shared" si="75"/>
        <v>1425.1651397188009</v>
      </c>
      <c r="BB159" s="147">
        <f t="shared" si="75"/>
        <v>1425.1651397188009</v>
      </c>
      <c r="BC159" s="147">
        <f t="shared" si="75"/>
        <v>1425.1651397188009</v>
      </c>
      <c r="BD159" s="147">
        <f t="shared" si="75"/>
        <v>1425.1651397188009</v>
      </c>
      <c r="BE159" s="147">
        <f t="shared" si="75"/>
        <v>1425.1651397188009</v>
      </c>
      <c r="BF159" s="147">
        <f t="shared" si="75"/>
        <v>1425.1651397188009</v>
      </c>
      <c r="BG159" s="147">
        <f t="shared" si="75"/>
        <v>1425.1651397188009</v>
      </c>
      <c r="BH159" s="147">
        <f t="shared" si="75"/>
        <v>1425.1651397188009</v>
      </c>
      <c r="BI159" s="147">
        <f t="shared" si="75"/>
        <v>1425.1651397188009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ColWidth="9.109375" defaultRowHeight="14.4"/>
  <cols>
    <col min="1" max="1" width="33.109375" style="223" customWidth="1"/>
    <col min="2" max="3" width="7.6640625" style="254" customWidth="1"/>
    <col min="4" max="4" width="7.109375" style="254" customWidth="1"/>
    <col min="5" max="6" width="8" style="254" customWidth="1"/>
    <col min="7" max="11" width="0.6640625" style="254" customWidth="1"/>
    <col min="12" max="12" width="7.5546875" style="254" customWidth="1"/>
    <col min="13" max="41" width="0.6640625" style="254" customWidth="1"/>
    <col min="42" max="42" width="7.44140625" style="254" customWidth="1"/>
    <col min="43" max="45" width="0.6640625" style="254" customWidth="1"/>
    <col min="46" max="46" width="0.44140625" style="254" customWidth="1"/>
    <col min="47" max="86" width="0.6640625" style="254" customWidth="1"/>
    <col min="87" max="101" width="0.5546875" style="254" customWidth="1"/>
    <col min="102" max="122" width="6.6640625" style="254" customWidth="1"/>
    <col min="123" max="127" width="6.88671875" style="223" customWidth="1"/>
    <col min="128" max="16384" width="9.10937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1.2317652665933005</v>
      </c>
      <c r="E3" s="255">
        <f>+Global!E70</f>
        <v>1.5247387786457056</v>
      </c>
      <c r="F3" s="255">
        <f>+Global!F70</f>
        <v>1.8399413615875575</v>
      </c>
      <c r="G3" s="255">
        <f>+Global!G70</f>
        <v>2.1645201487190233</v>
      </c>
      <c r="H3" s="255">
        <f>+Global!H70</f>
        <v>2.4900438045068891</v>
      </c>
      <c r="I3" s="255">
        <f>+Global!I70</f>
        <v>2.811396921997372</v>
      </c>
      <c r="J3" s="255">
        <f>+Global!J70</f>
        <v>3.1257269235998844</v>
      </c>
      <c r="K3" s="255">
        <f>+Global!K70</f>
        <v>3.4315436282120864</v>
      </c>
      <c r="L3" s="255">
        <f>+Global!L70</f>
        <v>3.7282623314830312</v>
      </c>
      <c r="M3" s="255">
        <f>+Global!M70</f>
        <v>4.0084796883388574</v>
      </c>
      <c r="N3" s="255">
        <f>+Global!N70</f>
        <v>4.2750913222417202</v>
      </c>
      <c r="O3" s="255">
        <f>+Global!O70</f>
        <v>4.5302239002698226</v>
      </c>
      <c r="P3" s="255">
        <f>+Global!P70</f>
        <v>4.7752353759499542</v>
      </c>
      <c r="Q3" s="255">
        <f>+Global!Q70</f>
        <v>5.01105031139552</v>
      </c>
      <c r="R3" s="255">
        <f>+Global!R70</f>
        <v>5.2383168026680273</v>
      </c>
      <c r="S3" s="255">
        <f>+Global!S70</f>
        <v>5.4574764109061222</v>
      </c>
      <c r="T3" s="255">
        <f>+Global!T70</f>
        <v>5.6687848999306976</v>
      </c>
      <c r="U3" s="255">
        <f>+Global!U70</f>
        <v>5.8723000665751757</v>
      </c>
      <c r="V3" s="255">
        <f>+Global!V70</f>
        <v>6.0678441681783806</v>
      </c>
      <c r="W3" s="255">
        <f>+Global!W70</f>
        <v>6.2549452836941368</v>
      </c>
      <c r="X3" s="255">
        <f>+Global!X70</f>
        <v>6.4327632412327018</v>
      </c>
      <c r="Y3" s="255">
        <f>+Global!Y70</f>
        <v>6.6000116537213893</v>
      </c>
      <c r="Z3" s="255">
        <f>+Global!Z70</f>
        <v>6.7548984035047566</v>
      </c>
      <c r="AA3" s="255">
        <f>+Global!AA70</f>
        <v>6.889729486000661</v>
      </c>
      <c r="AB3" s="255">
        <f>+Global!AB70</f>
        <v>6.9655791232990429</v>
      </c>
      <c r="AC3" s="255">
        <f>+Global!AC70</f>
        <v>6.9670082854174877</v>
      </c>
      <c r="AD3" s="255">
        <f>+Global!AD70</f>
        <v>6.9242474828126639</v>
      </c>
      <c r="AE3" s="255">
        <f>+Global!AE70</f>
        <v>6.8572475339520134</v>
      </c>
      <c r="AF3" s="255">
        <f>+Global!AF70</f>
        <v>6.7789737048591254</v>
      </c>
      <c r="AG3" s="255">
        <f>+Global!AG70</f>
        <v>6.6976576268472616</v>
      </c>
      <c r="AH3" s="255">
        <f>+Global!AH70</f>
        <v>6.6183395805258334</v>
      </c>
      <c r="AI3" s="255">
        <f>+Global!AI70</f>
        <v>6.5439259446625879</v>
      </c>
      <c r="AJ3" s="255">
        <f>+Global!AJ70</f>
        <v>6.4759141742030515</v>
      </c>
      <c r="AK3" s="255">
        <f>+Global!AK70</f>
        <v>6.4148889761358294</v>
      </c>
      <c r="AL3" s="255">
        <f>+Global!AL70</f>
        <v>6.3608605521683739</v>
      </c>
      <c r="AM3" s="255">
        <f>+Global!AM70</f>
        <v>6.3134936061598292</v>
      </c>
      <c r="AN3" s="255">
        <f>+Global!AN70</f>
        <v>6.2722607524753728</v>
      </c>
      <c r="AO3" s="255">
        <f>+Global!AO70</f>
        <v>6.2365436664384415</v>
      </c>
      <c r="AP3" s="255">
        <f>+Global!AP70</f>
        <v>6.205698233856987</v>
      </c>
      <c r="AQ3" s="255">
        <f>+Global!AQ70</f>
        <v>6.1790950489921119</v>
      </c>
      <c r="AR3" s="255">
        <f>+Global!AR70</f>
        <v>6.1561431896617975</v>
      </c>
      <c r="AS3" s="255">
        <f>+Global!AS70</f>
        <v>6.1363028017905625</v>
      </c>
      <c r="AT3" s="255">
        <f>+Global!AT70</f>
        <v>6.1190903407673387</v>
      </c>
      <c r="AU3" s="255">
        <f>+Global!AU70</f>
        <v>6.1040791298714776</v>
      </c>
      <c r="AV3" s="255">
        <f>+Global!AV70</f>
        <v>6.090897059487145</v>
      </c>
      <c r="AW3" s="255">
        <f>+Global!AW70</f>
        <v>6.0792226622933718</v>
      </c>
      <c r="AX3" s="255">
        <f>+Global!AX70</f>
        <v>6.0687803870534784</v>
      </c>
      <c r="AY3" s="255">
        <f>+Global!AY70</f>
        <v>6.0593356060659493</v>
      </c>
      <c r="AZ3" s="255">
        <f>+Global!AZ70</f>
        <v>6.050689692522325</v>
      </c>
      <c r="BA3" s="255">
        <f>+Global!BA70</f>
        <v>6.0426753680613965</v>
      </c>
      <c r="BB3" s="255">
        <f>+Global!BB70</f>
        <v>6.0351524292003207</v>
      </c>
      <c r="BC3" s="255">
        <f>+Global!BC70</f>
        <v>6.0280039008214032</v>
      </c>
      <c r="BD3" s="255">
        <f>+Global!BD70</f>
        <v>6.0211326260418749</v>
      </c>
      <c r="BE3" s="255">
        <f>+Global!BE70</f>
        <v>6.0144582778597622</v>
      </c>
      <c r="BF3" s="255">
        <f>+Global!BF70</f>
        <v>6.0079147641783734</v>
      </c>
      <c r="BG3" s="255">
        <f>+Global!BG70</f>
        <v>6.0014479908006386</v>
      </c>
      <c r="BH3" s="255">
        <f>+Global!BH70</f>
        <v>5.9950139443988943</v>
      </c>
      <c r="BI3" s="255">
        <f>+Global!BI70</f>
        <v>5.9885770576746724</v>
      </c>
      <c r="BJ3" s="255">
        <f>+Global!BJ70</f>
        <v>5.919708814115805</v>
      </c>
      <c r="BK3" s="255">
        <f>+Global!BK70</f>
        <v>5.8702229355222411</v>
      </c>
      <c r="BL3" s="255">
        <f>+Global!BL70</f>
        <v>5.833846478350261</v>
      </c>
      <c r="BM3" s="255">
        <f>+Global!BM70</f>
        <v>5.8063316462740655</v>
      </c>
      <c r="BN3" s="255">
        <f>+Global!BN70</f>
        <v>5.7848017561492675</v>
      </c>
      <c r="BO3" s="255">
        <f>+Global!BO70</f>
        <v>5.7673085234075705</v>
      </c>
      <c r="BP3" s="255">
        <f>+Global!BP70</f>
        <v>5.7525323713196013</v>
      </c>
      <c r="BQ3" s="255">
        <f>+Global!BQ70</f>
        <v>5.7395795438188175</v>
      </c>
      <c r="BR3" s="255">
        <f>+Global!BR70</f>
        <v>5.727844740912964</v>
      </c>
      <c r="BS3" s="255">
        <f>+Global!BS70</f>
        <v>5.7169181059235097</v>
      </c>
      <c r="BT3" s="255">
        <f>+Global!BT70</f>
        <v>5.7065222359651271</v>
      </c>
      <c r="BU3" s="255">
        <f>+Global!BU70</f>
        <v>5.6964695176330622</v>
      </c>
      <c r="BV3" s="255">
        <f>+Global!BV70</f>
        <v>5.6866332237228558</v>
      </c>
      <c r="BW3" s="255">
        <f>+Global!BW70</f>
        <v>5.6769279277719962</v>
      </c>
      <c r="BX3" s="255">
        <f>+Global!BX70</f>
        <v>5.6672962286969941</v>
      </c>
      <c r="BY3" s="255">
        <f>+Global!BY70</f>
        <v>5.6576997493734487</v>
      </c>
      <c r="BZ3" s="255">
        <f>+Global!BZ70</f>
        <v>5.648113030617905</v>
      </c>
      <c r="CA3" s="255">
        <f>+Global!CA70</f>
        <v>5.6385193871553332</v>
      </c>
      <c r="CB3" s="255">
        <f>+Global!CB70</f>
        <v>5.628908093469561</v>
      </c>
      <c r="CC3" s="255">
        <f>+Global!CC70</f>
        <v>5.6192724714126321</v>
      </c>
      <c r="CD3" s="255">
        <f>+Global!CD70</f>
        <v>5.6096085895469079</v>
      </c>
      <c r="CE3" s="255">
        <f>+Global!CE70</f>
        <v>5.5999143776985196</v>
      </c>
      <c r="CF3" s="255">
        <f>+Global!CF70</f>
        <v>5.5901890235199581</v>
      </c>
      <c r="CG3" s="255">
        <f>+Global!CG70</f>
        <v>5.5804325607445326</v>
      </c>
      <c r="CH3" s="255">
        <f>+Global!CH70</f>
        <v>5.5706455878660934</v>
      </c>
      <c r="CI3" s="255">
        <f>+Global!CI70</f>
        <v>5.5608290756613092</v>
      </c>
      <c r="CJ3" s="255">
        <f>+Global!CJ70</f>
        <v>5.5509842353128107</v>
      </c>
      <c r="CK3" s="255">
        <f>+Global!CK70</f>
        <v>5.5411124279367927</v>
      </c>
      <c r="CL3" s="255">
        <f>+Global!CL70</f>
        <v>5.5312151024540688</v>
      </c>
      <c r="CM3" s="255">
        <f>+Global!CM70</f>
        <v>5.5212937529074155</v>
      </c>
      <c r="CN3" s="255">
        <f>+Global!CN70</f>
        <v>5.5113498891557109</v>
      </c>
      <c r="CO3" s="255">
        <f>+Global!CO70</f>
        <v>5.5013850167971636</v>
      </c>
      <c r="CP3" s="255">
        <f>+Global!CP70</f>
        <v>5.4914006234813151</v>
      </c>
      <c r="CQ3" s="255">
        <f>+Global!CQ70</f>
        <v>5.4813981696599656</v>
      </c>
      <c r="CR3" s="255">
        <f>+Global!CR70</f>
        <v>5.4713790824345407</v>
      </c>
      <c r="CS3" s="255">
        <f>+Global!CS70</f>
        <v>5.4613447515723808</v>
      </c>
      <c r="CT3" s="255">
        <f>+Global!CT70</f>
        <v>5.4512965270485791</v>
      </c>
      <c r="CU3" s="255">
        <f>+Global!CU70</f>
        <v>5.4412357176650117</v>
      </c>
      <c r="CV3" s="255">
        <f>+Global!CV70</f>
        <v>5.4311635904324653</v>
      </c>
      <c r="CW3" s="255">
        <f>+Global!CW70</f>
        <v>5.4210813704945275</v>
      </c>
      <c r="CX3" s="255">
        <f>+Global!CX70</f>
        <v>5.4109902414362594</v>
      </c>
      <c r="CY3" s="255">
        <f>+Global!CY70</f>
        <v>5.4008913458655181</v>
      </c>
      <c r="CZ3" s="255">
        <f>+Global!CZ70</f>
        <v>5.3907857861862603</v>
      </c>
      <c r="DA3" s="255">
        <f>+Global!DA70</f>
        <v>5.3806746255053328</v>
      </c>
      <c r="DB3" s="255">
        <f>+Global!DB70</f>
        <v>5.3705588886300202</v>
      </c>
      <c r="DC3" s="255">
        <f>+Global!DC70</f>
        <v>5.3604395631249089</v>
      </c>
      <c r="DD3" s="255">
        <f>+Global!DD70</f>
        <v>5.3503176004047814</v>
      </c>
      <c r="DE3" s="255">
        <f>+Global!DE70</f>
        <v>5.3401939168461947</v>
      </c>
      <c r="DF3" s="255">
        <f>+Global!DF70</f>
        <v>5.3300693949047702</v>
      </c>
      <c r="DG3" s="255">
        <f>+Global!DG70</f>
        <v>5.3199448842284633</v>
      </c>
      <c r="DH3" s="255">
        <f>+Global!DH70</f>
        <v>5.3098212027595322</v>
      </c>
      <c r="DI3" s="255">
        <f>+Global!DI70</f>
        <v>5.2996991378197507</v>
      </c>
      <c r="DJ3" s="255">
        <f>+Global!DJ70</f>
        <v>5.2895794471748276</v>
      </c>
      <c r="DK3" s="255">
        <f>+Global!DK70</f>
        <v>5.279462860075073</v>
      </c>
      <c r="DL3" s="255">
        <f>+Global!DL70</f>
        <v>5.2693500782701976</v>
      </c>
      <c r="DM3" s="255">
        <f>+Global!DM70</f>
        <v>5.2592417769967739</v>
      </c>
      <c r="DN3" s="255">
        <f>+Global!DN70</f>
        <v>5.2491386059374072</v>
      </c>
      <c r="DO3" s="255">
        <f>+Global!DO70</f>
        <v>5.2390411901510578</v>
      </c>
      <c r="DP3" s="255">
        <f>+Global!DP70</f>
        <v>5.2289501309742796</v>
      </c>
      <c r="DQ3" s="255">
        <f>+Global!DQ70</f>
        <v>5.2188660068933777</v>
      </c>
      <c r="DR3" s="255">
        <f>+Global!DR70</f>
        <v>5.2087893743876901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431.69851177062151</v>
      </c>
      <c r="E4" s="257">
        <f>+Global!E60</f>
        <v>476.54723424594744</v>
      </c>
      <c r="F4" s="257">
        <f>+Global!F60</f>
        <v>522.91953933149034</v>
      </c>
      <c r="G4" s="257">
        <f>+Global!G60</f>
        <v>570.38608690447325</v>
      </c>
      <c r="H4" s="257">
        <f>+Global!H60</f>
        <v>618.57268668398137</v>
      </c>
      <c r="I4" s="257">
        <f>+Global!I60</f>
        <v>667.27771668802927</v>
      </c>
      <c r="J4" s="257">
        <f>+Global!J60</f>
        <v>716.53987047503381</v>
      </c>
      <c r="K4" s="257">
        <f>+Global!K60</f>
        <v>766.32224317213627</v>
      </c>
      <c r="L4" s="257">
        <f>+Global!L60</f>
        <v>816.58724082433673</v>
      </c>
      <c r="M4" s="257">
        <f>+Global!M60</f>
        <v>867.38442173851524</v>
      </c>
      <c r="N4" s="257">
        <f>+Global!N60</f>
        <v>918.87726618214379</v>
      </c>
      <c r="O4" s="257">
        <f>+Global!O60</f>
        <v>971.29573946140192</v>
      </c>
      <c r="P4" s="257">
        <f>+Global!P60</f>
        <v>1024.3573956422561</v>
      </c>
      <c r="Q4" s="257">
        <f>+Global!Q60</f>
        <v>1077.8727316046857</v>
      </c>
      <c r="R4" s="257">
        <f>+Global!R60</f>
        <v>1131.6804668488342</v>
      </c>
      <c r="S4" s="257">
        <f>+Global!S60</f>
        <v>1185.6107474693495</v>
      </c>
      <c r="T4" s="257">
        <f>+Global!T60</f>
        <v>1239.454479686334</v>
      </c>
      <c r="U4" s="257">
        <f>+Global!U60</f>
        <v>1292.9284501956754</v>
      </c>
      <c r="V4" s="257">
        <f>+Global!V60</f>
        <v>1345.6317051882452</v>
      </c>
      <c r="W4" s="257">
        <f>+Global!W60</f>
        <v>1396.9907656197397</v>
      </c>
      <c r="X4" s="257">
        <f>+Global!X60</f>
        <v>1446.194960047015</v>
      </c>
      <c r="Y4" s="257">
        <f>+Global!Y60</f>
        <v>1492.1303592454749</v>
      </c>
      <c r="Z4" s="257">
        <f>+Global!Z60</f>
        <v>1533.3328363614692</v>
      </c>
      <c r="AA4" s="257">
        <f>+Global!AA60</f>
        <v>1567.9971414931683</v>
      </c>
      <c r="AB4" s="257">
        <f>+Global!AB60</f>
        <v>1579.1769058829811</v>
      </c>
      <c r="AC4" s="257">
        <f>+Global!AC60</f>
        <v>1490.6729256892559</v>
      </c>
      <c r="AD4" s="257">
        <f>+Global!AD60</f>
        <v>1416.6125435728065</v>
      </c>
      <c r="AE4" s="257">
        <f>+Global!AE60</f>
        <v>1354.5649096063598</v>
      </c>
      <c r="AF4" s="257">
        <f>+Global!AF60</f>
        <v>1302.5085909252139</v>
      </c>
      <c r="AG4" s="257">
        <f>+Global!AG60</f>
        <v>1258.7626183685409</v>
      </c>
      <c r="AH4" s="257">
        <f>+Global!AH60</f>
        <v>1221.9291452757916</v>
      </c>
      <c r="AI4" s="257">
        <f>+Global!AI60</f>
        <v>1190.8457630551584</v>
      </c>
      <c r="AJ4" s="257">
        <f>+Global!AJ60</f>
        <v>1164.5458473754834</v>
      </c>
      <c r="AK4" s="257">
        <f>+Global!AK60</f>
        <v>1142.2255826400278</v>
      </c>
      <c r="AL4" s="257">
        <f>+Global!AL60</f>
        <v>1123.2165401101174</v>
      </c>
      <c r="AM4" s="257">
        <f>+Global!AM60</f>
        <v>1106.9628744185698</v>
      </c>
      <c r="AN4" s="257">
        <f>+Global!AN60</f>
        <v>1093.0023607007352</v>
      </c>
      <c r="AO4" s="257">
        <f>+Global!AO60</f>
        <v>1080.9506255424374</v>
      </c>
      <c r="AP4" s="257">
        <f>+Global!AP60</f>
        <v>1070.488033863129</v>
      </c>
      <c r="AQ4" s="257">
        <f>+Global!AQ60</f>
        <v>1061.3487844318445</v>
      </c>
      <c r="AR4" s="257">
        <f>+Global!AR60</f>
        <v>1053.3118420406759</v>
      </c>
      <c r="AS4" s="257">
        <f>+Global!AS60</f>
        <v>1046.1933970034966</v>
      </c>
      <c r="AT4" s="257">
        <f>+Global!AT60</f>
        <v>1039.840594742094</v>
      </c>
      <c r="AU4" s="257">
        <f>+Global!AU60</f>
        <v>1034.1263215438635</v>
      </c>
      <c r="AV4" s="257">
        <f>+Global!AV60</f>
        <v>1028.9448686018475</v>
      </c>
      <c r="AW4" s="257">
        <f>+Global!AW60</f>
        <v>1024.2083264075955</v>
      </c>
      <c r="AX4" s="257">
        <f>+Global!AX60</f>
        <v>1019.8435864816345</v>
      </c>
      <c r="AY4" s="257">
        <f>+Global!AY60</f>
        <v>1015.7898481449049</v>
      </c>
      <c r="AZ4" s="257">
        <f>+Global!AZ60</f>
        <v>1011.996545263821</v>
      </c>
      <c r="BA4" s="257">
        <f>+Global!BA60</f>
        <v>1008.421622229298</v>
      </c>
      <c r="BB4" s="257">
        <f>+Global!BB60</f>
        <v>1005.0301003447267</v>
      </c>
      <c r="BC4" s="257">
        <f>+Global!BC60</f>
        <v>1001.7928857058766</v>
      </c>
      <c r="BD4" s="257">
        <f>+Global!BD60</f>
        <v>998.68577789498556</v>
      </c>
      <c r="BE4" s="257">
        <f>+Global!BE60</f>
        <v>995.68864566286993</v>
      </c>
      <c r="BF4" s="257">
        <f>+Global!BF60</f>
        <v>992.78474147049565</v>
      </c>
      <c r="BG4" s="257">
        <f>+Global!BG60</f>
        <v>989.96013149939643</v>
      </c>
      <c r="BH4" s="257">
        <f>+Global!BH60</f>
        <v>987.20322168027485</v>
      </c>
      <c r="BI4" s="257">
        <f>+Global!BI60</f>
        <v>984.5043635654423</v>
      </c>
      <c r="BJ4" s="257">
        <f>+Global!BJ60</f>
        <v>981.85552659522955</v>
      </c>
      <c r="BK4" s="257">
        <f>+Global!BK60</f>
        <v>979.25001406237618</v>
      </c>
      <c r="BL4" s="257">
        <f>+Global!BL60</f>
        <v>976.68227471633747</v>
      </c>
      <c r="BM4" s="257">
        <f>+Global!BM60</f>
        <v>974.14767145429357</v>
      </c>
      <c r="BN4" s="257">
        <f>+Global!BN60</f>
        <v>971.64234102228363</v>
      </c>
      <c r="BO4" s="257">
        <f>+Global!BO60</f>
        <v>969.16306366506035</v>
      </c>
      <c r="BP4" s="257">
        <f>+Global!BP60</f>
        <v>966.70715473788698</v>
      </c>
      <c r="BQ4" s="257">
        <f>+Global!BQ60</f>
        <v>964.27237458001684</v>
      </c>
      <c r="BR4" s="257">
        <f>+Global!BR60</f>
        <v>961.8568535730285</v>
      </c>
      <c r="BS4" s="257">
        <f>+Global!BS60</f>
        <v>959.45902982559426</v>
      </c>
      <c r="BT4" s="257">
        <f>+Global!BT60</f>
        <v>957.07759735731156</v>
      </c>
      <c r="BU4" s="257">
        <f>+Global!BU60</f>
        <v>954.71146301266344</v>
      </c>
      <c r="BV4" s="257">
        <f>+Global!BV60</f>
        <v>952.35971063420766</v>
      </c>
      <c r="BW4" s="257">
        <f>+Global!BW60</f>
        <v>950.02157127192334</v>
      </c>
      <c r="BX4" s="257">
        <f>+Global!BX60</f>
        <v>947.69639841171124</v>
      </c>
      <c r="BY4" s="257">
        <f>+Global!BY60</f>
        <v>945.38364737739482</v>
      </c>
      <c r="BZ4" s="257">
        <f>+Global!BZ60</f>
        <v>943.08285820305002</v>
      </c>
      <c r="CA4" s="257">
        <f>+Global!CA60</f>
        <v>940.79364139096208</v>
      </c>
      <c r="CB4" s="257">
        <f>+Global!CB60</f>
        <v>938.51566606902929</v>
      </c>
      <c r="CC4" s="257">
        <f>+Global!CC60</f>
        <v>936.24865014333693</v>
      </c>
      <c r="CD4" s="257">
        <f>+Global!CD60</f>
        <v>933.99235210975053</v>
      </c>
      <c r="CE4" s="257">
        <f>+Global!CE60</f>
        <v>931.74656424500336</v>
      </c>
      <c r="CF4" s="257">
        <f>+Global!CF60</f>
        <v>929.51110694485942</v>
      </c>
      <c r="CG4" s="257">
        <f>+Global!CG60</f>
        <v>927.28582401608367</v>
      </c>
      <c r="CH4" s="257">
        <f>+Global!CH60</f>
        <v>925.07057876151805</v>
      </c>
      <c r="CI4" s="257">
        <f>+Global!CI60</f>
        <v>922.86525072463837</v>
      </c>
      <c r="CJ4" s="257">
        <f>+Global!CJ60</f>
        <v>920.66973298247888</v>
      </c>
      <c r="CK4" s="257">
        <f>+Global!CK60</f>
        <v>918.48392989453339</v>
      </c>
      <c r="CL4" s="257">
        <f>+Global!CL60</f>
        <v>916.30775523080831</v>
      </c>
      <c r="CM4" s="257">
        <f>+Global!CM60</f>
        <v>914.14113061514638</v>
      </c>
      <c r="CN4" s="257">
        <f>+Global!CN60</f>
        <v>911.98398423070262</v>
      </c>
      <c r="CO4" s="257">
        <f>+Global!CO60</f>
        <v>909.83624974340614</v>
      </c>
      <c r="CP4" s="257">
        <f>+Global!CP60</f>
        <v>907.69786540667872</v>
      </c>
      <c r="CQ4" s="257">
        <f>+Global!CQ60</f>
        <v>905.56877331687247</v>
      </c>
      <c r="CR4" s="257">
        <f>+Global!CR60</f>
        <v>903.44891879403349</v>
      </c>
      <c r="CS4" s="257">
        <f>+Global!CS60</f>
        <v>901.33824986687637</v>
      </c>
      <c r="CT4" s="257">
        <f>+Global!CT60</f>
        <v>899.23671684441194</v>
      </c>
      <c r="CU4" s="257">
        <f>+Global!CU60</f>
        <v>897.14427195962753</v>
      </c>
      <c r="CV4" s="257">
        <f>+Global!CV60</f>
        <v>895.06086907308395</v>
      </c>
      <c r="CW4" s="257">
        <f>+Global!CW60</f>
        <v>892.98646342633106</v>
      </c>
      <c r="CX4" s="257">
        <f>+Global!CX60</f>
        <v>890.92101143675131</v>
      </c>
      <c r="CY4" s="257">
        <f>+Global!CY60</f>
        <v>888.86447052684912</v>
      </c>
      <c r="CZ4" s="257">
        <f>+Global!CZ60</f>
        <v>886.8167989821859</v>
      </c>
      <c r="DA4" s="257">
        <f>+Global!DA60</f>
        <v>884.77795583313321</v>
      </c>
      <c r="DB4" s="257">
        <f>+Global!DB60</f>
        <v>882.74790075643136</v>
      </c>
      <c r="DC4" s="257">
        <f>+Global!DC60</f>
        <v>880.72659399321822</v>
      </c>
      <c r="DD4" s="257">
        <f>+Global!DD60</f>
        <v>878.71399628075176</v>
      </c>
      <c r="DE4" s="257">
        <f>+Global!DE60</f>
        <v>876.71006879552283</v>
      </c>
      <c r="DF4" s="257">
        <f>+Global!DF60</f>
        <v>874.714773105836</v>
      </c>
      <c r="DG4" s="257">
        <f>+Global!DG60</f>
        <v>872.72807113226611</v>
      </c>
      <c r="DH4" s="257">
        <f>+Global!DH60</f>
        <v>870.74992511466303</v>
      </c>
      <c r="DI4" s="257">
        <f>+Global!DI60</f>
        <v>868.78029758460264</v>
      </c>
      <c r="DJ4" s="257">
        <f>+Global!DJ60</f>
        <v>866.81915134236613</v>
      </c>
      <c r="DK4" s="257">
        <f>+Global!DK60</f>
        <v>864.86644943768545</v>
      </c>
      <c r="DL4" s="257">
        <f>+Global!DL60</f>
        <v>862.92215515362068</v>
      </c>
      <c r="DM4" s="257">
        <f>+Global!DM60</f>
        <v>860.98623199304325</v>
      </c>
      <c r="DN4" s="257">
        <f>+Global!DN60</f>
        <v>859.05864366728395</v>
      </c>
      <c r="DO4" s="257">
        <f>+Global!DO60</f>
        <v>857.1393540865846</v>
      </c>
      <c r="DP4" s="257">
        <f>+Global!DP60</f>
        <v>855.22832735204713</v>
      </c>
      <c r="DQ4" s="257">
        <f>+Global!DQ60</f>
        <v>853.32552774883038</v>
      </c>
      <c r="DR4" s="257">
        <f>+Global!DR60</f>
        <v>851.43091974038339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0.61588263329665027</v>
      </c>
      <c r="E37" s="263">
        <f t="shared" si="2"/>
        <v>0.76236938932285281</v>
      </c>
      <c r="F37" s="263">
        <f t="shared" si="2"/>
        <v>0.91997068079377875</v>
      </c>
      <c r="G37" s="263">
        <f t="shared" si="2"/>
        <v>1.0822600743595117</v>
      </c>
      <c r="H37" s="263">
        <f t="shared" si="2"/>
        <v>1.2450219022534446</v>
      </c>
      <c r="I37" s="263">
        <f t="shared" si="2"/>
        <v>1.405698460998686</v>
      </c>
      <c r="J37" s="263">
        <f t="shared" si="2"/>
        <v>1.5628634617999422</v>
      </c>
      <c r="K37" s="263">
        <f t="shared" si="2"/>
        <v>1.7157718141060432</v>
      </c>
      <c r="L37" s="263">
        <f t="shared" si="2"/>
        <v>1.8641311657415156</v>
      </c>
      <c r="M37" s="263">
        <f t="shared" si="2"/>
        <v>2.0042398441694287</v>
      </c>
      <c r="N37" s="263">
        <f t="shared" si="2"/>
        <v>2.1375456611208601</v>
      </c>
      <c r="O37" s="263">
        <f t="shared" si="2"/>
        <v>2.2651119501349113</v>
      </c>
      <c r="P37" s="263">
        <f t="shared" si="2"/>
        <v>2.3876176879749771</v>
      </c>
      <c r="Q37" s="263">
        <f t="shared" si="2"/>
        <v>2.50552515569776</v>
      </c>
      <c r="R37" s="263">
        <f t="shared" si="2"/>
        <v>2.6191584013340137</v>
      </c>
      <c r="S37" s="263">
        <f t="shared" si="2"/>
        <v>2.7287382054530611</v>
      </c>
      <c r="T37" s="263">
        <f t="shared" si="2"/>
        <v>2.8343924499653488</v>
      </c>
      <c r="U37" s="263">
        <f t="shared" si="2"/>
        <v>2.9361500332875878</v>
      </c>
      <c r="V37" s="263">
        <f t="shared" si="2"/>
        <v>3.0339220840891903</v>
      </c>
      <c r="W37" s="263">
        <f t="shared" si="2"/>
        <v>3.1274726418470684</v>
      </c>
      <c r="X37" s="263">
        <f t="shared" si="2"/>
        <v>3.2163816206163509</v>
      </c>
      <c r="Y37" s="263">
        <f t="shared" si="2"/>
        <v>3.3000058268606947</v>
      </c>
      <c r="Z37" s="263">
        <f t="shared" si="2"/>
        <v>3.3774492017523783</v>
      </c>
      <c r="AA37" s="263">
        <f t="shared" si="2"/>
        <v>3.4448647430003305</v>
      </c>
      <c r="AB37" s="263">
        <f t="shared" si="2"/>
        <v>3.4827895616495215</v>
      </c>
      <c r="AC37" s="263">
        <f t="shared" si="2"/>
        <v>3.4835041427087439</v>
      </c>
      <c r="AD37" s="263">
        <f t="shared" si="2"/>
        <v>3.4621237414063319</v>
      </c>
      <c r="AE37" s="263">
        <f t="shared" si="2"/>
        <v>3.4286237669760067</v>
      </c>
      <c r="AF37" s="263">
        <f t="shared" si="2"/>
        <v>3.3894868524295627</v>
      </c>
      <c r="AG37" s="263">
        <f t="shared" si="2"/>
        <v>3.3488288134236308</v>
      </c>
      <c r="AH37" s="263">
        <f t="shared" si="2"/>
        <v>3.3091697902629167</v>
      </c>
      <c r="AI37" s="263">
        <f t="shared" si="2"/>
        <v>3.271962972331294</v>
      </c>
      <c r="AJ37" s="263">
        <f t="shared" si="2"/>
        <v>3.2379570871015257</v>
      </c>
      <c r="AK37" s="263">
        <f t="shared" si="2"/>
        <v>3.2074444880679147</v>
      </c>
      <c r="AL37" s="263">
        <f t="shared" si="2"/>
        <v>3.1804302760841869</v>
      </c>
      <c r="AM37" s="263">
        <f t="shared" si="2"/>
        <v>3.1567468030799146</v>
      </c>
      <c r="AN37" s="263">
        <f t="shared" si="2"/>
        <v>3.1361303762376864</v>
      </c>
      <c r="AO37" s="263">
        <f t="shared" si="2"/>
        <v>3.1182718332192207</v>
      </c>
      <c r="AP37" s="263">
        <f t="shared" si="2"/>
        <v>3.1028491169284935</v>
      </c>
      <c r="AQ37" s="263">
        <f t="shared" si="2"/>
        <v>3.089547524496056</v>
      </c>
      <c r="AR37" s="263">
        <f t="shared" si="2"/>
        <v>3.0780715948308988</v>
      </c>
      <c r="AS37" s="263">
        <f t="shared" si="2"/>
        <v>3.0681514008952813</v>
      </c>
      <c r="AT37" s="263">
        <f t="shared" si="2"/>
        <v>3.0595451703836694</v>
      </c>
      <c r="AU37" s="263">
        <f t="shared" si="2"/>
        <v>3.0520395649357388</v>
      </c>
      <c r="AV37" s="263">
        <f t="shared" si="2"/>
        <v>3.0454485297435725</v>
      </c>
      <c r="AW37" s="263">
        <f t="shared" si="2"/>
        <v>3.0396113311466859</v>
      </c>
      <c r="AX37" s="263">
        <f t="shared" si="2"/>
        <v>3.0343901935267392</v>
      </c>
      <c r="AY37" s="263">
        <f t="shared" si="2"/>
        <v>3.0296678030329747</v>
      </c>
      <c r="AZ37" s="263">
        <f t="shared" si="2"/>
        <v>3.0253448462611625</v>
      </c>
      <c r="BA37" s="263">
        <f t="shared" si="2"/>
        <v>3.0213376840306982</v>
      </c>
      <c r="BB37" s="263">
        <f t="shared" si="2"/>
        <v>3.0175762146001603</v>
      </c>
      <c r="BC37" s="263">
        <f t="shared" si="2"/>
        <v>3.0140019504107016</v>
      </c>
      <c r="BD37" s="263">
        <f t="shared" si="2"/>
        <v>3.0105663130209375</v>
      </c>
      <c r="BE37" s="263">
        <f t="shared" si="2"/>
        <v>3.0072291389298811</v>
      </c>
      <c r="BF37" s="263">
        <f t="shared" si="2"/>
        <v>3.0039573820891867</v>
      </c>
      <c r="BG37" s="263">
        <f t="shared" si="2"/>
        <v>3.0007239954003193</v>
      </c>
      <c r="BH37" s="263">
        <f t="shared" si="2"/>
        <v>2.9975069721994472</v>
      </c>
      <c r="BI37" s="263">
        <f t="shared" si="2"/>
        <v>2.9942885288373362</v>
      </c>
      <c r="BJ37" s="263">
        <f t="shared" si="2"/>
        <v>2.9598544070579025</v>
      </c>
      <c r="BK37" s="263">
        <f t="shared" si="2"/>
        <v>2.9351114677611205</v>
      </c>
      <c r="BL37" s="263">
        <f t="shared" si="2"/>
        <v>2.9169232391751305</v>
      </c>
      <c r="BM37" s="263">
        <f t="shared" si="2"/>
        <v>2.9031658231370328</v>
      </c>
      <c r="BN37" s="263">
        <f t="shared" ref="BN37:DR37" si="3">+BN3*$B$7</f>
        <v>2.8924008780746338</v>
      </c>
      <c r="BO37" s="263">
        <f t="shared" si="3"/>
        <v>2.8836542617037852</v>
      </c>
      <c r="BP37" s="263">
        <f t="shared" si="3"/>
        <v>2.8762661856598006</v>
      </c>
      <c r="BQ37" s="263">
        <f t="shared" si="3"/>
        <v>2.8697897719094088</v>
      </c>
      <c r="BR37" s="263">
        <f t="shared" si="3"/>
        <v>2.863922370456482</v>
      </c>
      <c r="BS37" s="263">
        <f t="shared" si="3"/>
        <v>2.8584590529617548</v>
      </c>
      <c r="BT37" s="263">
        <f t="shared" si="3"/>
        <v>2.8532611179825635</v>
      </c>
      <c r="BU37" s="263">
        <f t="shared" si="3"/>
        <v>2.8482347588165311</v>
      </c>
      <c r="BV37" s="263">
        <f t="shared" si="3"/>
        <v>2.8433166118614279</v>
      </c>
      <c r="BW37" s="263">
        <f t="shared" si="3"/>
        <v>2.8384639638859981</v>
      </c>
      <c r="BX37" s="263">
        <f t="shared" si="3"/>
        <v>2.8336481143484971</v>
      </c>
      <c r="BY37" s="263">
        <f t="shared" si="3"/>
        <v>2.8288498746867243</v>
      </c>
      <c r="BZ37" s="263">
        <f t="shared" si="3"/>
        <v>2.8240565153089525</v>
      </c>
      <c r="CA37" s="263">
        <f t="shared" si="3"/>
        <v>2.8192596935776666</v>
      </c>
      <c r="CB37" s="263">
        <f t="shared" si="3"/>
        <v>2.8144540467347805</v>
      </c>
      <c r="CC37" s="263">
        <f t="shared" si="3"/>
        <v>2.809636235706316</v>
      </c>
      <c r="CD37" s="263">
        <f t="shared" si="3"/>
        <v>2.8048042947734539</v>
      </c>
      <c r="CE37" s="263">
        <f t="shared" si="3"/>
        <v>2.7999571888492598</v>
      </c>
      <c r="CF37" s="263">
        <f t="shared" si="3"/>
        <v>2.795094511759979</v>
      </c>
      <c r="CG37" s="263">
        <f t="shared" si="3"/>
        <v>2.7902162803722663</v>
      </c>
      <c r="CH37" s="263">
        <f t="shared" si="3"/>
        <v>2.7853227939330467</v>
      </c>
      <c r="CI37" s="263">
        <f t="shared" si="3"/>
        <v>2.7804145378306546</v>
      </c>
      <c r="CJ37" s="263">
        <f t="shared" si="3"/>
        <v>2.7754921176564054</v>
      </c>
      <c r="CK37" s="263">
        <f t="shared" si="3"/>
        <v>2.7705562139683964</v>
      </c>
      <c r="CL37" s="263">
        <f t="shared" si="3"/>
        <v>2.7656075512270344</v>
      </c>
      <c r="CM37" s="263">
        <f t="shared" si="3"/>
        <v>2.7606468764537078</v>
      </c>
      <c r="CN37" s="263">
        <f t="shared" si="3"/>
        <v>2.7556749445778554</v>
      </c>
      <c r="CO37" s="263">
        <f t="shared" si="3"/>
        <v>2.7506925083985818</v>
      </c>
      <c r="CP37" s="263">
        <f t="shared" si="3"/>
        <v>2.7457003117406575</v>
      </c>
      <c r="CQ37" s="263">
        <f t="shared" si="3"/>
        <v>2.7406990848299828</v>
      </c>
      <c r="CR37" s="263">
        <f t="shared" si="3"/>
        <v>2.7356895412172704</v>
      </c>
      <c r="CS37" s="263">
        <f t="shared" si="3"/>
        <v>2.7306723757861904</v>
      </c>
      <c r="CT37" s="263">
        <f t="shared" si="3"/>
        <v>2.7256482635242896</v>
      </c>
      <c r="CU37" s="263">
        <f t="shared" si="3"/>
        <v>2.7206178588325058</v>
      </c>
      <c r="CV37" s="263">
        <f t="shared" si="3"/>
        <v>2.7155817952162327</v>
      </c>
      <c r="CW37" s="263">
        <f t="shared" si="3"/>
        <v>2.7105406852472638</v>
      </c>
      <c r="CX37" s="263">
        <f t="shared" si="3"/>
        <v>2.7054951207181297</v>
      </c>
      <c r="CY37" s="263">
        <f t="shared" si="3"/>
        <v>2.7004456729327591</v>
      </c>
      <c r="CZ37" s="263">
        <f t="shared" si="3"/>
        <v>2.6953928930931301</v>
      </c>
      <c r="DA37" s="263">
        <f t="shared" si="3"/>
        <v>2.6903373127526664</v>
      </c>
      <c r="DB37" s="263">
        <f t="shared" si="3"/>
        <v>2.6852794443150101</v>
      </c>
      <c r="DC37" s="263">
        <f t="shared" si="3"/>
        <v>2.6802197815624544</v>
      </c>
      <c r="DD37" s="263">
        <f t="shared" si="3"/>
        <v>2.6751588002023907</v>
      </c>
      <c r="DE37" s="263">
        <f t="shared" si="3"/>
        <v>2.6700969584230974</v>
      </c>
      <c r="DF37" s="263">
        <f t="shared" si="3"/>
        <v>2.6650346974523851</v>
      </c>
      <c r="DG37" s="263">
        <f t="shared" si="3"/>
        <v>2.6599724421142317</v>
      </c>
      <c r="DH37" s="263">
        <f t="shared" si="3"/>
        <v>2.6549106013797661</v>
      </c>
      <c r="DI37" s="263">
        <f t="shared" si="3"/>
        <v>2.6498495689098753</v>
      </c>
      <c r="DJ37" s="263">
        <f t="shared" si="3"/>
        <v>2.6447897235874138</v>
      </c>
      <c r="DK37" s="263">
        <f t="shared" si="3"/>
        <v>2.6397314300375365</v>
      </c>
      <c r="DL37" s="263">
        <f t="shared" si="3"/>
        <v>2.6346750391350988</v>
      </c>
      <c r="DM37" s="263">
        <f t="shared" si="3"/>
        <v>2.6296208884983869</v>
      </c>
      <c r="DN37" s="263">
        <f t="shared" si="3"/>
        <v>2.6245693029687036</v>
      </c>
      <c r="DO37" s="263">
        <f t="shared" si="3"/>
        <v>2.6195205950755289</v>
      </c>
      <c r="DP37" s="263">
        <f t="shared" si="3"/>
        <v>2.6144750654871398</v>
      </c>
      <c r="DQ37" s="263">
        <f t="shared" si="3"/>
        <v>2.6094330034466888</v>
      </c>
      <c r="DR37" s="263">
        <f t="shared" si="3"/>
        <v>2.604394687193845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0.12143330367639188</v>
      </c>
      <c r="E38" s="263">
        <f t="shared" si="4"/>
        <v>0.13686457134300731</v>
      </c>
      <c r="F38" s="263">
        <f t="shared" si="4"/>
        <v>0.15571874457013685</v>
      </c>
      <c r="G38" s="263">
        <f t="shared" si="4"/>
        <v>0.17802628440812349</v>
      </c>
      <c r="H38" s="263">
        <f t="shared" si="4"/>
        <v>0.20371542151056926</v>
      </c>
      <c r="I38" s="263">
        <f t="shared" ref="I38:BT38" si="5">+H38+$B$8*(I37-H38)</f>
        <v>0.23265453483005902</v>
      </c>
      <c r="J38" s="263">
        <f t="shared" si="5"/>
        <v>0.26468083271573639</v>
      </c>
      <c r="K38" s="263">
        <f t="shared" si="5"/>
        <v>0.29961750400622911</v>
      </c>
      <c r="L38" s="263">
        <f t="shared" si="5"/>
        <v>0.33728495575840078</v>
      </c>
      <c r="M38" s="263">
        <f t="shared" si="5"/>
        <v>0.37741879694367075</v>
      </c>
      <c r="N38" s="263">
        <f t="shared" si="5"/>
        <v>0.41979585976877848</v>
      </c>
      <c r="O38" s="263">
        <f t="shared" si="5"/>
        <v>0.46422395042813197</v>
      </c>
      <c r="P38" s="263">
        <f t="shared" si="5"/>
        <v>0.51053184954172459</v>
      </c>
      <c r="Q38" s="263">
        <f t="shared" si="5"/>
        <v>0.55856358997548283</v>
      </c>
      <c r="R38" s="263">
        <f t="shared" si="5"/>
        <v>0.60817476150819616</v>
      </c>
      <c r="S38" s="263">
        <f t="shared" si="5"/>
        <v>0.65922974630367392</v>
      </c>
      <c r="T38" s="263">
        <f t="shared" si="5"/>
        <v>0.71159927058281847</v>
      </c>
      <c r="U38" s="263">
        <f t="shared" si="5"/>
        <v>0.7651578687426448</v>
      </c>
      <c r="V38" s="263">
        <f t="shared" si="5"/>
        <v>0.81978095622903524</v>
      </c>
      <c r="W38" s="263">
        <f t="shared" si="5"/>
        <v>0.87534126698432257</v>
      </c>
      <c r="X38" s="263">
        <f t="shared" si="5"/>
        <v>0.93170448497790348</v>
      </c>
      <c r="Y38" s="263">
        <f t="shared" si="5"/>
        <v>0.98872404237251788</v>
      </c>
      <c r="Z38" s="263">
        <f t="shared" si="5"/>
        <v>1.0462353264800284</v>
      </c>
      <c r="AA38" s="263">
        <f t="shared" si="5"/>
        <v>1.1039850668804452</v>
      </c>
      <c r="AB38" s="263">
        <f t="shared" si="5"/>
        <v>1.1612574996664773</v>
      </c>
      <c r="AC38" s="263">
        <f t="shared" si="5"/>
        <v>1.2171682376311532</v>
      </c>
      <c r="AD38" s="263">
        <f t="shared" si="5"/>
        <v>1.2712181032171346</v>
      </c>
      <c r="AE38" s="263">
        <f t="shared" si="5"/>
        <v>1.3231601064971603</v>
      </c>
      <c r="AF38" s="263">
        <f t="shared" si="5"/>
        <v>1.3729092808957408</v>
      </c>
      <c r="AG38" s="263">
        <f t="shared" si="5"/>
        <v>1.4204817984633509</v>
      </c>
      <c r="AH38" s="263">
        <f t="shared" si="5"/>
        <v>1.4659541171435908</v>
      </c>
      <c r="AI38" s="263">
        <f t="shared" si="5"/>
        <v>1.5094358412605438</v>
      </c>
      <c r="AJ38" s="263">
        <f t="shared" si="5"/>
        <v>1.5510519627574331</v>
      </c>
      <c r="AK38" s="263">
        <f t="shared" si="5"/>
        <v>1.5909315029978091</v>
      </c>
      <c r="AL38" s="263">
        <f t="shared" si="5"/>
        <v>1.6292004998175362</v>
      </c>
      <c r="AM38" s="263">
        <f t="shared" si="5"/>
        <v>1.6659779202291449</v>
      </c>
      <c r="AN38" s="263">
        <f t="shared" si="5"/>
        <v>1.7013735182730871</v>
      </c>
      <c r="AO38" s="263">
        <f t="shared" si="5"/>
        <v>1.7354869620999505</v>
      </c>
      <c r="AP38" s="263">
        <f t="shared" si="5"/>
        <v>1.7684077663437578</v>
      </c>
      <c r="AQ38" s="263">
        <f t="shared" si="5"/>
        <v>1.8002157136408634</v>
      </c>
      <c r="AR38" s="263">
        <f t="shared" si="5"/>
        <v>1.830981552206675</v>
      </c>
      <c r="AS38" s="263">
        <f t="shared" si="5"/>
        <v>1.8607678281111193</v>
      </c>
      <c r="AT38" s="263">
        <f t="shared" si="5"/>
        <v>1.8896297606119605</v>
      </c>
      <c r="AU38" s="263">
        <f t="shared" si="5"/>
        <v>1.917616103135843</v>
      </c>
      <c r="AV38" s="263">
        <f t="shared" si="5"/>
        <v>1.9447699558332119</v>
      </c>
      <c r="AW38" s="263">
        <f t="shared" si="5"/>
        <v>1.9711295113229097</v>
      </c>
      <c r="AX38" s="263">
        <f t="shared" si="5"/>
        <v>1.996728725587662</v>
      </c>
      <c r="AY38" s="263">
        <f t="shared" si="5"/>
        <v>2.0215979126163317</v>
      </c>
      <c r="AZ38" s="263">
        <f t="shared" si="5"/>
        <v>2.0457642654703689</v>
      </c>
      <c r="BA38" s="263">
        <f t="shared" si="5"/>
        <v>2.0692523087985197</v>
      </c>
      <c r="BB38" s="263">
        <f t="shared" si="5"/>
        <v>2.0920842890112041</v>
      </c>
      <c r="BC38" s="263">
        <f t="shared" si="5"/>
        <v>2.1142805087564018</v>
      </c>
      <c r="BD38" s="263">
        <f t="shared" si="5"/>
        <v>2.135859612291263</v>
      </c>
      <c r="BE38" s="263">
        <f t="shared" si="5"/>
        <v>2.156838828009052</v>
      </c>
      <c r="BF38" s="263">
        <f t="shared" si="5"/>
        <v>2.1772341738884808</v>
      </c>
      <c r="BG38" s="263">
        <f t="shared" si="5"/>
        <v>2.1970606310673828</v>
      </c>
      <c r="BH38" s="263">
        <f t="shared" si="5"/>
        <v>2.2163322901600573</v>
      </c>
      <c r="BI38" s="263">
        <f t="shared" si="5"/>
        <v>2.2350624743715364</v>
      </c>
      <c r="BJ38" s="263">
        <f t="shared" si="5"/>
        <v>2.2525126672477978</v>
      </c>
      <c r="BK38" s="263">
        <f t="shared" si="5"/>
        <v>2.2689470123182702</v>
      </c>
      <c r="BL38" s="263">
        <f t="shared" si="5"/>
        <v>2.2845477794183884</v>
      </c>
      <c r="BM38" s="263">
        <f t="shared" si="5"/>
        <v>2.299441714757342</v>
      </c>
      <c r="BN38" s="263">
        <f t="shared" si="5"/>
        <v>2.3137178832699834</v>
      </c>
      <c r="BO38" s="263">
        <f t="shared" si="5"/>
        <v>2.327439751964087</v>
      </c>
      <c r="BP38" s="263">
        <f t="shared" si="5"/>
        <v>2.3406533746489924</v>
      </c>
      <c r="BQ38" s="263">
        <f t="shared" si="5"/>
        <v>2.3533929372374187</v>
      </c>
      <c r="BR38" s="263">
        <f t="shared" si="5"/>
        <v>2.3656845159331992</v>
      </c>
      <c r="BS38" s="263">
        <f t="shared" si="5"/>
        <v>2.3775486252421802</v>
      </c>
      <c r="BT38" s="263">
        <f t="shared" si="5"/>
        <v>2.3890019463645595</v>
      </c>
      <c r="BU38" s="263">
        <f t="shared" ref="BU38:DR38" si="6">+BT38+$B$8*(BU37-BT38)</f>
        <v>2.4000585003781962</v>
      </c>
      <c r="BV38" s="263">
        <f t="shared" si="6"/>
        <v>2.4107304452364691</v>
      </c>
      <c r="BW38" s="263">
        <f t="shared" si="6"/>
        <v>2.4210286178063702</v>
      </c>
      <c r="BX38" s="263">
        <f t="shared" si="6"/>
        <v>2.4309629030466584</v>
      </c>
      <c r="BY38" s="263">
        <f t="shared" si="6"/>
        <v>2.4405424859378981</v>
      </c>
      <c r="BZ38" s="263">
        <f t="shared" si="6"/>
        <v>2.4497760238423179</v>
      </c>
      <c r="CA38" s="263">
        <f t="shared" si="6"/>
        <v>2.458671764827753</v>
      </c>
      <c r="CB38" s="263">
        <f t="shared" si="6"/>
        <v>2.4672376292658726</v>
      </c>
      <c r="CC38" s="263">
        <f t="shared" si="6"/>
        <v>2.4754812664443433</v>
      </c>
      <c r="CD38" s="263">
        <f t="shared" si="6"/>
        <v>2.4834100941585784</v>
      </c>
      <c r="CE38" s="263">
        <f t="shared" si="6"/>
        <v>2.4910313266912021</v>
      </c>
      <c r="CF38" s="263">
        <f t="shared" si="6"/>
        <v>2.4983519948536559</v>
      </c>
      <c r="CG38" s="263">
        <f t="shared" si="6"/>
        <v>2.5053789605886565</v>
      </c>
      <c r="CH38" s="263">
        <f t="shared" si="6"/>
        <v>2.5121189278345302</v>
      </c>
      <c r="CI38" s="263">
        <f t="shared" si="6"/>
        <v>2.5185784508109159</v>
      </c>
      <c r="CJ38" s="263">
        <f t="shared" si="6"/>
        <v>2.5247639405174374</v>
      </c>
      <c r="CK38" s="263">
        <f t="shared" si="6"/>
        <v>2.5306816699867993</v>
      </c>
      <c r="CL38" s="263">
        <f t="shared" si="6"/>
        <v>2.5363377786634969</v>
      </c>
      <c r="CM38" s="263">
        <f t="shared" si="6"/>
        <v>2.5417382761632852</v>
      </c>
      <c r="CN38" s="263">
        <f t="shared" si="6"/>
        <v>2.5468890455893494</v>
      </c>
      <c r="CO38" s="263">
        <f t="shared" si="6"/>
        <v>2.5517958465269506</v>
      </c>
      <c r="CP38" s="263">
        <f t="shared" si="6"/>
        <v>2.5564643178011912</v>
      </c>
      <c r="CQ38" s="263">
        <f t="shared" si="6"/>
        <v>2.5608999800570467</v>
      </c>
      <c r="CR38" s="263">
        <f t="shared" si="6"/>
        <v>2.5651082382032131</v>
      </c>
      <c r="CS38" s="263">
        <f t="shared" si="6"/>
        <v>2.5690943837491584</v>
      </c>
      <c r="CT38" s="263">
        <f t="shared" si="6"/>
        <v>2.5728635970563176</v>
      </c>
      <c r="CU38" s="263">
        <f t="shared" si="6"/>
        <v>2.5764209495184618</v>
      </c>
      <c r="CV38" s="263">
        <f t="shared" si="6"/>
        <v>2.579771405682135</v>
      </c>
      <c r="CW38" s="263">
        <f t="shared" si="6"/>
        <v>2.5829198253151233</v>
      </c>
      <c r="CX38" s="263">
        <f t="shared" si="6"/>
        <v>2.5858709654288377</v>
      </c>
      <c r="CY38" s="263">
        <f t="shared" si="6"/>
        <v>2.5886294822590048</v>
      </c>
      <c r="CZ38" s="263">
        <f t="shared" si="6"/>
        <v>2.5911999332079798</v>
      </c>
      <c r="DA38" s="263">
        <f t="shared" si="6"/>
        <v>2.5935867787512104</v>
      </c>
      <c r="DB38" s="263">
        <f t="shared" si="6"/>
        <v>2.5957943843098104</v>
      </c>
      <c r="DC38" s="263">
        <f t="shared" si="6"/>
        <v>2.5978270220907707</v>
      </c>
      <c r="DD38" s="263">
        <f t="shared" si="6"/>
        <v>2.5996888728960221</v>
      </c>
      <c r="DE38" s="263">
        <f t="shared" si="6"/>
        <v>2.6013840279013243</v>
      </c>
      <c r="DF38" s="263">
        <f t="shared" si="6"/>
        <v>2.6029164904057738</v>
      </c>
      <c r="DG38" s="263">
        <f t="shared" si="6"/>
        <v>2.6042901775525955</v>
      </c>
      <c r="DH38" s="263">
        <f t="shared" si="6"/>
        <v>2.6055089220217678</v>
      </c>
      <c r="DI38" s="263">
        <f t="shared" si="6"/>
        <v>2.6065764736949601</v>
      </c>
      <c r="DJ38" s="263">
        <f t="shared" si="6"/>
        <v>2.6074965012931988</v>
      </c>
      <c r="DK38" s="263">
        <f t="shared" si="6"/>
        <v>2.608272593987631</v>
      </c>
      <c r="DL38" s="263">
        <f t="shared" si="6"/>
        <v>2.6089082629837255</v>
      </c>
      <c r="DM38" s="263">
        <f t="shared" si="6"/>
        <v>2.6094069430792186</v>
      </c>
      <c r="DN38" s="263">
        <f t="shared" si="6"/>
        <v>2.609771994196096</v>
      </c>
      <c r="DO38" s="263">
        <f t="shared" si="6"/>
        <v>2.6100067028868912</v>
      </c>
      <c r="DP38" s="263">
        <f t="shared" si="6"/>
        <v>2.6101142838155673</v>
      </c>
      <c r="DQ38" s="263">
        <f t="shared" si="6"/>
        <v>2.6100978812132429</v>
      </c>
      <c r="DR38" s="263">
        <f t="shared" si="6"/>
        <v>2.6099605703090218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0.22894260148490114</v>
      </c>
      <c r="F41" s="263">
        <f t="shared" si="7"/>
        <v>0.21820175032896086</v>
      </c>
      <c r="G41" s="263">
        <f t="shared" si="7"/>
        <v>0.20584856800277451</v>
      </c>
      <c r="H41" s="263">
        <f t="shared" si="7"/>
        <v>0.192138925755791</v>
      </c>
      <c r="I41" s="263">
        <f t="shared" si="7"/>
        <v>0.17741786908862744</v>
      </c>
      <c r="J41" s="263">
        <f t="shared" si="7"/>
        <v>0.16207042136360897</v>
      </c>
      <c r="K41" s="263">
        <f t="shared" si="7"/>
        <v>0.14648310199205788</v>
      </c>
      <c r="L41" s="263">
        <f t="shared" si="7"/>
        <v>0.13101654336800905</v>
      </c>
      <c r="M41" s="263">
        <f t="shared" si="7"/>
        <v>0.11598688049293024</v>
      </c>
      <c r="N41" s="263">
        <f t="shared" si="7"/>
        <v>0.1016813095830934</v>
      </c>
      <c r="O41" s="263">
        <f t="shared" si="7"/>
        <v>8.8306020837467053E-2</v>
      </c>
      <c r="P41" s="263">
        <f t="shared" si="7"/>
        <v>7.5996911725601884E-2</v>
      </c>
      <c r="Q41" s="263">
        <f t="shared" si="7"/>
        <v>6.4830661222985281E-2</v>
      </c>
      <c r="R41" s="263">
        <f t="shared" si="7"/>
        <v>5.4834670296541654E-2</v>
      </c>
      <c r="S41" s="263">
        <f t="shared" si="7"/>
        <v>4.5996474149368249E-2</v>
      </c>
      <c r="T41" s="263">
        <f t="shared" si="7"/>
        <v>3.8272638067675002E-2</v>
      </c>
      <c r="U41" s="263">
        <f t="shared" si="7"/>
        <v>3.1596965675104283E-2</v>
      </c>
      <c r="V41" s="263">
        <f t="shared" si="7"/>
        <v>2.5887831409335399E-2</v>
      </c>
      <c r="W41" s="263">
        <f t="shared" si="7"/>
        <v>2.1054498275676292E-2</v>
      </c>
      <c r="X41" s="263">
        <f t="shared" si="7"/>
        <v>1.7002352592907444E-2</v>
      </c>
      <c r="Y41" s="263">
        <f t="shared" si="7"/>
        <v>1.3637056938318765E-2</v>
      </c>
      <c r="Z41" s="263">
        <f t="shared" si="7"/>
        <v>1.0867680485538267E-2</v>
      </c>
      <c r="AA41" s="263">
        <f t="shared" si="7"/>
        <v>8.608908868259435E-3</v>
      </c>
      <c r="AB41" s="263">
        <f t="shared" si="7"/>
        <v>6.7838918445074503E-3</v>
      </c>
      <c r="AC41" s="263">
        <f t="shared" si="7"/>
        <v>5.3299307550668251E-3</v>
      </c>
      <c r="AD41" s="263">
        <f t="shared" si="7"/>
        <v>4.1873562402590658E-3</v>
      </c>
      <c r="AE41" s="263">
        <f t="shared" si="7"/>
        <v>3.2952242123743258E-3</v>
      </c>
      <c r="AF41" s="263">
        <f t="shared" si="7"/>
        <v>2.5999575014782339E-3</v>
      </c>
      <c r="AG41" s="263">
        <f t="shared" si="7"/>
        <v>2.0576484695929431E-3</v>
      </c>
      <c r="AH41" s="263">
        <f t="shared" si="7"/>
        <v>1.6336046244932456E-3</v>
      </c>
      <c r="AI41" s="263">
        <f t="shared" si="7"/>
        <v>1.3009353892559083E-3</v>
      </c>
      <c r="AJ41" s="263">
        <f t="shared" si="7"/>
        <v>1.0389900093764615E-3</v>
      </c>
      <c r="AK41" s="263">
        <f t="shared" si="7"/>
        <v>8.3196200542023924E-4</v>
      </c>
      <c r="AL41" s="263">
        <f t="shared" si="7"/>
        <v>6.6774834704685926E-4</v>
      </c>
      <c r="AM41" s="263">
        <f t="shared" si="7"/>
        <v>5.3705745106208402E-4</v>
      </c>
      <c r="AN41" s="263">
        <f t="shared" si="7"/>
        <v>4.3272795003373998E-4</v>
      </c>
      <c r="AO41" s="263">
        <f t="shared" si="7"/>
        <v>3.4921464118770063E-4</v>
      </c>
      <c r="AP41" s="263">
        <f t="shared" si="7"/>
        <v>2.8220256861150039E-4</v>
      </c>
      <c r="AQ41" s="263">
        <f t="shared" si="7"/>
        <v>2.2831752302310271E-4</v>
      </c>
      <c r="AR41" s="263">
        <f t="shared" si="7"/>
        <v>1.8490842529661489E-4</v>
      </c>
      <c r="AS41" s="263">
        <f t="shared" si="7"/>
        <v>1.4988311012426037E-4</v>
      </c>
      <c r="AT41" s="263">
        <f t="shared" si="7"/>
        <v>1.2158378247512092E-4</v>
      </c>
      <c r="AU41" s="263">
        <f t="shared" si="7"/>
        <v>9.8692024046276305E-5</v>
      </c>
      <c r="AV41" s="263">
        <f t="shared" si="7"/>
        <v>8.0155903299627962E-5</v>
      </c>
      <c r="AW41" s="263">
        <f t="shared" si="7"/>
        <v>6.5133707739362112E-5</v>
      </c>
      <c r="AX41" s="263">
        <f t="shared" si="7"/>
        <v>5.295025198032155E-5</v>
      </c>
      <c r="AY41" s="263">
        <f t="shared" si="7"/>
        <v>4.3062761189316401E-5</v>
      </c>
      <c r="AZ41" s="263">
        <f t="shared" si="7"/>
        <v>3.5034092814856255E-5</v>
      </c>
      <c r="BA41" s="263">
        <f t="shared" si="7"/>
        <v>2.8511618221593871E-5</v>
      </c>
      <c r="BB41" s="263">
        <f t="shared" si="7"/>
        <v>2.3210496586767437E-5</v>
      </c>
      <c r="BC41" s="263">
        <f t="shared" si="7"/>
        <v>1.8900377052655237E-5</v>
      </c>
      <c r="BD41" s="263">
        <f t="shared" si="7"/>
        <v>1.539479100343133E-5</v>
      </c>
      <c r="BE41" s="263">
        <f t="shared" si="7"/>
        <v>1.2542665514758689E-5</v>
      </c>
      <c r="BF41" s="263">
        <f t="shared" si="7"/>
        <v>1.0221516639929984E-5</v>
      </c>
      <c r="BG41" s="263">
        <f t="shared" si="7"/>
        <v>8.331978155806663E-6</v>
      </c>
      <c r="BH41" s="263">
        <f t="shared" si="7"/>
        <v>6.79339558462555E-6</v>
      </c>
      <c r="BI41" s="263">
        <f t="shared" si="7"/>
        <v>5.5402724689623817E-6</v>
      </c>
      <c r="BJ41" s="263">
        <f t="shared" si="7"/>
        <v>4.5194002042947545E-6</v>
      </c>
      <c r="BK41" s="263">
        <f t="shared" si="7"/>
        <v>3.6962145666397106E-6</v>
      </c>
      <c r="BL41" s="263">
        <f t="shared" si="7"/>
        <v>3.0285959966569465E-6</v>
      </c>
      <c r="BM41" s="263">
        <f t="shared" si="7"/>
        <v>2.4849540246618673E-6</v>
      </c>
      <c r="BN41" s="263">
        <f t="shared" si="7"/>
        <v>2.0410011879468115E-6</v>
      </c>
      <c r="BO41" s="263">
        <f t="shared" ref="BO41:DR41" si="8">+$B$41-BN43</f>
        <v>1.6777154261959915E-6</v>
      </c>
      <c r="BP41" s="263">
        <f t="shared" si="8"/>
        <v>1.3799953499926687E-6</v>
      </c>
      <c r="BQ41" s="263">
        <f t="shared" si="8"/>
        <v>1.1357347984852773E-6</v>
      </c>
      <c r="BR41" s="263">
        <f t="shared" si="8"/>
        <v>9.3516125337922418E-7</v>
      </c>
      <c r="BS41" s="263">
        <f t="shared" si="8"/>
        <v>7.7034714668355875E-7</v>
      </c>
      <c r="BT41" s="263">
        <f t="shared" si="8"/>
        <v>6.3483909895634127E-7</v>
      </c>
      <c r="BU41" s="263">
        <f t="shared" si="8"/>
        <v>5.2337068556784772E-7</v>
      </c>
      <c r="BV41" s="263">
        <f t="shared" si="8"/>
        <v>4.3163637303278435E-7</v>
      </c>
      <c r="BW41" s="263">
        <f t="shared" si="8"/>
        <v>3.5611151949499487E-7</v>
      </c>
      <c r="BX41" s="263">
        <f t="shared" si="8"/>
        <v>2.939078447283805E-7</v>
      </c>
      <c r="BY41" s="263">
        <f t="shared" si="8"/>
        <v>2.4265668102652072E-7</v>
      </c>
      <c r="BZ41" s="263">
        <f t="shared" si="8"/>
        <v>2.0041426124217665E-7</v>
      </c>
      <c r="CA41" s="263">
        <f t="shared" si="8"/>
        <v>1.6558464893678959E-7</v>
      </c>
      <c r="CB41" s="263">
        <f t="shared" si="8"/>
        <v>1.3685688732278933E-7</v>
      </c>
      <c r="CC41" s="263">
        <f t="shared" si="8"/>
        <v>1.1315366144071248E-7</v>
      </c>
      <c r="CD41" s="263">
        <f t="shared" si="8"/>
        <v>9.3589315131037409E-8</v>
      </c>
      <c r="CE41" s="263">
        <f t="shared" si="8"/>
        <v>7.743548663396993E-8</v>
      </c>
      <c r="CF41" s="263">
        <f t="shared" si="8"/>
        <v>6.4092960661010778E-8</v>
      </c>
      <c r="CG41" s="263">
        <f t="shared" si="8"/>
        <v>5.306859868214886E-8</v>
      </c>
      <c r="CH41" s="263">
        <f t="shared" si="8"/>
        <v>4.3956422168811571E-8</v>
      </c>
      <c r="CI41" s="263">
        <f t="shared" si="8"/>
        <v>3.6422094507049252E-8</v>
      </c>
      <c r="CJ41" s="263">
        <f t="shared" si="8"/>
        <v>3.019018551819741E-8</v>
      </c>
      <c r="CK41" s="263">
        <f t="shared" si="8"/>
        <v>2.5033716488653823E-8</v>
      </c>
      <c r="CL41" s="263">
        <f t="shared" si="8"/>
        <v>2.0765573816028393E-8</v>
      </c>
      <c r="CM41" s="263">
        <f t="shared" si="8"/>
        <v>1.7231455207156188E-8</v>
      </c>
      <c r="CN41" s="263">
        <f t="shared" si="8"/>
        <v>1.4304072870618967E-8</v>
      </c>
      <c r="CO41" s="263">
        <f t="shared" si="8"/>
        <v>1.1878388217478886E-8</v>
      </c>
      <c r="CP41" s="263">
        <f t="shared" si="8"/>
        <v>9.8676932180907784E-9</v>
      </c>
      <c r="CQ41" s="263">
        <f t="shared" si="8"/>
        <v>8.2003868695501581E-9</v>
      </c>
      <c r="CR41" s="263">
        <f t="shared" si="8"/>
        <v>6.8173227063539343E-9</v>
      </c>
      <c r="CS41" s="263">
        <f t="shared" si="8"/>
        <v>5.6696255468224876E-9</v>
      </c>
      <c r="CT41" s="263">
        <f t="shared" si="8"/>
        <v>4.7168938754893475E-9</v>
      </c>
      <c r="CU41" s="263">
        <f t="shared" si="8"/>
        <v>3.9257188610974936E-9</v>
      </c>
      <c r="CV41" s="263">
        <f t="shared" si="8"/>
        <v>3.2684646655845029E-9</v>
      </c>
      <c r="CW41" s="263">
        <f t="shared" si="8"/>
        <v>2.7222626375333903E-9</v>
      </c>
      <c r="CX41" s="263">
        <f t="shared" si="8"/>
        <v>2.2681824196624234E-9</v>
      </c>
      <c r="CY41" s="263">
        <f t="shared" si="8"/>
        <v>1.8905481624642562E-9</v>
      </c>
      <c r="CZ41" s="263">
        <f t="shared" si="8"/>
        <v>1.5763744753982678E-9</v>
      </c>
      <c r="DA41" s="263">
        <f t="shared" si="8"/>
        <v>1.3149007438428839E-9</v>
      </c>
      <c r="DB41" s="263">
        <f t="shared" si="8"/>
        <v>1.0972068253956024E-9</v>
      </c>
      <c r="DC41" s="263">
        <f t="shared" si="8"/>
        <v>9.1589563711025335E-10</v>
      </c>
      <c r="DD41" s="263">
        <f t="shared" si="8"/>
        <v>7.6483092081858217E-10</v>
      </c>
      <c r="DE41" s="263">
        <f t="shared" si="8"/>
        <v>6.3892052759584317E-10</v>
      </c>
      <c r="DF41" s="263">
        <f t="shared" si="8"/>
        <v>5.3393717225347359E-10</v>
      </c>
      <c r="DG41" s="263">
        <f t="shared" si="8"/>
        <v>4.4637032958760869E-10</v>
      </c>
      <c r="DH41" s="263">
        <f t="shared" si="8"/>
        <v>3.7330372126831435E-10</v>
      </c>
      <c r="DI41" s="263">
        <f t="shared" si="8"/>
        <v>3.123136749216826E-10</v>
      </c>
      <c r="DJ41" s="263">
        <f t="shared" si="8"/>
        <v>2.6138541331377496E-10</v>
      </c>
      <c r="DK41" s="263">
        <f t="shared" si="8"/>
        <v>2.1884327683352467E-10</v>
      </c>
      <c r="DL41" s="263">
        <f t="shared" si="8"/>
        <v>1.8329326945121238E-10</v>
      </c>
      <c r="DM41" s="263">
        <f t="shared" si="8"/>
        <v>1.5357520810610481E-10</v>
      </c>
      <c r="DN41" s="263">
        <f t="shared" si="8"/>
        <v>1.287232542779293E-10</v>
      </c>
      <c r="DO41" s="263">
        <f t="shared" si="8"/>
        <v>1.0793288485189123E-10</v>
      </c>
      <c r="DP41" s="263">
        <f t="shared" si="8"/>
        <v>9.0533969210326859E-11</v>
      </c>
      <c r="DQ41" s="263">
        <f t="shared" si="8"/>
        <v>7.5967898638396036E-11</v>
      </c>
      <c r="DR41" s="263">
        <f t="shared" si="8"/>
        <v>6.376893457726851E-11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9.0188508227911877E-3</v>
      </c>
      <c r="E42" s="265">
        <f t="shared" si="9"/>
        <v>1.0740851155940269E-2</v>
      </c>
      <c r="F42" s="265">
        <f t="shared" si="9"/>
        <v>1.2353182326186353E-2</v>
      </c>
      <c r="G42" s="265">
        <f t="shared" si="9"/>
        <v>1.370964224698349E-2</v>
      </c>
      <c r="H42" s="265">
        <f t="shared" si="9"/>
        <v>1.4721056667163586E-2</v>
      </c>
      <c r="I42" s="265">
        <f t="shared" si="9"/>
        <v>1.5347447725018457E-2</v>
      </c>
      <c r="J42" s="265">
        <f t="shared" si="9"/>
        <v>1.5587319371551091E-2</v>
      </c>
      <c r="K42" s="265">
        <f t="shared" si="9"/>
        <v>1.5466558624048846E-2</v>
      </c>
      <c r="L42" s="265">
        <f t="shared" si="9"/>
        <v>1.5029662875078804E-2</v>
      </c>
      <c r="M42" s="265">
        <f t="shared" si="9"/>
        <v>1.430557090983684E-2</v>
      </c>
      <c r="N42" s="265">
        <f t="shared" si="9"/>
        <v>1.3375288745626353E-2</v>
      </c>
      <c r="O42" s="265">
        <f t="shared" si="9"/>
        <v>1.2309109111865175E-2</v>
      </c>
      <c r="P42" s="265">
        <f t="shared" si="9"/>
        <v>1.1166250502616616E-2</v>
      </c>
      <c r="Q42" s="265">
        <f t="shared" si="9"/>
        <v>9.9959909264436281E-3</v>
      </c>
      <c r="R42" s="265">
        <f t="shared" si="9"/>
        <v>8.8381961471734015E-3</v>
      </c>
      <c r="S42" s="265">
        <f t="shared" si="9"/>
        <v>7.7238360816932455E-3</v>
      </c>
      <c r="T42" s="265">
        <f t="shared" si="9"/>
        <v>6.6756723925707334E-3</v>
      </c>
      <c r="U42" s="265">
        <f t="shared" si="9"/>
        <v>5.7091342657688742E-3</v>
      </c>
      <c r="V42" s="265">
        <f t="shared" si="9"/>
        <v>4.8333331336591042E-3</v>
      </c>
      <c r="W42" s="265">
        <f t="shared" si="9"/>
        <v>4.0521456827688537E-3</v>
      </c>
      <c r="X42" s="265">
        <f t="shared" si="9"/>
        <v>3.3652956545886926E-3</v>
      </c>
      <c r="Y42" s="265">
        <f t="shared" si="9"/>
        <v>2.7693764527804915E-3</v>
      </c>
      <c r="Z42" s="265">
        <f t="shared" si="9"/>
        <v>2.258771617278838E-3</v>
      </c>
      <c r="AA42" s="265">
        <f t="shared" si="9"/>
        <v>1.8250170237519882E-3</v>
      </c>
      <c r="AB42" s="265">
        <f t="shared" si="9"/>
        <v>1.4539610894406074E-3</v>
      </c>
      <c r="AC42" s="265">
        <f t="shared" si="9"/>
        <v>1.1425745148077556E-3</v>
      </c>
      <c r="AD42" s="265">
        <f t="shared" si="9"/>
        <v>8.9213202788473046E-4</v>
      </c>
      <c r="AE42" s="265">
        <f t="shared" si="9"/>
        <v>6.9526671089608651E-4</v>
      </c>
      <c r="AF42" s="265">
        <f t="shared" si="9"/>
        <v>5.4230903188529783E-4</v>
      </c>
      <c r="AG42" s="265">
        <f t="shared" si="9"/>
        <v>4.2404384509968525E-4</v>
      </c>
      <c r="AH42" s="265">
        <f t="shared" si="9"/>
        <v>3.3266923523734421E-4</v>
      </c>
      <c r="AI42" s="265">
        <f t="shared" si="9"/>
        <v>2.6194537987942959E-4</v>
      </c>
      <c r="AJ42" s="265">
        <f t="shared" si="9"/>
        <v>2.0702800395619656E-4</v>
      </c>
      <c r="AK42" s="265">
        <f t="shared" si="9"/>
        <v>1.6421365837335848E-4</v>
      </c>
      <c r="AL42" s="265">
        <f t="shared" si="9"/>
        <v>1.3069089598480014E-4</v>
      </c>
      <c r="AM42" s="265">
        <f t="shared" si="9"/>
        <v>1.0432950102833732E-4</v>
      </c>
      <c r="AN42" s="265">
        <f t="shared" si="9"/>
        <v>8.3513308846023122E-5</v>
      </c>
      <c r="AO42" s="265">
        <f t="shared" si="9"/>
        <v>6.7012072576206981E-5</v>
      </c>
      <c r="AP42" s="265">
        <f t="shared" si="9"/>
        <v>5.388504558837825E-5</v>
      </c>
      <c r="AQ42" s="265">
        <f t="shared" si="9"/>
        <v>4.3409097726467581E-5</v>
      </c>
      <c r="AR42" s="265">
        <f t="shared" si="9"/>
        <v>3.502531517233363E-5</v>
      </c>
      <c r="AS42" s="265">
        <f t="shared" si="9"/>
        <v>2.8299327649125609E-5</v>
      </c>
      <c r="AT42" s="265">
        <f t="shared" si="9"/>
        <v>2.2891758428845221E-5</v>
      </c>
      <c r="AU42" s="265">
        <f t="shared" si="9"/>
        <v>1.853612074663536E-5</v>
      </c>
      <c r="AV42" s="265">
        <f t="shared" si="9"/>
        <v>1.5022195560253534E-5</v>
      </c>
      <c r="AW42" s="265">
        <f t="shared" si="9"/>
        <v>1.2183455759025333E-5</v>
      </c>
      <c r="AX42" s="265">
        <f t="shared" si="9"/>
        <v>9.8874907910066161E-6</v>
      </c>
      <c r="AY42" s="265">
        <f t="shared" si="9"/>
        <v>8.0286683744596837E-6</v>
      </c>
      <c r="AZ42" s="265">
        <f t="shared" si="9"/>
        <v>6.5224745932837292E-6</v>
      </c>
      <c r="BA42" s="265">
        <f t="shared" si="9"/>
        <v>5.3011216348060233E-6</v>
      </c>
      <c r="BB42" s="265">
        <f t="shared" si="9"/>
        <v>4.3101195341100079E-6</v>
      </c>
      <c r="BC42" s="265">
        <f t="shared" si="9"/>
        <v>3.5055860492431108E-6</v>
      </c>
      <c r="BD42" s="265">
        <f t="shared" si="9"/>
        <v>2.8521254886725021E-6</v>
      </c>
      <c r="BE42" s="265">
        <f t="shared" si="9"/>
        <v>2.32114887482051E-6</v>
      </c>
      <c r="BF42" s="265">
        <f t="shared" si="9"/>
        <v>1.8895384841024697E-6</v>
      </c>
      <c r="BG42" s="265">
        <f t="shared" si="9"/>
        <v>1.538582571155714E-6</v>
      </c>
      <c r="BH42" s="265">
        <f t="shared" si="9"/>
        <v>1.2531231156814785E-6</v>
      </c>
      <c r="BI42" s="265">
        <f t="shared" si="9"/>
        <v>1.0208722646429148E-6</v>
      </c>
      <c r="BJ42" s="265">
        <f t="shared" si="9"/>
        <v>8.2318563765785937E-7</v>
      </c>
      <c r="BK42" s="265">
        <f t="shared" si="9"/>
        <v>6.6761856995999473E-7</v>
      </c>
      <c r="BL42" s="265">
        <f t="shared" si="9"/>
        <v>5.4364197198285623E-7</v>
      </c>
      <c r="BM42" s="265">
        <f t="shared" si="9"/>
        <v>4.4395283670554781E-7</v>
      </c>
      <c r="BN42" s="265">
        <f t="shared" si="9"/>
        <v>3.6328576173346017E-7</v>
      </c>
      <c r="BO42" s="265">
        <f t="shared" ref="BO42:DR42" si="10">+$B$13*10*(BO41/$B$12)^$B$11*(BO3-$B$44)</f>
        <v>2.9772007622623097E-7</v>
      </c>
      <c r="BP42" s="265">
        <f t="shared" si="10"/>
        <v>2.4426055148010307E-7</v>
      </c>
      <c r="BQ42" s="265">
        <f t="shared" si="10"/>
        <v>2.0057354512582415E-7</v>
      </c>
      <c r="BR42" s="265">
        <f t="shared" si="10"/>
        <v>1.6481410667919278E-7</v>
      </c>
      <c r="BS42" s="265">
        <f t="shared" si="10"/>
        <v>1.3550804771451542E-7</v>
      </c>
      <c r="BT42" s="265">
        <f t="shared" si="10"/>
        <v>1.1146841336782854E-7</v>
      </c>
      <c r="BU42" s="265">
        <f t="shared" si="10"/>
        <v>9.1734312515691154E-8</v>
      </c>
      <c r="BV42" s="265">
        <f t="shared" si="10"/>
        <v>7.5524853521706577E-8</v>
      </c>
      <c r="BW42" s="265">
        <f t="shared" si="10"/>
        <v>6.2203674782229475E-8</v>
      </c>
      <c r="BX42" s="265">
        <f t="shared" si="10"/>
        <v>5.1251163692726536E-8</v>
      </c>
      <c r="BY42" s="265">
        <f t="shared" si="10"/>
        <v>4.2242419797770437E-8</v>
      </c>
      <c r="BZ42" s="265">
        <f t="shared" si="10"/>
        <v>3.4829612321341507E-8</v>
      </c>
      <c r="CA42" s="265">
        <f t="shared" si="10"/>
        <v>2.8727761638319937E-8</v>
      </c>
      <c r="CB42" s="265">
        <f t="shared" si="10"/>
        <v>2.3703225867640021E-8</v>
      </c>
      <c r="CC42" s="265">
        <f t="shared" si="10"/>
        <v>1.9564346300718173E-8</v>
      </c>
      <c r="CD42" s="265">
        <f t="shared" si="10"/>
        <v>1.615382849381169E-8</v>
      </c>
      <c r="CE42" s="265">
        <f t="shared" si="10"/>
        <v>1.3342525998327684E-8</v>
      </c>
      <c r="CF42" s="265">
        <f t="shared" si="10"/>
        <v>1.1024362005294735E-8</v>
      </c>
      <c r="CG42" s="265">
        <f t="shared" si="10"/>
        <v>9.1121764935060887E-9</v>
      </c>
      <c r="CH42" s="265">
        <f t="shared" si="10"/>
        <v>7.5343276680944461E-9</v>
      </c>
      <c r="CI42" s="265">
        <f t="shared" si="10"/>
        <v>6.2319089886548779E-9</v>
      </c>
      <c r="CJ42" s="265">
        <f t="shared" si="10"/>
        <v>5.1564690422363985E-9</v>
      </c>
      <c r="CK42" s="265">
        <f t="shared" si="10"/>
        <v>4.2681426939300276E-9</v>
      </c>
      <c r="CL42" s="265">
        <f t="shared" si="10"/>
        <v>3.5341186308412622E-9</v>
      </c>
      <c r="CM42" s="265">
        <f t="shared" si="10"/>
        <v>2.9273823381161668E-9</v>
      </c>
      <c r="CN42" s="265">
        <f t="shared" si="10"/>
        <v>2.4256846286141858E-9</v>
      </c>
      <c r="CO42" s="265">
        <f t="shared" si="10"/>
        <v>2.0106949834873323E-9</v>
      </c>
      <c r="CP42" s="265">
        <f t="shared" si="10"/>
        <v>1.6673063596968015E-9</v>
      </c>
      <c r="CQ42" s="265">
        <f t="shared" si="10"/>
        <v>1.3830641716078724E-9</v>
      </c>
      <c r="CR42" s="265">
        <f t="shared" si="10"/>
        <v>1.1476971339615676E-9</v>
      </c>
      <c r="CS42" s="265">
        <f t="shared" si="10"/>
        <v>9.5273168380060573E-10</v>
      </c>
      <c r="CT42" s="265">
        <f t="shared" si="10"/>
        <v>7.9117499082805522E-10</v>
      </c>
      <c r="CU42" s="265">
        <f t="shared" si="10"/>
        <v>6.572542056773813E-10</v>
      </c>
      <c r="CV42" s="265">
        <f t="shared" si="10"/>
        <v>5.4620203964115625E-10</v>
      </c>
      <c r="CW42" s="265">
        <f t="shared" si="10"/>
        <v>4.5408022369001719E-10</v>
      </c>
      <c r="CX42" s="265">
        <f t="shared" si="10"/>
        <v>3.7763424426432785E-10</v>
      </c>
      <c r="CY42" s="265">
        <f t="shared" si="10"/>
        <v>3.1417369875677412E-10</v>
      </c>
      <c r="CZ42" s="265">
        <f t="shared" si="10"/>
        <v>2.6147375740565552E-10</v>
      </c>
      <c r="DA42" s="265">
        <f t="shared" si="10"/>
        <v>2.1769394053703055E-10</v>
      </c>
      <c r="DB42" s="265">
        <f t="shared" si="10"/>
        <v>1.813111959628886E-10</v>
      </c>
      <c r="DC42" s="265">
        <f t="shared" si="10"/>
        <v>1.5106471411874758E-10</v>
      </c>
      <c r="DD42" s="265">
        <f t="shared" si="10"/>
        <v>1.2591041036890632E-10</v>
      </c>
      <c r="DE42" s="265">
        <f t="shared" si="10"/>
        <v>1.0498336968663024E-10</v>
      </c>
      <c r="DF42" s="265">
        <f t="shared" si="10"/>
        <v>8.7566836327084194E-11</v>
      </c>
      <c r="DG42" s="265">
        <f t="shared" si="10"/>
        <v>7.3066632349568369E-11</v>
      </c>
      <c r="DH42" s="265">
        <f t="shared" si="10"/>
        <v>6.0990031207985543E-11</v>
      </c>
      <c r="DI42" s="265">
        <f t="shared" si="10"/>
        <v>5.0928261960361819E-11</v>
      </c>
      <c r="DJ42" s="265">
        <f t="shared" si="10"/>
        <v>4.2542120309410506E-11</v>
      </c>
      <c r="DK42" s="265">
        <f t="shared" si="10"/>
        <v>3.5549998529837573E-11</v>
      </c>
      <c r="DL42" s="265">
        <f t="shared" si="10"/>
        <v>2.9718043191666042E-11</v>
      </c>
      <c r="DM42" s="265">
        <f t="shared" si="10"/>
        <v>2.4851973857926149E-11</v>
      </c>
      <c r="DN42" s="265">
        <f t="shared" si="10"/>
        <v>2.0790344723451577E-11</v>
      </c>
      <c r="DO42" s="265">
        <f t="shared" si="10"/>
        <v>1.7398917831104287E-11</v>
      </c>
      <c r="DP42" s="265">
        <f t="shared" si="10"/>
        <v>1.4566080312614156E-11</v>
      </c>
      <c r="DQ42" s="265">
        <f t="shared" si="10"/>
        <v>1.2198962579047595E-11</v>
      </c>
      <c r="DR42" s="265">
        <f t="shared" si="10"/>
        <v>1.0220275348987693E-11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3.105739851509888E-2</v>
      </c>
      <c r="E43" s="265">
        <f t="shared" si="11"/>
        <v>4.179824967103915E-2</v>
      </c>
      <c r="F43" s="265">
        <f t="shared" si="11"/>
        <v>5.4151431997225503E-2</v>
      </c>
      <c r="G43" s="265">
        <f t="shared" si="11"/>
        <v>6.7861074244208994E-2</v>
      </c>
      <c r="H43" s="265">
        <f t="shared" si="11"/>
        <v>8.2582130911372578E-2</v>
      </c>
      <c r="I43" s="265">
        <f t="shared" ref="I43:BT43" si="12">+H43+I42</f>
        <v>9.792957863639104E-2</v>
      </c>
      <c r="J43" s="265">
        <f t="shared" si="12"/>
        <v>0.11351689800794212</v>
      </c>
      <c r="K43" s="265">
        <f t="shared" si="12"/>
        <v>0.12898345663199096</v>
      </c>
      <c r="L43" s="265">
        <f t="shared" si="12"/>
        <v>0.14401311950706977</v>
      </c>
      <c r="M43" s="265">
        <f t="shared" si="12"/>
        <v>0.1583186904169066</v>
      </c>
      <c r="N43" s="265">
        <f t="shared" si="12"/>
        <v>0.17169397916253296</v>
      </c>
      <c r="O43" s="265">
        <f t="shared" si="12"/>
        <v>0.18400308827439812</v>
      </c>
      <c r="P43" s="265">
        <f t="shared" si="12"/>
        <v>0.19516933877701473</v>
      </c>
      <c r="Q43" s="265">
        <f t="shared" si="12"/>
        <v>0.20516532970345835</v>
      </c>
      <c r="R43" s="265">
        <f t="shared" si="12"/>
        <v>0.21400352585063176</v>
      </c>
      <c r="S43" s="265">
        <f t="shared" si="12"/>
        <v>0.22172736193232501</v>
      </c>
      <c r="T43" s="265">
        <f t="shared" si="12"/>
        <v>0.22840303432489573</v>
      </c>
      <c r="U43" s="265">
        <f t="shared" si="12"/>
        <v>0.23411216859066461</v>
      </c>
      <c r="V43" s="265">
        <f t="shared" si="12"/>
        <v>0.23894550172432372</v>
      </c>
      <c r="W43" s="265">
        <f t="shared" si="12"/>
        <v>0.24299764740709257</v>
      </c>
      <c r="X43" s="265">
        <f t="shared" si="12"/>
        <v>0.24636294306168124</v>
      </c>
      <c r="Y43" s="265">
        <f t="shared" si="12"/>
        <v>0.24913231951446174</v>
      </c>
      <c r="Z43" s="265">
        <f t="shared" si="12"/>
        <v>0.25139109113174057</v>
      </c>
      <c r="AA43" s="265">
        <f t="shared" si="12"/>
        <v>0.25321610815549256</v>
      </c>
      <c r="AB43" s="265">
        <f t="shared" si="12"/>
        <v>0.25467006924493318</v>
      </c>
      <c r="AC43" s="265">
        <f t="shared" si="12"/>
        <v>0.25581264375974094</v>
      </c>
      <c r="AD43" s="265">
        <f t="shared" si="12"/>
        <v>0.25670477578762568</v>
      </c>
      <c r="AE43" s="265">
        <f t="shared" si="12"/>
        <v>0.25740004249852177</v>
      </c>
      <c r="AF43" s="265">
        <f t="shared" si="12"/>
        <v>0.25794235153040707</v>
      </c>
      <c r="AG43" s="265">
        <f t="shared" si="12"/>
        <v>0.25836639537550676</v>
      </c>
      <c r="AH43" s="265">
        <f t="shared" si="12"/>
        <v>0.2586990646107441</v>
      </c>
      <c r="AI43" s="265">
        <f t="shared" si="12"/>
        <v>0.25896100999062355</v>
      </c>
      <c r="AJ43" s="265">
        <f t="shared" si="12"/>
        <v>0.25916803799457977</v>
      </c>
      <c r="AK43" s="265">
        <f t="shared" si="12"/>
        <v>0.25933225165295315</v>
      </c>
      <c r="AL43" s="265">
        <f t="shared" si="12"/>
        <v>0.25946294254893792</v>
      </c>
      <c r="AM43" s="265">
        <f t="shared" si="12"/>
        <v>0.25956727204996627</v>
      </c>
      <c r="AN43" s="265">
        <f t="shared" si="12"/>
        <v>0.25965078535881231</v>
      </c>
      <c r="AO43" s="265">
        <f t="shared" si="12"/>
        <v>0.25971779743138851</v>
      </c>
      <c r="AP43" s="265">
        <f t="shared" si="12"/>
        <v>0.25977168247697691</v>
      </c>
      <c r="AQ43" s="265">
        <f t="shared" si="12"/>
        <v>0.25981509157470339</v>
      </c>
      <c r="AR43" s="265">
        <f t="shared" si="12"/>
        <v>0.25985011688987575</v>
      </c>
      <c r="AS43" s="265">
        <f t="shared" si="12"/>
        <v>0.25987841621752489</v>
      </c>
      <c r="AT43" s="265">
        <f t="shared" si="12"/>
        <v>0.25990130797595373</v>
      </c>
      <c r="AU43" s="265">
        <f t="shared" si="12"/>
        <v>0.25991984409670038</v>
      </c>
      <c r="AV43" s="265">
        <f t="shared" si="12"/>
        <v>0.25993486629226065</v>
      </c>
      <c r="AW43" s="265">
        <f t="shared" si="12"/>
        <v>0.25994704974801969</v>
      </c>
      <c r="AX43" s="265">
        <f t="shared" si="12"/>
        <v>0.25995693723881069</v>
      </c>
      <c r="AY43" s="265">
        <f t="shared" si="12"/>
        <v>0.25996496590718515</v>
      </c>
      <c r="AZ43" s="265">
        <f t="shared" si="12"/>
        <v>0.25997148838177842</v>
      </c>
      <c r="BA43" s="265">
        <f t="shared" si="12"/>
        <v>0.25997678950341324</v>
      </c>
      <c r="BB43" s="265">
        <f t="shared" si="12"/>
        <v>0.25998109962294735</v>
      </c>
      <c r="BC43" s="265">
        <f t="shared" si="12"/>
        <v>0.25998460520899658</v>
      </c>
      <c r="BD43" s="265">
        <f t="shared" si="12"/>
        <v>0.25998745733448525</v>
      </c>
      <c r="BE43" s="265">
        <f t="shared" si="12"/>
        <v>0.25998977848336008</v>
      </c>
      <c r="BF43" s="265">
        <f t="shared" si="12"/>
        <v>0.2599916680218442</v>
      </c>
      <c r="BG43" s="265">
        <f t="shared" si="12"/>
        <v>0.25999320660441538</v>
      </c>
      <c r="BH43" s="265">
        <f t="shared" si="12"/>
        <v>0.25999445972753105</v>
      </c>
      <c r="BI43" s="265">
        <f t="shared" si="12"/>
        <v>0.25999548059979571</v>
      </c>
      <c r="BJ43" s="265">
        <f t="shared" si="12"/>
        <v>0.25999630378543337</v>
      </c>
      <c r="BK43" s="265">
        <f t="shared" si="12"/>
        <v>0.25999697140400335</v>
      </c>
      <c r="BL43" s="265">
        <f t="shared" si="12"/>
        <v>0.25999751504597535</v>
      </c>
      <c r="BM43" s="265">
        <f t="shared" si="12"/>
        <v>0.25999795899881206</v>
      </c>
      <c r="BN43" s="265">
        <f t="shared" si="12"/>
        <v>0.25999832228457381</v>
      </c>
      <c r="BO43" s="265">
        <f t="shared" si="12"/>
        <v>0.25999862000465002</v>
      </c>
      <c r="BP43" s="265">
        <f t="shared" si="12"/>
        <v>0.25999886426520152</v>
      </c>
      <c r="BQ43" s="265">
        <f t="shared" si="12"/>
        <v>0.25999906483874663</v>
      </c>
      <c r="BR43" s="265">
        <f t="shared" si="12"/>
        <v>0.25999922965285333</v>
      </c>
      <c r="BS43" s="265">
        <f t="shared" si="12"/>
        <v>0.25999936516090105</v>
      </c>
      <c r="BT43" s="265">
        <f t="shared" si="12"/>
        <v>0.25999947662931444</v>
      </c>
      <c r="BU43" s="265">
        <f t="shared" ref="BU43:DR43" si="13">+BT43+BU42</f>
        <v>0.25999956836362698</v>
      </c>
      <c r="BV43" s="265">
        <f t="shared" si="13"/>
        <v>0.25999964388848051</v>
      </c>
      <c r="BW43" s="265">
        <f t="shared" si="13"/>
        <v>0.25999970609215528</v>
      </c>
      <c r="BX43" s="265">
        <f t="shared" si="13"/>
        <v>0.25999975734331898</v>
      </c>
      <c r="BY43" s="265">
        <f t="shared" si="13"/>
        <v>0.25999979958573877</v>
      </c>
      <c r="BZ43" s="265">
        <f t="shared" si="13"/>
        <v>0.25999983441535107</v>
      </c>
      <c r="CA43" s="265">
        <f t="shared" si="13"/>
        <v>0.25999986314311269</v>
      </c>
      <c r="CB43" s="265">
        <f t="shared" si="13"/>
        <v>0.25999988684633857</v>
      </c>
      <c r="CC43" s="265">
        <f t="shared" si="13"/>
        <v>0.25999990641068488</v>
      </c>
      <c r="CD43" s="265">
        <f t="shared" si="13"/>
        <v>0.25999992256451337</v>
      </c>
      <c r="CE43" s="265">
        <f t="shared" si="13"/>
        <v>0.25999993590703935</v>
      </c>
      <c r="CF43" s="265">
        <f t="shared" si="13"/>
        <v>0.25999994693140133</v>
      </c>
      <c r="CG43" s="265">
        <f t="shared" si="13"/>
        <v>0.25999995604357784</v>
      </c>
      <c r="CH43" s="265">
        <f t="shared" si="13"/>
        <v>0.2599999635779055</v>
      </c>
      <c r="CI43" s="265">
        <f t="shared" si="13"/>
        <v>0.25999996980981449</v>
      </c>
      <c r="CJ43" s="265">
        <f t="shared" si="13"/>
        <v>0.25999997496628352</v>
      </c>
      <c r="CK43" s="265">
        <f t="shared" si="13"/>
        <v>0.25999997923442619</v>
      </c>
      <c r="CL43" s="265">
        <f t="shared" si="13"/>
        <v>0.2599999827685448</v>
      </c>
      <c r="CM43" s="265">
        <f t="shared" si="13"/>
        <v>0.25999998569592714</v>
      </c>
      <c r="CN43" s="265">
        <f t="shared" si="13"/>
        <v>0.25999998812161179</v>
      </c>
      <c r="CO43" s="265">
        <f t="shared" si="13"/>
        <v>0.25999999013230679</v>
      </c>
      <c r="CP43" s="265">
        <f t="shared" si="13"/>
        <v>0.25999999179961314</v>
      </c>
      <c r="CQ43" s="265">
        <f t="shared" si="13"/>
        <v>0.2599999931826773</v>
      </c>
      <c r="CR43" s="265">
        <f t="shared" si="13"/>
        <v>0.25999999433037446</v>
      </c>
      <c r="CS43" s="265">
        <f t="shared" si="13"/>
        <v>0.25999999528310613</v>
      </c>
      <c r="CT43" s="265">
        <f t="shared" si="13"/>
        <v>0.25999999607428115</v>
      </c>
      <c r="CU43" s="265">
        <f t="shared" si="13"/>
        <v>0.25999999673153534</v>
      </c>
      <c r="CV43" s="265">
        <f t="shared" si="13"/>
        <v>0.25999999727773737</v>
      </c>
      <c r="CW43" s="265">
        <f t="shared" si="13"/>
        <v>0.25999999773181759</v>
      </c>
      <c r="CX43" s="265">
        <f t="shared" si="13"/>
        <v>0.25999999810945185</v>
      </c>
      <c r="CY43" s="265">
        <f t="shared" si="13"/>
        <v>0.25999999842362553</v>
      </c>
      <c r="CZ43" s="265">
        <f t="shared" si="13"/>
        <v>0.25999999868509927</v>
      </c>
      <c r="DA43" s="265">
        <f t="shared" si="13"/>
        <v>0.25999999890279318</v>
      </c>
      <c r="DB43" s="265">
        <f t="shared" si="13"/>
        <v>0.25999999908410437</v>
      </c>
      <c r="DC43" s="265">
        <f t="shared" si="13"/>
        <v>0.25999999923516909</v>
      </c>
      <c r="DD43" s="265">
        <f t="shared" si="13"/>
        <v>0.25999999936107948</v>
      </c>
      <c r="DE43" s="265">
        <f t="shared" si="13"/>
        <v>0.25999999946606284</v>
      </c>
      <c r="DF43" s="265">
        <f t="shared" si="13"/>
        <v>0.25999999955362968</v>
      </c>
      <c r="DG43" s="265">
        <f t="shared" si="13"/>
        <v>0.25999999962669629</v>
      </c>
      <c r="DH43" s="265">
        <f t="shared" si="13"/>
        <v>0.25999999968768633</v>
      </c>
      <c r="DI43" s="265">
        <f t="shared" si="13"/>
        <v>0.2599999997386146</v>
      </c>
      <c r="DJ43" s="265">
        <f t="shared" si="13"/>
        <v>0.25999999978115673</v>
      </c>
      <c r="DK43" s="265">
        <f t="shared" si="13"/>
        <v>0.25999999981670674</v>
      </c>
      <c r="DL43" s="265">
        <f t="shared" si="13"/>
        <v>0.2599999998464248</v>
      </c>
      <c r="DM43" s="265">
        <f t="shared" si="13"/>
        <v>0.25999999987127675</v>
      </c>
      <c r="DN43" s="265">
        <f t="shared" si="13"/>
        <v>0.25999999989206712</v>
      </c>
      <c r="DO43" s="265">
        <f t="shared" si="13"/>
        <v>0.25999999990946604</v>
      </c>
      <c r="DP43" s="265">
        <f t="shared" si="13"/>
        <v>0.25999999992403211</v>
      </c>
      <c r="DQ43" s="265">
        <f t="shared" si="13"/>
        <v>0.25999999993623107</v>
      </c>
      <c r="DR43" s="265">
        <f t="shared" si="13"/>
        <v>0.25999999994645134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7.2682214636793283</v>
      </c>
      <c r="F46" s="265">
        <f>+E46-E47/100</f>
        <v>7.2452660900688635</v>
      </c>
      <c r="G46" s="265">
        <f t="shared" ref="G46:BR46" si="14">+F46-F47/100</f>
        <v>7.2188837943922737</v>
      </c>
      <c r="H46" s="265">
        <f t="shared" si="14"/>
        <v>7.1890071681024699</v>
      </c>
      <c r="I46" s="265">
        <f t="shared" si="14"/>
        <v>7.1556682455340468</v>
      </c>
      <c r="J46" s="265">
        <f t="shared" si="14"/>
        <v>7.1189603448660588</v>
      </c>
      <c r="K46" s="265">
        <f t="shared" si="14"/>
        <v>7.0790118533545092</v>
      </c>
      <c r="L46" s="265">
        <f t="shared" si="14"/>
        <v>7.0359702248647364</v>
      </c>
      <c r="M46" s="265">
        <f t="shared" si="14"/>
        <v>6.9899912458235498</v>
      </c>
      <c r="N46" s="265">
        <f t="shared" si="14"/>
        <v>6.9413113319135702</v>
      </c>
      <c r="O46" s="265">
        <f t="shared" si="14"/>
        <v>6.8901346538417476</v>
      </c>
      <c r="P46" s="265">
        <f t="shared" si="14"/>
        <v>6.8366416101849747</v>
      </c>
      <c r="Q46" s="265">
        <f t="shared" si="14"/>
        <v>6.7809971334580066</v>
      </c>
      <c r="R46" s="265">
        <f t="shared" si="14"/>
        <v>6.7233552676383903</v>
      </c>
      <c r="S46" s="265">
        <f t="shared" si="14"/>
        <v>6.6638619966055321</v>
      </c>
      <c r="T46" s="265">
        <f t="shared" si="14"/>
        <v>6.6026572762506452</v>
      </c>
      <c r="U46" s="265">
        <f t="shared" si="14"/>
        <v>6.5398767921828851</v>
      </c>
      <c r="V46" s="265">
        <f t="shared" si="14"/>
        <v>6.4756537718662921</v>
      </c>
      <c r="W46" s="265">
        <f t="shared" si="14"/>
        <v>6.4101210832518492</v>
      </c>
      <c r="X46" s="265">
        <f t="shared" si="14"/>
        <v>6.3434137903016659</v>
      </c>
      <c r="Y46" s="265">
        <f t="shared" si="14"/>
        <v>6.2756722640648785</v>
      </c>
      <c r="Z46" s="265">
        <f t="shared" si="14"/>
        <v>6.2070458241733073</v>
      </c>
      <c r="AA46" s="265">
        <f t="shared" si="14"/>
        <v>6.137696670544833</v>
      </c>
      <c r="AB46" s="265">
        <f t="shared" si="14"/>
        <v>6.0678542476731696</v>
      </c>
      <c r="AC46" s="265">
        <f t="shared" si="14"/>
        <v>5.9981013331559536</v>
      </c>
      <c r="AD46" s="265">
        <f t="shared" si="14"/>
        <v>5.9291371265432273</v>
      </c>
      <c r="AE46" s="265">
        <f t="shared" si="14"/>
        <v>5.8613543465535791</v>
      </c>
      <c r="AF46" s="265">
        <f t="shared" si="14"/>
        <v>5.7949482313603751</v>
      </c>
      <c r="AG46" s="265">
        <f t="shared" si="14"/>
        <v>5.729989516912724</v>
      </c>
      <c r="AH46" s="265">
        <f t="shared" si="14"/>
        <v>5.666472934097337</v>
      </c>
      <c r="AI46" s="265">
        <f t="shared" si="14"/>
        <v>5.6043491398377006</v>
      </c>
      <c r="AJ46" s="265">
        <f t="shared" si="14"/>
        <v>5.5435454762676146</v>
      </c>
      <c r="AK46" s="265">
        <f t="shared" si="14"/>
        <v>5.4839792229394542</v>
      </c>
      <c r="AL46" s="265">
        <f t="shared" si="14"/>
        <v>5.4255658291401927</v>
      </c>
      <c r="AM46" s="265">
        <f t="shared" si="14"/>
        <v>5.3682238131799069</v>
      </c>
      <c r="AN46" s="265">
        <f t="shared" si="14"/>
        <v>5.3118774719213455</v>
      </c>
      <c r="AO46" s="265">
        <f t="shared" si="14"/>
        <v>5.2564581740446128</v>
      </c>
      <c r="AP46" s="265">
        <f t="shared" si="14"/>
        <v>5.2019047585521188</v>
      </c>
      <c r="AQ46" s="265">
        <f t="shared" si="14"/>
        <v>5.148163388042807</v>
      </c>
      <c r="AR46" s="265">
        <f t="shared" si="14"/>
        <v>5.0951870888547957</v>
      </c>
      <c r="AS46" s="265">
        <f t="shared" si="14"/>
        <v>5.0429351300702141</v>
      </c>
      <c r="AT46" s="265">
        <f t="shared" si="14"/>
        <v>4.9913723388937958</v>
      </c>
      <c r="AU46" s="265">
        <f t="shared" si="14"/>
        <v>4.940468413063603</v>
      </c>
      <c r="AV46" s="265">
        <f t="shared" si="14"/>
        <v>4.8901972662374362</v>
      </c>
      <c r="AW46" s="265">
        <f t="shared" si="14"/>
        <v>4.8405364259330508</v>
      </c>
      <c r="AX46" s="265">
        <f t="shared" si="14"/>
        <v>4.7914664929605006</v>
      </c>
      <c r="AY46" s="265">
        <f t="shared" si="14"/>
        <v>4.7429706645502723</v>
      </c>
      <c r="AZ46" s="265">
        <f t="shared" si="14"/>
        <v>4.6950343192876263</v>
      </c>
      <c r="BA46" s="265">
        <f t="shared" si="14"/>
        <v>4.6476446596360477</v>
      </c>
      <c r="BB46" s="265">
        <f t="shared" si="14"/>
        <v>4.6007904066659187</v>
      </c>
      <c r="BC46" s="265">
        <f t="shared" si="14"/>
        <v>4.5544615411831364</v>
      </c>
      <c r="BD46" s="265">
        <f t="shared" si="14"/>
        <v>4.5086490854933023</v>
      </c>
      <c r="BE46" s="265">
        <f t="shared" si="14"/>
        <v>4.46334492034973</v>
      </c>
      <c r="BF46" s="265">
        <f t="shared" si="14"/>
        <v>4.4185416320913324</v>
      </c>
      <c r="BG46" s="265">
        <f t="shared" si="14"/>
        <v>4.3742323854972982</v>
      </c>
      <c r="BH46" s="265">
        <f t="shared" si="14"/>
        <v>4.3304108184175325</v>
      </c>
      <c r="BI46" s="265">
        <f t="shared" si="14"/>
        <v>4.287070954749912</v>
      </c>
      <c r="BJ46" s="265">
        <f t="shared" si="14"/>
        <v>4.2442071328099802</v>
      </c>
      <c r="BK46" s="265">
        <f t="shared" si="14"/>
        <v>4.2022197665974801</v>
      </c>
      <c r="BL46" s="265">
        <f t="shared" si="14"/>
        <v>4.1609664245336617</v>
      </c>
      <c r="BM46" s="265">
        <f t="shared" si="14"/>
        <v>4.1203500033235638</v>
      </c>
      <c r="BN46" s="265">
        <f t="shared" si="14"/>
        <v>4.0803037723577349</v>
      </c>
      <c r="BO46" s="265">
        <f t="shared" si="14"/>
        <v>4.0407813689186733</v>
      </c>
      <c r="BP46" s="265">
        <f t="shared" si="14"/>
        <v>4.0017500998822175</v>
      </c>
      <c r="BQ46" s="265">
        <f t="shared" si="14"/>
        <v>3.9631864544107653</v>
      </c>
      <c r="BR46" s="265">
        <f t="shared" si="14"/>
        <v>3.9250730963748852</v>
      </c>
      <c r="BS46" s="265">
        <f t="shared" ref="BS46:DR46" si="15">+BR46-BR47/100</f>
        <v>3.8873968477264338</v>
      </c>
      <c r="BT46" s="265">
        <f t="shared" si="15"/>
        <v>3.8501473358197043</v>
      </c>
      <c r="BU46" s="265">
        <f t="shared" si="15"/>
        <v>3.8133160857611301</v>
      </c>
      <c r="BV46" s="265">
        <f t="shared" si="15"/>
        <v>3.7768959111545644</v>
      </c>
      <c r="BW46" s="265">
        <f t="shared" si="15"/>
        <v>3.7408805049889127</v>
      </c>
      <c r="BX46" s="265">
        <f t="shared" si="15"/>
        <v>3.7052641648111271</v>
      </c>
      <c r="BY46" s="265">
        <f t="shared" si="15"/>
        <v>3.6700416080291975</v>
      </c>
      <c r="BZ46" s="265">
        <f t="shared" si="15"/>
        <v>3.6352078477317402</v>
      </c>
      <c r="CA46" s="265">
        <f t="shared" si="15"/>
        <v>3.6007581091576517</v>
      </c>
      <c r="CB46" s="265">
        <f t="shared" si="15"/>
        <v>3.5666877734837605</v>
      </c>
      <c r="CC46" s="265">
        <f t="shared" si="15"/>
        <v>3.5329923399802685</v>
      </c>
      <c r="CD46" s="265">
        <f t="shared" si="15"/>
        <v>3.4996674005228674</v>
      </c>
      <c r="CE46" s="265">
        <f t="shared" si="15"/>
        <v>3.4667086224223542</v>
      </c>
      <c r="CF46" s="265">
        <f t="shared" si="15"/>
        <v>3.4341117368560194</v>
      </c>
      <c r="CG46" s="265">
        <f t="shared" si="15"/>
        <v>3.4018725310736566</v>
      </c>
      <c r="CH46" s="265">
        <f t="shared" si="15"/>
        <v>3.369986843147899</v>
      </c>
      <c r="CI46" s="265">
        <f t="shared" si="15"/>
        <v>3.3384505584397166</v>
      </c>
      <c r="CJ46" s="265">
        <f t="shared" si="15"/>
        <v>3.3072596072196663</v>
      </c>
      <c r="CK46" s="265">
        <f t="shared" si="15"/>
        <v>3.27640996306704</v>
      </c>
      <c r="CL46" s="265">
        <f t="shared" si="15"/>
        <v>3.2458976417913652</v>
      </c>
      <c r="CM46" s="265">
        <f t="shared" si="15"/>
        <v>3.2157187007031793</v>
      </c>
      <c r="CN46" s="265">
        <f t="shared" si="15"/>
        <v>3.1858692381167115</v>
      </c>
      <c r="CO46" s="265">
        <f t="shared" si="15"/>
        <v>3.1563453930047589</v>
      </c>
      <c r="CP46" s="265">
        <f t="shared" si="15"/>
        <v>3.1271433447515729</v>
      </c>
      <c r="CQ46" s="265">
        <f t="shared" si="15"/>
        <v>3.0982593129668974</v>
      </c>
      <c r="CR46" s="265">
        <f t="shared" si="15"/>
        <v>3.0696895573360914</v>
      </c>
      <c r="CS46" s="265">
        <f t="shared" si="15"/>
        <v>3.041430377489315</v>
      </c>
      <c r="CT46" s="265">
        <f t="shared" si="15"/>
        <v>3.0134781128782642</v>
      </c>
      <c r="CU46" s="265">
        <f t="shared" si="15"/>
        <v>2.9858291426527237</v>
      </c>
      <c r="CV46" s="265">
        <f t="shared" si="15"/>
        <v>2.9584798855318106</v>
      </c>
      <c r="CW46" s="265">
        <f t="shared" si="15"/>
        <v>2.9314267996665788</v>
      </c>
      <c r="CX46" s="265">
        <f t="shared" si="15"/>
        <v>2.9046663824919046</v>
      </c>
      <c r="CY46" s="265">
        <f t="shared" si="15"/>
        <v>2.8781951705664448</v>
      </c>
      <c r="CZ46" s="265">
        <f t="shared" si="15"/>
        <v>2.8520097394000561</v>
      </c>
      <c r="DA46" s="265">
        <f t="shared" si="15"/>
        <v>2.8261067032684855</v>
      </c>
      <c r="DB46" s="265">
        <f t="shared" si="15"/>
        <v>2.8004827150154403</v>
      </c>
      <c r="DC46" s="265">
        <f t="shared" si="15"/>
        <v>2.7751344658423389</v>
      </c>
      <c r="DD46" s="265">
        <f t="shared" si="15"/>
        <v>2.7500586850861808</v>
      </c>
      <c r="DE46" s="265">
        <f t="shared" si="15"/>
        <v>2.7252521399860732</v>
      </c>
      <c r="DF46" s="265">
        <f t="shared" si="15"/>
        <v>2.7007116354389997</v>
      </c>
      <c r="DG46" s="265">
        <f t="shared" si="15"/>
        <v>2.676434013745455</v>
      </c>
      <c r="DH46" s="265">
        <f t="shared" si="15"/>
        <v>2.6524161543455893</v>
      </c>
      <c r="DI46" s="265">
        <f t="shared" si="15"/>
        <v>2.6286549735465057</v>
      </c>
      <c r="DJ46" s="265">
        <f t="shared" si="15"/>
        <v>2.6051474242413519</v>
      </c>
      <c r="DK46" s="265">
        <f t="shared" si="15"/>
        <v>2.5818904956208377</v>
      </c>
      <c r="DL46" s="265">
        <f t="shared" si="15"/>
        <v>2.5588812128777918</v>
      </c>
      <c r="DM46" s="265">
        <f t="shared" si="15"/>
        <v>2.5361166369053554</v>
      </c>
      <c r="DN46" s="265">
        <f t="shared" si="15"/>
        <v>2.5135938639893851</v>
      </c>
      <c r="DO46" s="265">
        <f t="shared" si="15"/>
        <v>2.4913100254956202</v>
      </c>
      <c r="DP46" s="265">
        <f t="shared" si="15"/>
        <v>2.4692622875521431</v>
      </c>
      <c r="DQ46" s="265">
        <f t="shared" si="15"/>
        <v>2.4474478507276354</v>
      </c>
      <c r="DR46" s="265">
        <f t="shared" si="15"/>
        <v>2.4258639497059153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1.9778536320670663</v>
      </c>
      <c r="E47" s="267">
        <f t="shared" si="16"/>
        <v>2.2955373610464824</v>
      </c>
      <c r="F47" s="267">
        <f t="shared" si="16"/>
        <v>2.6382295676589664</v>
      </c>
      <c r="G47" s="267">
        <f t="shared" si="16"/>
        <v>2.9876626289803476</v>
      </c>
      <c r="H47" s="267">
        <f t="shared" si="16"/>
        <v>3.3338922568423519</v>
      </c>
      <c r="I47" s="267">
        <f t="shared" si="16"/>
        <v>3.6707900667988316</v>
      </c>
      <c r="J47" s="267">
        <f t="shared" si="16"/>
        <v>3.994849151154976</v>
      </c>
      <c r="K47" s="267">
        <f t="shared" si="16"/>
        <v>4.3041628489772679</v>
      </c>
      <c r="L47" s="267">
        <f t="shared" si="16"/>
        <v>4.5978979041187023</v>
      </c>
      <c r="M47" s="267">
        <f t="shared" si="16"/>
        <v>4.8679913909980046</v>
      </c>
      <c r="N47" s="267">
        <f t="shared" si="16"/>
        <v>5.117667807182289</v>
      </c>
      <c r="O47" s="267">
        <f t="shared" si="16"/>
        <v>5.3493043656772494</v>
      </c>
      <c r="P47" s="267">
        <f t="shared" si="16"/>
        <v>5.5644476726968293</v>
      </c>
      <c r="Q47" s="267">
        <f t="shared" si="16"/>
        <v>5.7641865819616482</v>
      </c>
      <c r="R47" s="267">
        <f t="shared" si="16"/>
        <v>5.9493271032858202</v>
      </c>
      <c r="S47" s="267">
        <f t="shared" si="16"/>
        <v>6.1204720354887145</v>
      </c>
      <c r="T47" s="267">
        <f t="shared" si="16"/>
        <v>6.2780484067759996</v>
      </c>
      <c r="U47" s="267">
        <f t="shared" si="16"/>
        <v>6.4223020316592816</v>
      </c>
      <c r="V47" s="267">
        <f t="shared" si="16"/>
        <v>6.553268861444332</v>
      </c>
      <c r="W47" s="267">
        <f t="shared" si="16"/>
        <v>6.6707292950183739</v>
      </c>
      <c r="X47" s="267">
        <f t="shared" si="16"/>
        <v>6.7741526236787175</v>
      </c>
      <c r="Y47" s="267">
        <f t="shared" si="16"/>
        <v>6.8626439891571076</v>
      </c>
      <c r="Z47" s="267">
        <f t="shared" si="16"/>
        <v>6.9349153628474349</v>
      </c>
      <c r="AA47" s="267">
        <f t="shared" si="16"/>
        <v>6.9842422871663645</v>
      </c>
      <c r="AB47" s="267">
        <f t="shared" si="16"/>
        <v>6.975291451721608</v>
      </c>
      <c r="AC47" s="267">
        <f t="shared" si="16"/>
        <v>6.8964206612726366</v>
      </c>
      <c r="AD47" s="267">
        <f t="shared" si="16"/>
        <v>6.7782779989648168</v>
      </c>
      <c r="AE47" s="267">
        <f t="shared" si="16"/>
        <v>6.6406115193203954</v>
      </c>
      <c r="AF47" s="267">
        <f t="shared" si="16"/>
        <v>6.4958714447650951</v>
      </c>
      <c r="AG47" s="267">
        <f t="shared" si="16"/>
        <v>6.351658281538735</v>
      </c>
      <c r="AH47" s="267">
        <f t="shared" si="16"/>
        <v>6.2123794259636522</v>
      </c>
      <c r="AI47" s="267">
        <f t="shared" si="16"/>
        <v>6.0803663570086064</v>
      </c>
      <c r="AJ47" s="267">
        <f t="shared" si="16"/>
        <v>5.9566253328160199</v>
      </c>
      <c r="AK47" s="267">
        <f t="shared" si="16"/>
        <v>5.8413393799261542</v>
      </c>
      <c r="AL47" s="267">
        <f t="shared" si="16"/>
        <v>5.7342015960285408</v>
      </c>
      <c r="AM47" s="267">
        <f t="shared" si="16"/>
        <v>5.6346341258561212</v>
      </c>
      <c r="AN47" s="267">
        <f t="shared" si="16"/>
        <v>5.5419297876732667</v>
      </c>
      <c r="AO47" s="267">
        <f t="shared" si="16"/>
        <v>5.4553415492493684</v>
      </c>
      <c r="AP47" s="267">
        <f t="shared" si="16"/>
        <v>5.374137050931135</v>
      </c>
      <c r="AQ47" s="267">
        <f t="shared" si="16"/>
        <v>5.2976299188011788</v>
      </c>
      <c r="AR47" s="267">
        <f t="shared" si="16"/>
        <v>5.2251958784581705</v>
      </c>
      <c r="AS47" s="267">
        <f t="shared" si="16"/>
        <v>5.1562791176417946</v>
      </c>
      <c r="AT47" s="267">
        <f t="shared" si="16"/>
        <v>5.0903925830192591</v>
      </c>
      <c r="AU47" s="267">
        <f t="shared" si="16"/>
        <v>5.0271146826166344</v>
      </c>
      <c r="AV47" s="267">
        <f t="shared" si="16"/>
        <v>4.9660840304385632</v>
      </c>
      <c r="AW47" s="267">
        <f t="shared" si="16"/>
        <v>4.906993297254977</v>
      </c>
      <c r="AX47" s="267">
        <f t="shared" si="16"/>
        <v>4.8495828410228343</v>
      </c>
      <c r="AY47" s="267">
        <f t="shared" si="16"/>
        <v>4.793634526264575</v>
      </c>
      <c r="AZ47" s="267">
        <f t="shared" si="16"/>
        <v>4.7389659651578864</v>
      </c>
      <c r="BA47" s="267">
        <f t="shared" si="16"/>
        <v>4.6854252970128947</v>
      </c>
      <c r="BB47" s="267">
        <f t="shared" si="16"/>
        <v>4.6328865482781891</v>
      </c>
      <c r="BC47" s="267">
        <f t="shared" si="16"/>
        <v>4.5812455689834</v>
      </c>
      <c r="BD47" s="267">
        <f t="shared" si="16"/>
        <v>4.5304165143572694</v>
      </c>
      <c r="BE47" s="267">
        <f t="shared" si="16"/>
        <v>4.4803288258397727</v>
      </c>
      <c r="BF47" s="267">
        <f t="shared" si="16"/>
        <v>4.4309246594034182</v>
      </c>
      <c r="BG47" s="267">
        <f t="shared" si="16"/>
        <v>4.3821567079765451</v>
      </c>
      <c r="BH47" s="267">
        <f t="shared" si="16"/>
        <v>4.3339863667620291</v>
      </c>
      <c r="BI47" s="267">
        <f t="shared" si="16"/>
        <v>4.2863821939931981</v>
      </c>
      <c r="BJ47" s="267">
        <f t="shared" si="16"/>
        <v>4.1987366212500223</v>
      </c>
      <c r="BK47" s="267">
        <f t="shared" si="16"/>
        <v>4.1253342063818375</v>
      </c>
      <c r="BL47" s="267">
        <f t="shared" si="16"/>
        <v>4.0616421210097506</v>
      </c>
      <c r="BM47" s="267">
        <f t="shared" si="16"/>
        <v>4.0046230965829048</v>
      </c>
      <c r="BN47" s="267">
        <f t="shared" si="16"/>
        <v>3.9522403439061842</v>
      </c>
      <c r="BO47" s="267">
        <f t="shared" si="16"/>
        <v>3.9031269036456253</v>
      </c>
      <c r="BP47" s="267">
        <f t="shared" ref="BP47:DR47" si="17">+($B$20*(BP3-$B$19)+$B$17)*BO48</f>
        <v>3.8563645471452381</v>
      </c>
      <c r="BQ47" s="267">
        <f t="shared" si="17"/>
        <v>3.8113358035880278</v>
      </c>
      <c r="BR47" s="267">
        <f t="shared" si="17"/>
        <v>3.767624864845144</v>
      </c>
      <c r="BS47" s="267">
        <f t="shared" si="17"/>
        <v>3.7249511906729582</v>
      </c>
      <c r="BT47" s="267">
        <f t="shared" si="17"/>
        <v>3.683125005857415</v>
      </c>
      <c r="BU47" s="267">
        <f t="shared" si="17"/>
        <v>3.6420174606565867</v>
      </c>
      <c r="BV47" s="267">
        <f t="shared" si="17"/>
        <v>3.6015406165651522</v>
      </c>
      <c r="BW47" s="267">
        <f t="shared" si="17"/>
        <v>3.5616340177785433</v>
      </c>
      <c r="BX47" s="267">
        <f t="shared" si="17"/>
        <v>3.5222556781929746</v>
      </c>
      <c r="BY47" s="267">
        <f t="shared" si="17"/>
        <v>3.4833760297457399</v>
      </c>
      <c r="BZ47" s="267">
        <f t="shared" si="17"/>
        <v>3.4449738574088524</v>
      </c>
      <c r="CA47" s="267">
        <f t="shared" si="17"/>
        <v>3.4070335673891083</v>
      </c>
      <c r="CB47" s="267">
        <f t="shared" si="17"/>
        <v>3.3695433503492183</v>
      </c>
      <c r="CC47" s="267">
        <f t="shared" si="17"/>
        <v>3.3324939457401239</v>
      </c>
      <c r="CD47" s="267">
        <f t="shared" si="17"/>
        <v>3.2958778100513157</v>
      </c>
      <c r="CE47" s="267">
        <f t="shared" si="17"/>
        <v>3.2596885566334657</v>
      </c>
      <c r="CF47" s="267">
        <f t="shared" si="17"/>
        <v>3.2239205782362661</v>
      </c>
      <c r="CG47" s="267">
        <f t="shared" si="17"/>
        <v>3.1885687925757424</v>
      </c>
      <c r="CH47" s="267">
        <f t="shared" si="17"/>
        <v>3.153628470818223</v>
      </c>
      <c r="CI47" s="267">
        <f t="shared" si="17"/>
        <v>3.1190951220050476</v>
      </c>
      <c r="CJ47" s="267">
        <f t="shared" si="17"/>
        <v>3.084964415262617</v>
      </c>
      <c r="CK47" s="267">
        <f t="shared" si="17"/>
        <v>3.0512321275674967</v>
      </c>
      <c r="CL47" s="267">
        <f t="shared" si="17"/>
        <v>3.0178941088185844</v>
      </c>
      <c r="CM47" s="267">
        <f t="shared" si="17"/>
        <v>2.9849462586467661</v>
      </c>
      <c r="CN47" s="267">
        <f t="shared" si="17"/>
        <v>2.9523845111952678</v>
      </c>
      <c r="CO47" s="267">
        <f t="shared" si="17"/>
        <v>2.9202048253186241</v>
      </c>
      <c r="CP47" s="267">
        <f t="shared" si="17"/>
        <v>2.8884031784675619</v>
      </c>
      <c r="CQ47" s="267">
        <f t="shared" si="17"/>
        <v>2.8569755630805851</v>
      </c>
      <c r="CR47" s="267">
        <f t="shared" si="17"/>
        <v>2.8259179846776372</v>
      </c>
      <c r="CS47" s="267">
        <f t="shared" si="17"/>
        <v>2.7952264611050976</v>
      </c>
      <c r="CT47" s="267">
        <f t="shared" si="17"/>
        <v>2.7648970225540439</v>
      </c>
      <c r="CU47" s="267">
        <f t="shared" si="17"/>
        <v>2.7349257120912895</v>
      </c>
      <c r="CV47" s="267">
        <f t="shared" si="17"/>
        <v>2.7053085865231941</v>
      </c>
      <c r="CW47" s="267">
        <f t="shared" si="17"/>
        <v>2.6760417174674282</v>
      </c>
      <c r="CX47" s="267">
        <f t="shared" si="17"/>
        <v>2.6471211925459621</v>
      </c>
      <c r="CY47" s="267">
        <f t="shared" si="17"/>
        <v>2.6185431166388899</v>
      </c>
      <c r="CZ47" s="267">
        <f t="shared" si="17"/>
        <v>2.590303613157082</v>
      </c>
      <c r="DA47" s="267">
        <f t="shared" si="17"/>
        <v>2.5623988253045109</v>
      </c>
      <c r="DB47" s="267">
        <f t="shared" si="17"/>
        <v>2.5348249173101554</v>
      </c>
      <c r="DC47" s="267">
        <f t="shared" si="17"/>
        <v>2.5075780756158124</v>
      </c>
      <c r="DD47" s="267">
        <f t="shared" si="17"/>
        <v>2.4806545100107442</v>
      </c>
      <c r="DE47" s="267">
        <f t="shared" si="17"/>
        <v>2.4540504547073523</v>
      </c>
      <c r="DF47" s="267">
        <f t="shared" si="17"/>
        <v>2.42776216935447</v>
      </c>
      <c r="DG47" s="267">
        <f t="shared" si="17"/>
        <v>2.4017859399865631</v>
      </c>
      <c r="DH47" s="267">
        <f t="shared" si="17"/>
        <v>2.3761180799083603</v>
      </c>
      <c r="DI47" s="267">
        <f t="shared" si="17"/>
        <v>2.3507549305153814</v>
      </c>
      <c r="DJ47" s="267">
        <f t="shared" si="17"/>
        <v>2.3256928620514259</v>
      </c>
      <c r="DK47" s="267">
        <f t="shared" si="17"/>
        <v>2.300928274304582</v>
      </c>
      <c r="DL47" s="267">
        <f t="shared" si="17"/>
        <v>2.2764575972436458</v>
      </c>
      <c r="DM47" s="267">
        <f t="shared" si="17"/>
        <v>2.2522772915970375</v>
      </c>
      <c r="DN47" s="267">
        <f t="shared" si="17"/>
        <v>2.2283838493764714</v>
      </c>
      <c r="DO47" s="267">
        <f t="shared" si="17"/>
        <v>2.204773794347707</v>
      </c>
      <c r="DP47" s="267">
        <f t="shared" si="17"/>
        <v>2.1814436824507695</v>
      </c>
      <c r="DQ47" s="267">
        <f t="shared" si="17"/>
        <v>2.1583901021719925</v>
      </c>
      <c r="DR47" s="267">
        <f t="shared" si="17"/>
        <v>2.1356096748702957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0.99564677584648342</v>
      </c>
      <c r="E48" s="263">
        <f t="shared" si="18"/>
        <v>0.99250220411902257</v>
      </c>
      <c r="F48" s="263">
        <f t="shared" si="18"/>
        <v>0.98888819101264036</v>
      </c>
      <c r="G48" s="263">
        <f t="shared" si="18"/>
        <v>0.98479550247979064</v>
      </c>
      <c r="H48" s="263">
        <f t="shared" si="18"/>
        <v>0.980228526785486</v>
      </c>
      <c r="I48" s="263">
        <f t="shared" si="18"/>
        <v>0.97520004724192599</v>
      </c>
      <c r="J48" s="263">
        <f t="shared" si="18"/>
        <v>0.96972765114445336</v>
      </c>
      <c r="K48" s="263">
        <f t="shared" si="18"/>
        <v>0.96383153765270368</v>
      </c>
      <c r="L48" s="263">
        <f t="shared" si="18"/>
        <v>0.95753304737308909</v>
      </c>
      <c r="M48" s="263">
        <f t="shared" si="18"/>
        <v>0.95086456601555758</v>
      </c>
      <c r="N48" s="263">
        <f t="shared" si="18"/>
        <v>0.94385406217010237</v>
      </c>
      <c r="O48" s="263">
        <f t="shared" si="18"/>
        <v>0.93652624797054451</v>
      </c>
      <c r="P48" s="263">
        <f t="shared" si="18"/>
        <v>0.92890371691205564</v>
      </c>
      <c r="Q48" s="263">
        <f t="shared" si="18"/>
        <v>0.92100757090936847</v>
      </c>
      <c r="R48" s="263">
        <f t="shared" si="18"/>
        <v>0.91285780775418246</v>
      </c>
      <c r="S48" s="263">
        <f t="shared" si="18"/>
        <v>0.90447359948638961</v>
      </c>
      <c r="T48" s="263">
        <f t="shared" si="18"/>
        <v>0.89587353317573759</v>
      </c>
      <c r="U48" s="263">
        <f t="shared" si="18"/>
        <v>0.88707585915976606</v>
      </c>
      <c r="V48" s="263">
        <f t="shared" si="18"/>
        <v>0.8780987785276505</v>
      </c>
      <c r="W48" s="263">
        <f t="shared" si="18"/>
        <v>0.86896079319200892</v>
      </c>
      <c r="X48" s="263">
        <f t="shared" si="18"/>
        <v>0.85968113206368191</v>
      </c>
      <c r="Y48" s="263">
        <f t="shared" si="18"/>
        <v>0.85028024988675432</v>
      </c>
      <c r="Z48" s="263">
        <f t="shared" si="18"/>
        <v>0.84078036582805926</v>
      </c>
      <c r="AA48" s="263">
        <f t="shared" si="18"/>
        <v>0.83121291064016012</v>
      </c>
      <c r="AB48" s="263">
        <f t="shared" si="18"/>
        <v>0.82165771687067846</v>
      </c>
      <c r="AC48" s="263">
        <f t="shared" si="18"/>
        <v>0.81221056527989399</v>
      </c>
      <c r="AD48" s="263">
        <f t="shared" si="18"/>
        <v>0.80292525295254502</v>
      </c>
      <c r="AE48" s="263">
        <f t="shared" si="18"/>
        <v>0.79382852484388688</v>
      </c>
      <c r="AF48" s="263">
        <f t="shared" si="18"/>
        <v>0.78493007080996202</v>
      </c>
      <c r="AG48" s="263">
        <f t="shared" si="18"/>
        <v>0.77622916905442962</v>
      </c>
      <c r="AH48" s="263">
        <f t="shared" si="18"/>
        <v>0.76771906025173964</v>
      </c>
      <c r="AI48" s="263">
        <f t="shared" si="18"/>
        <v>0.7593897912695361</v>
      </c>
      <c r="AJ48" s="263">
        <f t="shared" si="18"/>
        <v>0.75123003053965109</v>
      </c>
      <c r="AK48" s="263">
        <f t="shared" si="18"/>
        <v>0.743228195772629</v>
      </c>
      <c r="AL48" s="263">
        <f t="shared" si="18"/>
        <v>0.7353731250931379</v>
      </c>
      <c r="AM48" s="263">
        <f t="shared" si="18"/>
        <v>0.72765444820840341</v>
      </c>
      <c r="AN48" s="263">
        <f t="shared" si="18"/>
        <v>0.72006276356775512</v>
      </c>
      <c r="AO48" s="263">
        <f t="shared" si="18"/>
        <v>0.71258969295234498</v>
      </c>
      <c r="AP48" s="263">
        <f t="shared" si="18"/>
        <v>0.70522786137572702</v>
      </c>
      <c r="AQ48" s="263">
        <f t="shared" si="18"/>
        <v>0.69797083408969807</v>
      </c>
      <c r="AR48" s="263">
        <f t="shared" si="18"/>
        <v>0.69081303151646778</v>
      </c>
      <c r="AS48" s="263">
        <f t="shared" si="18"/>
        <v>0.68374963546490364</v>
      </c>
      <c r="AT48" s="263">
        <f t="shared" si="18"/>
        <v>0.67677649494021974</v>
      </c>
      <c r="AU48" s="263">
        <f t="shared" si="18"/>
        <v>0.66989003647088186</v>
      </c>
      <c r="AV48" s="263">
        <f t="shared" si="18"/>
        <v>0.66308718163466462</v>
      </c>
      <c r="AW48" s="263">
        <f t="shared" si="18"/>
        <v>0.65636527300828806</v>
      </c>
      <c r="AX48" s="263">
        <f t="shared" si="18"/>
        <v>0.64972200884250331</v>
      </c>
      <c r="AY48" s="263">
        <f t="shared" si="18"/>
        <v>0.64315538620378476</v>
      </c>
      <c r="AZ48" s="263">
        <f t="shared" si="18"/>
        <v>0.63666365200493824</v>
      </c>
      <c r="BA48" s="263">
        <f t="shared" si="18"/>
        <v>0.63024526118711233</v>
      </c>
      <c r="BB48" s="263">
        <f t="shared" si="18"/>
        <v>0.62389884125796424</v>
      </c>
      <c r="BC48" s="263">
        <f t="shared" si="18"/>
        <v>0.61762316239634307</v>
      </c>
      <c r="BD48" s="263">
        <f t="shared" si="18"/>
        <v>0.61141711237667562</v>
      </c>
      <c r="BE48" s="263">
        <f t="shared" si="18"/>
        <v>0.60527967562894991</v>
      </c>
      <c r="BF48" s="263">
        <f t="shared" si="18"/>
        <v>0.59920991582154803</v>
      </c>
      <c r="BG48" s="263">
        <f t="shared" si="18"/>
        <v>0.59320696142705964</v>
      </c>
      <c r="BH48" s="263">
        <f t="shared" si="18"/>
        <v>0.58726999380135814</v>
      </c>
      <c r="BI48" s="263">
        <f t="shared" si="18"/>
        <v>0.58139823737123053</v>
      </c>
      <c r="BJ48" s="263">
        <f t="shared" si="18"/>
        <v>0.57564654336951815</v>
      </c>
      <c r="BK48" s="263">
        <f t="shared" si="18"/>
        <v>0.56999540062104992</v>
      </c>
      <c r="BL48" s="263">
        <f t="shared" si="18"/>
        <v>0.56443150730459823</v>
      </c>
      <c r="BM48" s="263">
        <f t="shared" si="18"/>
        <v>0.55894572224078609</v>
      </c>
      <c r="BN48" s="263">
        <f t="shared" si="18"/>
        <v>0.55353169437242133</v>
      </c>
      <c r="BO48" s="263">
        <f t="shared" si="18"/>
        <v>0.54818494518934524</v>
      </c>
      <c r="BP48" s="263">
        <f t="shared" ref="BP48:DR48" si="19">+(1-(BP49/$B$18)^$B$21)</f>
        <v>0.54290225402887227</v>
      </c>
      <c r="BQ48" s="263">
        <f t="shared" si="19"/>
        <v>0.53768124607875167</v>
      </c>
      <c r="BR48" s="263">
        <f t="shared" si="19"/>
        <v>0.53252011612690908</v>
      </c>
      <c r="BS48" s="263">
        <f t="shared" si="19"/>
        <v>0.52741744326297346</v>
      </c>
      <c r="BT48" s="263">
        <f t="shared" si="19"/>
        <v>0.52237206654262081</v>
      </c>
      <c r="BU48" s="263">
        <f t="shared" si="19"/>
        <v>0.51738300152802286</v>
      </c>
      <c r="BV48" s="263">
        <f t="shared" si="19"/>
        <v>0.51244938424505682</v>
      </c>
      <c r="BW48" s="263">
        <f t="shared" si="19"/>
        <v>0.50757043353577114</v>
      </c>
      <c r="BX48" s="263">
        <f t="shared" si="19"/>
        <v>0.50274542575742465</v>
      </c>
      <c r="BY48" s="263">
        <f t="shared" si="19"/>
        <v>0.49797367777147161</v>
      </c>
      <c r="BZ48" s="263">
        <f t="shared" si="19"/>
        <v>0.49325453550104847</v>
      </c>
      <c r="CA48" s="263">
        <f t="shared" si="19"/>
        <v>0.48858736623065246</v>
      </c>
      <c r="CB48" s="263">
        <f t="shared" si="19"/>
        <v>0.48397155342195486</v>
      </c>
      <c r="CC48" s="263">
        <f t="shared" si="19"/>
        <v>0.47940649322231088</v>
      </c>
      <c r="CD48" s="263">
        <f t="shared" si="19"/>
        <v>0.47489159211265153</v>
      </c>
      <c r="CE48" s="263">
        <f t="shared" si="19"/>
        <v>0.47042626532274268</v>
      </c>
      <c r="CF48" s="263">
        <f t="shared" si="19"/>
        <v>0.4660099357635149</v>
      </c>
      <c r="CG48" s="263">
        <f t="shared" si="19"/>
        <v>0.46164203330793163</v>
      </c>
      <c r="CH48" s="263">
        <f t="shared" si="19"/>
        <v>0.45732199430681086</v>
      </c>
      <c r="CI48" s="263">
        <f t="shared" si="19"/>
        <v>0.45304926126296829</v>
      </c>
      <c r="CJ48" s="263">
        <f t="shared" si="19"/>
        <v>0.44882328261192361</v>
      </c>
      <c r="CK48" s="263">
        <f t="shared" si="19"/>
        <v>0.4446435125741599</v>
      </c>
      <c r="CL48" s="263">
        <f t="shared" si="19"/>
        <v>0.44050941105523034</v>
      </c>
      <c r="CM48" s="263">
        <f t="shared" si="19"/>
        <v>0.4364204435776321</v>
      </c>
      <c r="CN48" s="263">
        <f t="shared" si="19"/>
        <v>0.43237608123352889</v>
      </c>
      <c r="CO48" s="263">
        <f t="shared" si="19"/>
        <v>0.42837580065090075</v>
      </c>
      <c r="CP48" s="263">
        <f t="shared" si="19"/>
        <v>0.42441908396806838</v>
      </c>
      <c r="CQ48" s="263">
        <f t="shared" si="19"/>
        <v>0.4205054188131635</v>
      </c>
      <c r="CR48" s="263">
        <f t="shared" si="19"/>
        <v>0.41663429828620779</v>
      </c>
      <c r="CS48" s="263">
        <f t="shared" si="19"/>
        <v>0.41280522094222827</v>
      </c>
      <c r="CT48" s="263">
        <f t="shared" si="19"/>
        <v>0.40901769077434602</v>
      </c>
      <c r="CU48" s="263">
        <f t="shared" si="19"/>
        <v>0.40527121719613879</v>
      </c>
      <c r="CV48" s="263">
        <f t="shared" si="19"/>
        <v>0.40156531502281934</v>
      </c>
      <c r="CW48" s="263">
        <f t="shared" si="19"/>
        <v>0.39789950445094613</v>
      </c>
      <c r="CX48" s="263">
        <f t="shared" si="19"/>
        <v>0.39427331103649965</v>
      </c>
      <c r="CY48" s="263">
        <f t="shared" si="19"/>
        <v>0.39068626567124087</v>
      </c>
      <c r="CZ48" s="263">
        <f t="shared" si="19"/>
        <v>0.387137904557327</v>
      </c>
      <c r="DA48" s="263">
        <f t="shared" si="19"/>
        <v>0.38362776918019759</v>
      </c>
      <c r="DB48" s="263">
        <f t="shared" si="19"/>
        <v>0.38015540627977262</v>
      </c>
      <c r="DC48" s="263">
        <f t="shared" si="19"/>
        <v>0.37672036782002505</v>
      </c>
      <c r="DD48" s="263">
        <f t="shared" si="19"/>
        <v>0.37332221095699669</v>
      </c>
      <c r="DE48" s="263">
        <f t="shared" si="19"/>
        <v>0.3699604980053427</v>
      </c>
      <c r="DF48" s="263">
        <f t="shared" si="19"/>
        <v>0.3666347964034874</v>
      </c>
      <c r="DG48" s="263">
        <f t="shared" si="19"/>
        <v>0.36334467867747833</v>
      </c>
      <c r="DH48" s="263">
        <f t="shared" si="19"/>
        <v>0.36008972240363124</v>
      </c>
      <c r="DI48" s="263">
        <f t="shared" si="19"/>
        <v>0.35686951017004853</v>
      </c>
      <c r="DJ48" s="263">
        <f t="shared" si="19"/>
        <v>0.35368362953710142</v>
      </c>
      <c r="DK48" s="263">
        <f t="shared" si="19"/>
        <v>0.35053167299695809</v>
      </c>
      <c r="DL48" s="263">
        <f t="shared" si="19"/>
        <v>0.34741323793224077</v>
      </c>
      <c r="DM48" s="263">
        <f t="shared" si="19"/>
        <v>0.34432792657388867</v>
      </c>
      <c r="DN48" s="263">
        <f t="shared" si="19"/>
        <v>0.34127534595830433</v>
      </c>
      <c r="DO48" s="263">
        <f t="shared" si="19"/>
        <v>0.33825510788385549</v>
      </c>
      <c r="DP48" s="263">
        <f t="shared" si="19"/>
        <v>0.33526682886679959</v>
      </c>
      <c r="DQ48" s="263">
        <f t="shared" si="19"/>
        <v>0.33231013009670096</v>
      </c>
      <c r="DR48" s="263">
        <f t="shared" si="19"/>
        <v>0.32938463739139923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3.1778536320670667E-2</v>
      </c>
      <c r="E49" s="265">
        <f t="shared" si="20"/>
        <v>5.4733909931135492E-2</v>
      </c>
      <c r="F49" s="265">
        <f t="shared" si="20"/>
        <v>8.1116205607725159E-2</v>
      </c>
      <c r="G49" s="265">
        <f t="shared" si="20"/>
        <v>0.11099283189752863</v>
      </c>
      <c r="H49" s="265">
        <f t="shared" si="20"/>
        <v>0.14433175446595214</v>
      </c>
      <c r="I49" s="265">
        <f t="shared" si="20"/>
        <v>0.18103965513394046</v>
      </c>
      <c r="J49" s="265">
        <f t="shared" si="20"/>
        <v>0.22098814664549021</v>
      </c>
      <c r="K49" s="265">
        <f t="shared" si="20"/>
        <v>0.26402977513526288</v>
      </c>
      <c r="L49" s="265">
        <f t="shared" si="20"/>
        <v>0.31000875417644991</v>
      </c>
      <c r="M49" s="265">
        <f t="shared" si="20"/>
        <v>0.35868866808642996</v>
      </c>
      <c r="N49" s="265">
        <f t="shared" si="20"/>
        <v>0.40986534615825287</v>
      </c>
      <c r="O49" s="265">
        <f t="shared" si="20"/>
        <v>0.46335838981502536</v>
      </c>
      <c r="P49" s="265">
        <f t="shared" si="20"/>
        <v>0.51900286654199368</v>
      </c>
      <c r="Q49" s="265">
        <f t="shared" si="20"/>
        <v>0.57664473236161018</v>
      </c>
      <c r="R49" s="265">
        <f t="shared" si="20"/>
        <v>0.63613800339446835</v>
      </c>
      <c r="S49" s="265">
        <f t="shared" si="20"/>
        <v>0.69734272374935546</v>
      </c>
      <c r="T49" s="265">
        <f t="shared" si="20"/>
        <v>0.7601232078171154</v>
      </c>
      <c r="U49" s="265">
        <f t="shared" si="20"/>
        <v>0.82434622813370817</v>
      </c>
      <c r="V49" s="265">
        <f t="shared" si="20"/>
        <v>0.88987891674815145</v>
      </c>
      <c r="W49" s="265">
        <f t="shared" si="20"/>
        <v>0.95658620969833519</v>
      </c>
      <c r="X49" s="265">
        <f t="shared" si="20"/>
        <v>1.0243277359351224</v>
      </c>
      <c r="Y49" s="265">
        <f t="shared" si="20"/>
        <v>1.0929541758266934</v>
      </c>
      <c r="Z49" s="265">
        <f t="shared" si="20"/>
        <v>1.1623033294551677</v>
      </c>
      <c r="AA49" s="265">
        <f t="shared" si="20"/>
        <v>1.2321457523268313</v>
      </c>
      <c r="AB49" s="265">
        <f t="shared" si="20"/>
        <v>1.3018986668440473</v>
      </c>
      <c r="AC49" s="265">
        <f t="shared" si="20"/>
        <v>1.3708628734567736</v>
      </c>
      <c r="AD49" s="265">
        <f t="shared" si="20"/>
        <v>1.4386456534464218</v>
      </c>
      <c r="AE49" s="265">
        <f t="shared" si="20"/>
        <v>1.5050517686396259</v>
      </c>
      <c r="AF49" s="265">
        <f t="shared" si="20"/>
        <v>1.5700104830872768</v>
      </c>
      <c r="AG49" s="265">
        <f t="shared" si="20"/>
        <v>1.6335270659026642</v>
      </c>
      <c r="AH49" s="265">
        <f t="shared" si="20"/>
        <v>1.6956508601623006</v>
      </c>
      <c r="AI49" s="265">
        <f t="shared" si="20"/>
        <v>1.7564545237323868</v>
      </c>
      <c r="AJ49" s="265">
        <f t="shared" si="20"/>
        <v>1.816020777060547</v>
      </c>
      <c r="AK49" s="265">
        <f t="shared" si="20"/>
        <v>1.8744341708598085</v>
      </c>
      <c r="AL49" s="265">
        <f t="shared" si="20"/>
        <v>1.9317761868200938</v>
      </c>
      <c r="AM49" s="265">
        <f t="shared" si="20"/>
        <v>1.988122528078655</v>
      </c>
      <c r="AN49" s="265">
        <f t="shared" si="20"/>
        <v>2.0435418259553875</v>
      </c>
      <c r="AO49" s="265">
        <f t="shared" si="20"/>
        <v>2.0980952414478811</v>
      </c>
      <c r="AP49" s="265">
        <f t="shared" si="20"/>
        <v>2.1518366119571923</v>
      </c>
      <c r="AQ49" s="265">
        <f t="shared" si="20"/>
        <v>2.2048129111452042</v>
      </c>
      <c r="AR49" s="265">
        <f t="shared" si="20"/>
        <v>2.2570648699297857</v>
      </c>
      <c r="AS49" s="265">
        <f t="shared" si="20"/>
        <v>2.3086276611062035</v>
      </c>
      <c r="AT49" s="265">
        <f t="shared" si="20"/>
        <v>2.359531586936396</v>
      </c>
      <c r="AU49" s="265">
        <f t="shared" si="20"/>
        <v>2.4098027337625623</v>
      </c>
      <c r="AV49" s="265">
        <f t="shared" si="20"/>
        <v>2.4594635740669477</v>
      </c>
      <c r="AW49" s="265">
        <f t="shared" si="20"/>
        <v>2.5085335070394974</v>
      </c>
      <c r="AX49" s="265">
        <f t="shared" si="20"/>
        <v>2.5570293354497258</v>
      </c>
      <c r="AY49" s="265">
        <f t="shared" si="20"/>
        <v>2.6049656807123713</v>
      </c>
      <c r="AZ49" s="265">
        <f t="shared" si="20"/>
        <v>2.6523553403639504</v>
      </c>
      <c r="BA49" s="265">
        <f t="shared" si="20"/>
        <v>2.6992095933340794</v>
      </c>
      <c r="BB49" s="265">
        <f t="shared" si="20"/>
        <v>2.7455384588168612</v>
      </c>
      <c r="BC49" s="265">
        <f t="shared" si="20"/>
        <v>2.7913509145066953</v>
      </c>
      <c r="BD49" s="265">
        <f t="shared" si="20"/>
        <v>2.8366550796502681</v>
      </c>
      <c r="BE49" s="265">
        <f t="shared" si="20"/>
        <v>2.8814583679086656</v>
      </c>
      <c r="BF49" s="265">
        <f t="shared" si="20"/>
        <v>2.9257676145026998</v>
      </c>
      <c r="BG49" s="265">
        <f t="shared" si="20"/>
        <v>2.9695891815824651</v>
      </c>
      <c r="BH49" s="265">
        <f t="shared" si="20"/>
        <v>3.0129290452500852</v>
      </c>
      <c r="BI49" s="265">
        <f t="shared" si="20"/>
        <v>3.055792867190017</v>
      </c>
      <c r="BJ49" s="265">
        <f t="shared" si="20"/>
        <v>3.0977802334025171</v>
      </c>
      <c r="BK49" s="265">
        <f t="shared" si="20"/>
        <v>3.1390335754663354</v>
      </c>
      <c r="BL49" s="265">
        <f t="shared" si="20"/>
        <v>3.1796499966764329</v>
      </c>
      <c r="BM49" s="265">
        <f t="shared" si="20"/>
        <v>3.2196962276422618</v>
      </c>
      <c r="BN49" s="265">
        <f t="shared" si="20"/>
        <v>3.2592186310813238</v>
      </c>
      <c r="BO49" s="265">
        <f t="shared" ref="BO49:DR49" si="21">+BN49+BO47/100</f>
        <v>3.2982499001177801</v>
      </c>
      <c r="BP49" s="265">
        <f t="shared" si="21"/>
        <v>3.3368135455892323</v>
      </c>
      <c r="BQ49" s="265">
        <f t="shared" si="21"/>
        <v>3.3749269036251124</v>
      </c>
      <c r="BR49" s="265">
        <f t="shared" si="21"/>
        <v>3.4126031522735638</v>
      </c>
      <c r="BS49" s="265">
        <f t="shared" si="21"/>
        <v>3.4498526641802933</v>
      </c>
      <c r="BT49" s="265">
        <f t="shared" si="21"/>
        <v>3.4866839142388675</v>
      </c>
      <c r="BU49" s="265">
        <f t="shared" si="21"/>
        <v>3.5231040888454332</v>
      </c>
      <c r="BV49" s="265">
        <f t="shared" si="21"/>
        <v>3.5591194950110849</v>
      </c>
      <c r="BW49" s="265">
        <f t="shared" si="21"/>
        <v>3.5947358351888705</v>
      </c>
      <c r="BX49" s="265">
        <f t="shared" si="21"/>
        <v>3.6299583919708001</v>
      </c>
      <c r="BY49" s="265">
        <f t="shared" si="21"/>
        <v>3.6647921522682574</v>
      </c>
      <c r="BZ49" s="265">
        <f t="shared" si="21"/>
        <v>3.6992418908423459</v>
      </c>
      <c r="CA49" s="265">
        <f t="shared" si="21"/>
        <v>3.7333122265162371</v>
      </c>
      <c r="CB49" s="265">
        <f t="shared" si="21"/>
        <v>3.7670076600197291</v>
      </c>
      <c r="CC49" s="265">
        <f t="shared" si="21"/>
        <v>3.8003325994771302</v>
      </c>
      <c r="CD49" s="265">
        <f t="shared" si="21"/>
        <v>3.8332913775776434</v>
      </c>
      <c r="CE49" s="265">
        <f t="shared" si="21"/>
        <v>3.8658882631439782</v>
      </c>
      <c r="CF49" s="265">
        <f t="shared" si="21"/>
        <v>3.898127468926341</v>
      </c>
      <c r="CG49" s="265">
        <f t="shared" si="21"/>
        <v>3.9300131568520986</v>
      </c>
      <c r="CH49" s="265">
        <f t="shared" si="21"/>
        <v>3.961549441560281</v>
      </c>
      <c r="CI49" s="265">
        <f t="shared" si="21"/>
        <v>3.9927403927803313</v>
      </c>
      <c r="CJ49" s="265">
        <f t="shared" si="21"/>
        <v>4.0235900369329576</v>
      </c>
      <c r="CK49" s="265">
        <f t="shared" si="21"/>
        <v>4.0541023582086329</v>
      </c>
      <c r="CL49" s="265">
        <f t="shared" si="21"/>
        <v>4.0842812992968183</v>
      </c>
      <c r="CM49" s="265">
        <f t="shared" si="21"/>
        <v>4.1141307618832856</v>
      </c>
      <c r="CN49" s="265">
        <f t="shared" si="21"/>
        <v>4.1436546069952387</v>
      </c>
      <c r="CO49" s="265">
        <f t="shared" si="21"/>
        <v>4.1728566552484248</v>
      </c>
      <c r="CP49" s="265">
        <f t="shared" si="21"/>
        <v>4.2017406870331007</v>
      </c>
      <c r="CQ49" s="265">
        <f t="shared" si="21"/>
        <v>4.2303104426639067</v>
      </c>
      <c r="CR49" s="265">
        <f t="shared" si="21"/>
        <v>4.2585696225106826</v>
      </c>
      <c r="CS49" s="265">
        <f t="shared" si="21"/>
        <v>4.2865218871217339</v>
      </c>
      <c r="CT49" s="265">
        <f t="shared" si="21"/>
        <v>4.3141708573472739</v>
      </c>
      <c r="CU49" s="265">
        <f t="shared" si="21"/>
        <v>4.341520114468187</v>
      </c>
      <c r="CV49" s="265">
        <f t="shared" si="21"/>
        <v>4.3685732003334188</v>
      </c>
      <c r="CW49" s="265">
        <f t="shared" si="21"/>
        <v>4.3953336175080935</v>
      </c>
      <c r="CX49" s="265">
        <f t="shared" si="21"/>
        <v>4.4218048294335528</v>
      </c>
      <c r="CY49" s="265">
        <f t="shared" si="21"/>
        <v>4.4479902605999415</v>
      </c>
      <c r="CZ49" s="265">
        <f t="shared" si="21"/>
        <v>4.4738932967315126</v>
      </c>
      <c r="DA49" s="265">
        <f t="shared" si="21"/>
        <v>4.4995172849845577</v>
      </c>
      <c r="DB49" s="265">
        <f t="shared" si="21"/>
        <v>4.5248655341576596</v>
      </c>
      <c r="DC49" s="265">
        <f t="shared" si="21"/>
        <v>4.5499413149138173</v>
      </c>
      <c r="DD49" s="265">
        <f t="shared" si="21"/>
        <v>4.5747478600139244</v>
      </c>
      <c r="DE49" s="265">
        <f t="shared" si="21"/>
        <v>4.5992883645609979</v>
      </c>
      <c r="DF49" s="265">
        <f t="shared" si="21"/>
        <v>4.6235659862545422</v>
      </c>
      <c r="DG49" s="265">
        <f t="shared" si="21"/>
        <v>4.6475838456544079</v>
      </c>
      <c r="DH49" s="265">
        <f t="shared" si="21"/>
        <v>4.6713450264534915</v>
      </c>
      <c r="DI49" s="265">
        <f t="shared" si="21"/>
        <v>4.6948525757586452</v>
      </c>
      <c r="DJ49" s="265">
        <f t="shared" si="21"/>
        <v>4.7181095043791599</v>
      </c>
      <c r="DK49" s="265">
        <f t="shared" si="21"/>
        <v>4.7411187871222058</v>
      </c>
      <c r="DL49" s="265">
        <f t="shared" si="21"/>
        <v>4.7638833630946422</v>
      </c>
      <c r="DM49" s="265">
        <f t="shared" si="21"/>
        <v>4.7864061360106129</v>
      </c>
      <c r="DN49" s="265">
        <f t="shared" si="21"/>
        <v>4.8086899745043779</v>
      </c>
      <c r="DO49" s="265">
        <f t="shared" si="21"/>
        <v>4.8307377124478545</v>
      </c>
      <c r="DP49" s="265">
        <f t="shared" si="21"/>
        <v>4.8525521492723627</v>
      </c>
      <c r="DQ49" s="265">
        <f t="shared" si="21"/>
        <v>4.8741360502940827</v>
      </c>
      <c r="DR49" s="265">
        <f t="shared" si="21"/>
        <v>4.8954921470427859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56.600631886704413</v>
      </c>
      <c r="E52" s="268">
        <f t="shared" si="22"/>
        <v>56.604829592349134</v>
      </c>
      <c r="F52" s="268">
        <f t="shared" si="22"/>
        <v>56.611487546636695</v>
      </c>
      <c r="G52" s="268">
        <f t="shared" si="22"/>
        <v>56.620678933591854</v>
      </c>
      <c r="H52" s="268">
        <f t="shared" si="22"/>
        <v>56.632411128191713</v>
      </c>
      <c r="I52" s="268">
        <f t="shared" si="22"/>
        <v>56.646651578161176</v>
      </c>
      <c r="J52" s="268">
        <f t="shared" si="22"/>
        <v>56.636150297901956</v>
      </c>
      <c r="K52" s="268">
        <f t="shared" si="22"/>
        <v>56.618843310895805</v>
      </c>
      <c r="L52" s="268">
        <f t="shared" si="22"/>
        <v>56.594933085903193</v>
      </c>
      <c r="M52" s="268">
        <f t="shared" si="22"/>
        <v>56.570390175115271</v>
      </c>
      <c r="N52" s="268">
        <f t="shared" si="22"/>
        <v>56.539914035146936</v>
      </c>
      <c r="O52" s="268">
        <f t="shared" si="22"/>
        <v>56.50376012322743</v>
      </c>
      <c r="P52" s="268">
        <f t="shared" si="22"/>
        <v>56.462153676413777</v>
      </c>
      <c r="Q52" s="268">
        <f t="shared" si="22"/>
        <v>56.415299356370888</v>
      </c>
      <c r="R52" s="268">
        <f t="shared" si="22"/>
        <v>56.363387401902941</v>
      </c>
      <c r="S52" s="268">
        <f t="shared" si="22"/>
        <v>56.306598225223304</v>
      </c>
      <c r="T52" s="268">
        <f t="shared" si="22"/>
        <v>56.245106546725587</v>
      </c>
      <c r="U52" s="268">
        <f t="shared" si="22"/>
        <v>56.179085800580992</v>
      </c>
      <c r="V52" s="268">
        <f t="shared" si="22"/>
        <v>56.108713376481823</v>
      </c>
      <c r="W52" s="268">
        <f t="shared" si="22"/>
        <v>56.034177166346701</v>
      </c>
      <c r="X52" s="268">
        <f t="shared" si="22"/>
        <v>55.955683759449293</v>
      </c>
      <c r="Y52" s="268">
        <f t="shared" si="22"/>
        <v>55.873468372581129</v>
      </c>
      <c r="Z52" s="268">
        <f t="shared" si="22"/>
        <v>55.787806104682232</v>
      </c>
      <c r="AA52" s="268">
        <f t="shared" si="22"/>
        <v>55.699143278625463</v>
      </c>
      <c r="AB52" s="268">
        <f t="shared" si="22"/>
        <v>55.608792479411804</v>
      </c>
      <c r="AC52" s="268">
        <f t="shared" si="22"/>
        <v>55.518409875335543</v>
      </c>
      <c r="AD52" s="268">
        <f t="shared" si="22"/>
        <v>55.428978878801978</v>
      </c>
      <c r="AE52" s="268">
        <f t="shared" si="22"/>
        <v>55.341038912670378</v>
      </c>
      <c r="AF52" s="268">
        <f t="shared" si="22"/>
        <v>55.254840868149763</v>
      </c>
      <c r="AG52" s="268">
        <f t="shared" si="22"/>
        <v>55.170452448062392</v>
      </c>
      <c r="AH52" s="268">
        <f t="shared" si="22"/>
        <v>55.087829187807237</v>
      </c>
      <c r="AI52" s="268">
        <f t="shared" si="22"/>
        <v>55.006861943642832</v>
      </c>
      <c r="AJ52" s="268">
        <f t="shared" si="22"/>
        <v>54.927408247162731</v>
      </c>
      <c r="AK52" s="268">
        <f t="shared" si="22"/>
        <v>54.849312617772995</v>
      </c>
      <c r="AL52" s="268">
        <f t="shared" si="22"/>
        <v>54.772419347848839</v>
      </c>
      <c r="AM52" s="268">
        <f t="shared" si="22"/>
        <v>54.696580191513533</v>
      </c>
      <c r="AN52" s="268">
        <f t="shared" si="22"/>
        <v>54.621658639436873</v>
      </c>
      <c r="AO52" s="268">
        <f t="shared" si="22"/>
        <v>54.547531942610945</v>
      </c>
      <c r="AP52" s="268">
        <f t="shared" si="22"/>
        <v>54.474091686275237</v>
      </c>
      <c r="AQ52" s="268">
        <f t="shared" si="22"/>
        <v>54.401243462591744</v>
      </c>
      <c r="AR52" s="268">
        <f t="shared" si="22"/>
        <v>54.328906014224131</v>
      </c>
      <c r="AS52" s="268">
        <f t="shared" si="22"/>
        <v>54.257010097857751</v>
      </c>
      <c r="AT52" s="268">
        <f t="shared" si="22"/>
        <v>54.185497231077441</v>
      </c>
      <c r="AU52" s="268">
        <f t="shared" si="22"/>
        <v>54.114318426818031</v>
      </c>
      <c r="AV52" s="268">
        <f t="shared" si="22"/>
        <v>54.043432979016913</v>
      </c>
      <c r="AW52" s="268">
        <f t="shared" si="22"/>
        <v>53.97280733561022</v>
      </c>
      <c r="AX52" s="268">
        <f t="shared" si="22"/>
        <v>53.902414076707004</v>
      </c>
      <c r="AY52" s="268">
        <f t="shared" si="22"/>
        <v>53.832231003868571</v>
      </c>
      <c r="AZ52" s="268">
        <f t="shared" si="22"/>
        <v>53.762240338937396</v>
      </c>
      <c r="BA52" s="268">
        <f t="shared" si="22"/>
        <v>53.692428026402382</v>
      </c>
      <c r="BB52" s="268">
        <f t="shared" si="22"/>
        <v>53.622783130869102</v>
      </c>
      <c r="BC52" s="268">
        <f t="shared" si="22"/>
        <v>53.553297320131009</v>
      </c>
      <c r="BD52" s="268">
        <f t="shared" si="22"/>
        <v>53.483964424130477</v>
      </c>
      <c r="BE52" s="268">
        <f t="shared" si="22"/>
        <v>53.414780060423205</v>
      </c>
      <c r="BF52" s="268">
        <f t="shared" si="22"/>
        <v>53.345741317391777</v>
      </c>
      <c r="BG52" s="268">
        <f t="shared" si="22"/>
        <v>53.276846487241968</v>
      </c>
      <c r="BH52" s="268">
        <f t="shared" si="22"/>
        <v>53.208094841661037</v>
      </c>
      <c r="BI52" s="268">
        <f t="shared" si="22"/>
        <v>53.139486443858104</v>
      </c>
      <c r="BJ52" s="268">
        <f t="shared" si="22"/>
        <v>53.072410653864907</v>
      </c>
      <c r="BK52" s="268">
        <f t="shared" si="22"/>
        <v>53.006436132614532</v>
      </c>
      <c r="BL52" s="268">
        <f t="shared" si="22"/>
        <v>52.941271140393376</v>
      </c>
      <c r="BM52" s="268">
        <f t="shared" si="22"/>
        <v>52.87671846880572</v>
      </c>
      <c r="BN52" s="268">
        <f t="shared" si="22"/>
        <v>52.812644927743875</v>
      </c>
      <c r="BO52" s="268">
        <f t="shared" si="22"/>
        <v>52.748960684618666</v>
      </c>
      <c r="BP52" s="268">
        <f t="shared" ref="BP52:DR52" si="23">+$B$52-BP56</f>
        <v>52.685605272968139</v>
      </c>
      <c r="BQ52" s="268">
        <f t="shared" si="23"/>
        <v>52.622538116158452</v>
      </c>
      <c r="BR52" s="268">
        <f t="shared" si="23"/>
        <v>52.559732108024114</v>
      </c>
      <c r="BS52" s="268">
        <f t="shared" si="23"/>
        <v>52.497169263432994</v>
      </c>
      <c r="BT52" s="268">
        <f t="shared" si="23"/>
        <v>52.434837770632832</v>
      </c>
      <c r="BU52" s="268">
        <f t="shared" si="23"/>
        <v>52.372729993057987</v>
      </c>
      <c r="BV52" s="268">
        <f t="shared" si="23"/>
        <v>52.310841114355632</v>
      </c>
      <c r="BW52" s="268">
        <f t="shared" si="23"/>
        <v>52.249168219270715</v>
      </c>
      <c r="BX52" s="268">
        <f t="shared" si="23"/>
        <v>52.187709669963482</v>
      </c>
      <c r="BY52" s="268">
        <f t="shared" si="23"/>
        <v>52.126464682646464</v>
      </c>
      <c r="BZ52" s="268">
        <f t="shared" si="23"/>
        <v>52.065433040106015</v>
      </c>
      <c r="CA52" s="268">
        <f t="shared" si="23"/>
        <v>52.004614896445958</v>
      </c>
      <c r="CB52" s="268">
        <f t="shared" si="23"/>
        <v>51.944010644457933</v>
      </c>
      <c r="CC52" s="268">
        <f t="shared" si="23"/>
        <v>51.883620825550423</v>
      </c>
      <c r="CD52" s="268">
        <f t="shared" si="23"/>
        <v>51.823446068622928</v>
      </c>
      <c r="CE52" s="268">
        <f t="shared" si="23"/>
        <v>51.763487048645004</v>
      </c>
      <c r="CF52" s="268">
        <f t="shared" si="23"/>
        <v>51.703744458664374</v>
      </c>
      <c r="CG52" s="268">
        <f t="shared" si="23"/>
        <v>51.644218990978032</v>
      </c>
      <c r="CH52" s="268">
        <f t="shared" si="23"/>
        <v>51.584911324563969</v>
      </c>
      <c r="CI52" s="268">
        <f t="shared" si="23"/>
        <v>51.525822116796334</v>
      </c>
      <c r="CJ52" s="268">
        <f t="shared" si="23"/>
        <v>51.466951998095361</v>
      </c>
      <c r="CK52" s="268">
        <f t="shared" si="23"/>
        <v>51.408301568590723</v>
      </c>
      <c r="CL52" s="268">
        <f t="shared" si="23"/>
        <v>51.349871396167529</v>
      </c>
      <c r="CM52" s="268">
        <f t="shared" si="23"/>
        <v>51.291662015462151</v>
      </c>
      <c r="CN52" s="268">
        <f t="shared" si="23"/>
        <v>51.23367392751026</v>
      </c>
      <c r="CO52" s="268">
        <f t="shared" si="23"/>
        <v>51.175907599841636</v>
      </c>
      <c r="CP52" s="268">
        <f t="shared" si="23"/>
        <v>51.118363466879607</v>
      </c>
      <c r="CQ52" s="268">
        <f t="shared" si="23"/>
        <v>51.06104193054631</v>
      </c>
      <c r="CR52" s="268">
        <f t="shared" si="23"/>
        <v>51.003943361004893</v>
      </c>
      <c r="CS52" s="268">
        <f t="shared" si="23"/>
        <v>50.947068097490316</v>
      </c>
      <c r="CT52" s="268">
        <f t="shared" si="23"/>
        <v>50.890416449194937</v>
      </c>
      <c r="CU52" s="268">
        <f t="shared" si="23"/>
        <v>50.833988696184775</v>
      </c>
      <c r="CV52" s="268">
        <f t="shared" si="23"/>
        <v>50.777785090329516</v>
      </c>
      <c r="CW52" s="268">
        <f t="shared" si="23"/>
        <v>50.721805856234269</v>
      </c>
      <c r="CX52" s="268">
        <f t="shared" si="23"/>
        <v>50.666051192164403</v>
      </c>
      <c r="CY52" s="268">
        <f t="shared" si="23"/>
        <v>50.610521270957456</v>
      </c>
      <c r="CZ52" s="268">
        <f t="shared" si="23"/>
        <v>50.555216240917844</v>
      </c>
      <c r="DA52" s="268">
        <f t="shared" si="23"/>
        <v>50.500136226691382</v>
      </c>
      <c r="DB52" s="268">
        <f t="shared" si="23"/>
        <v>50.445281330117638</v>
      </c>
      <c r="DC52" s="268">
        <f t="shared" si="23"/>
        <v>50.390651631058702</v>
      </c>
      <c r="DD52" s="268">
        <f t="shared" si="23"/>
        <v>50.336247188203679</v>
      </c>
      <c r="DE52" s="268">
        <f t="shared" si="23"/>
        <v>50.282068039848468</v>
      </c>
      <c r="DF52" s="268">
        <f t="shared" si="23"/>
        <v>50.228114204650609</v>
      </c>
      <c r="DG52" s="268">
        <f t="shared" si="23"/>
        <v>50.1743856823594</v>
      </c>
      <c r="DH52" s="268">
        <f t="shared" si="23"/>
        <v>50.120882454521492</v>
      </c>
      <c r="DI52" s="268">
        <f t="shared" si="23"/>
        <v>50.06760448516232</v>
      </c>
      <c r="DJ52" s="268">
        <f t="shared" si="23"/>
        <v>50.014551721443858</v>
      </c>
      <c r="DK52" s="268">
        <f t="shared" si="23"/>
        <v>49.961724094299164</v>
      </c>
      <c r="DL52" s="268">
        <f t="shared" si="23"/>
        <v>49.909121519044454</v>
      </c>
      <c r="DM52" s="268">
        <f t="shared" si="23"/>
        <v>49.856743895969068</v>
      </c>
      <c r="DN52" s="268">
        <f t="shared" si="23"/>
        <v>49.804591110904184</v>
      </c>
      <c r="DO52" s="268">
        <f t="shared" si="23"/>
        <v>49.752663035770802</v>
      </c>
      <c r="DP52" s="268">
        <f t="shared" si="23"/>
        <v>49.700959529107635</v>
      </c>
      <c r="DQ52" s="268">
        <f t="shared" si="23"/>
        <v>49.649480436579665</v>
      </c>
      <c r="DR52" s="268">
        <f t="shared" si="23"/>
        <v>49.598225591467866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-0.19109614223559956</v>
      </c>
      <c r="E55" s="269">
        <f t="shared" si="24"/>
        <v>-0.41977056447191929</v>
      </c>
      <c r="F55" s="269">
        <f t="shared" si="24"/>
        <v>-0.66579542875634179</v>
      </c>
      <c r="G55" s="269">
        <f t="shared" si="24"/>
        <v>-0.91913869551616012</v>
      </c>
      <c r="H55" s="269">
        <f t="shared" si="24"/>
        <v>-1.1732194599855084</v>
      </c>
      <c r="I55" s="269">
        <f t="shared" si="24"/>
        <v>-1.4240449969467877</v>
      </c>
      <c r="J55" s="269">
        <f t="shared" si="24"/>
        <v>1.0501280259222252</v>
      </c>
      <c r="K55" s="269">
        <f t="shared" si="24"/>
        <v>1.730698700615052</v>
      </c>
      <c r="L55" s="269">
        <f t="shared" si="24"/>
        <v>2.3910224992615641</v>
      </c>
      <c r="M55" s="269">
        <f t="shared" ref="M55:BX55" si="25">+IF(M3&lt;3,$B$26*M3*$B$29,$B$28*$B$26+$B$27*(M3-3))+$B$24</f>
        <v>2.4542910787921786</v>
      </c>
      <c r="N55" s="269">
        <f t="shared" si="25"/>
        <v>3.0476139968332898</v>
      </c>
      <c r="O55" s="269">
        <f t="shared" si="25"/>
        <v>3.6153911919505051</v>
      </c>
      <c r="P55" s="269">
        <f t="shared" si="25"/>
        <v>4.1606446813652198</v>
      </c>
      <c r="Q55" s="269">
        <f t="shared" si="25"/>
        <v>4.6854320042890789</v>
      </c>
      <c r="R55" s="269">
        <f t="shared" si="25"/>
        <v>5.1911954467947323</v>
      </c>
      <c r="S55" s="269">
        <f t="shared" si="25"/>
        <v>5.6789176679636304</v>
      </c>
      <c r="T55" s="269">
        <f t="shared" si="25"/>
        <v>6.1491678497715174</v>
      </c>
      <c r="U55" s="269">
        <f t="shared" si="25"/>
        <v>6.602074614459509</v>
      </c>
      <c r="V55" s="269">
        <f t="shared" si="25"/>
        <v>7.0372424099174227</v>
      </c>
      <c r="W55" s="269">
        <f t="shared" si="25"/>
        <v>7.4536210135120484</v>
      </c>
      <c r="X55" s="269">
        <f t="shared" si="25"/>
        <v>7.849340689740921</v>
      </c>
      <c r="Y55" s="269">
        <f t="shared" si="25"/>
        <v>8.2215386868158955</v>
      </c>
      <c r="Z55" s="269">
        <f t="shared" si="25"/>
        <v>8.5662267898896456</v>
      </c>
      <c r="AA55" s="269">
        <f t="shared" si="25"/>
        <v>8.8662826056769575</v>
      </c>
      <c r="AB55" s="269">
        <f t="shared" si="25"/>
        <v>9.0350799213658615</v>
      </c>
      <c r="AC55" s="269">
        <f t="shared" si="25"/>
        <v>9.038260407626181</v>
      </c>
      <c r="AD55" s="269">
        <f t="shared" si="25"/>
        <v>8.9430996533564802</v>
      </c>
      <c r="AE55" s="269">
        <f t="shared" si="25"/>
        <v>8.7939966131602301</v>
      </c>
      <c r="AF55" s="269">
        <f t="shared" si="25"/>
        <v>8.6198044520613486</v>
      </c>
      <c r="AG55" s="269">
        <f t="shared" si="25"/>
        <v>8.4388420087373781</v>
      </c>
      <c r="AH55" s="269">
        <f t="shared" si="25"/>
        <v>8.2623260255155202</v>
      </c>
      <c r="AI55" s="269">
        <f t="shared" si="25"/>
        <v>8.0967244164405177</v>
      </c>
      <c r="AJ55" s="269">
        <f t="shared" si="25"/>
        <v>7.9453696480102076</v>
      </c>
      <c r="AK55" s="269">
        <f t="shared" si="25"/>
        <v>7.8095629389733743</v>
      </c>
      <c r="AL55" s="269">
        <f t="shared" si="25"/>
        <v>7.6893269924159462</v>
      </c>
      <c r="AM55" s="269">
        <f t="shared" si="25"/>
        <v>7.5839156335300668</v>
      </c>
      <c r="AN55" s="269">
        <f t="shared" si="25"/>
        <v>7.4921552076660651</v>
      </c>
      <c r="AO55" s="269">
        <f t="shared" si="25"/>
        <v>7.4126696825929974</v>
      </c>
      <c r="AP55" s="269">
        <f t="shared" si="25"/>
        <v>7.3440256335709782</v>
      </c>
      <c r="AQ55" s="269">
        <f t="shared" si="25"/>
        <v>7.2848223683490048</v>
      </c>
      <c r="AR55" s="269">
        <f t="shared" si="25"/>
        <v>7.2337448367612689</v>
      </c>
      <c r="AS55" s="269">
        <f t="shared" si="25"/>
        <v>7.1895916366382862</v>
      </c>
      <c r="AT55" s="269">
        <f t="shared" si="25"/>
        <v>7.1512866780306323</v>
      </c>
      <c r="AU55" s="269">
        <f t="shared" si="25"/>
        <v>7.1178804259414683</v>
      </c>
      <c r="AV55" s="269">
        <f t="shared" si="25"/>
        <v>7.0885447801117554</v>
      </c>
      <c r="AW55" s="269">
        <f t="shared" si="25"/>
        <v>7.0625643406688763</v>
      </c>
      <c r="AX55" s="269">
        <f t="shared" si="25"/>
        <v>7.0393258903221092</v>
      </c>
      <c r="AY55" s="269">
        <f t="shared" si="25"/>
        <v>7.0183072838429128</v>
      </c>
      <c r="AZ55" s="269">
        <f t="shared" si="25"/>
        <v>6.9990664931176916</v>
      </c>
      <c r="BA55" s="269">
        <f t="shared" si="25"/>
        <v>6.9812312535008827</v>
      </c>
      <c r="BB55" s="269">
        <f t="shared" si="25"/>
        <v>6.9644895533283968</v>
      </c>
      <c r="BC55" s="269">
        <f t="shared" si="25"/>
        <v>6.9485810738093656</v>
      </c>
      <c r="BD55" s="269">
        <f t="shared" si="25"/>
        <v>6.933289600053433</v>
      </c>
      <c r="BE55" s="269">
        <f t="shared" si="25"/>
        <v>6.9184363707270773</v>
      </c>
      <c r="BF55" s="269">
        <f t="shared" si="25"/>
        <v>6.9038743031426675</v>
      </c>
      <c r="BG55" s="269">
        <f t="shared" si="25"/>
        <v>6.8894830149808532</v>
      </c>
      <c r="BH55" s="269">
        <f t="shared" si="25"/>
        <v>6.8751645580927878</v>
      </c>
      <c r="BI55" s="269">
        <f t="shared" si="25"/>
        <v>6.8608397802936807</v>
      </c>
      <c r="BJ55" s="269">
        <f t="shared" si="25"/>
        <v>6.7075789993196571</v>
      </c>
      <c r="BK55" s="269">
        <f t="shared" si="25"/>
        <v>6.5974521250375737</v>
      </c>
      <c r="BL55" s="269">
        <f t="shared" si="25"/>
        <v>6.5164992221153391</v>
      </c>
      <c r="BM55" s="269">
        <f t="shared" si="25"/>
        <v>6.4552671587658175</v>
      </c>
      <c r="BN55" s="269">
        <f t="shared" si="25"/>
        <v>6.4073541061846093</v>
      </c>
      <c r="BO55" s="269">
        <f t="shared" si="25"/>
        <v>6.3684243125205509</v>
      </c>
      <c r="BP55" s="269">
        <f t="shared" si="25"/>
        <v>6.3355411650527724</v>
      </c>
      <c r="BQ55" s="269">
        <f t="shared" si="25"/>
        <v>6.3067156809688782</v>
      </c>
      <c r="BR55" s="269">
        <f t="shared" si="25"/>
        <v>6.2806008134335958</v>
      </c>
      <c r="BS55" s="269">
        <f t="shared" si="25"/>
        <v>6.2562844591117317</v>
      </c>
      <c r="BT55" s="269">
        <f t="shared" si="25"/>
        <v>6.233149280016244</v>
      </c>
      <c r="BU55" s="269">
        <f t="shared" si="25"/>
        <v>6.2107777574847125</v>
      </c>
      <c r="BV55" s="269">
        <f t="shared" si="25"/>
        <v>6.1888878702353063</v>
      </c>
      <c r="BW55" s="269">
        <f t="shared" si="25"/>
        <v>6.1672895084919679</v>
      </c>
      <c r="BX55" s="269">
        <f t="shared" si="25"/>
        <v>6.1458549307234813</v>
      </c>
      <c r="BY55" s="269">
        <f t="shared" ref="BY55:DR55" si="26">+IF(BY3&lt;3,$B$26*BY3*$B$29,$B$28*$B$26+$B$27*(BY3-3))+$B$24</f>
        <v>6.1244987317016424</v>
      </c>
      <c r="BZ55" s="269">
        <f t="shared" si="26"/>
        <v>6.1031642540450868</v>
      </c>
      <c r="CA55" s="269">
        <f t="shared" si="26"/>
        <v>6.0818143660055686</v>
      </c>
      <c r="CB55" s="269">
        <f t="shared" si="26"/>
        <v>6.0604251988026467</v>
      </c>
      <c r="CC55" s="269">
        <f t="shared" si="26"/>
        <v>6.0389818907509012</v>
      </c>
      <c r="CD55" s="269">
        <f t="shared" si="26"/>
        <v>6.0174756927495592</v>
      </c>
      <c r="CE55" s="269">
        <f t="shared" si="26"/>
        <v>5.9959019977918588</v>
      </c>
      <c r="CF55" s="269">
        <f t="shared" si="26"/>
        <v>5.9742589980632363</v>
      </c>
      <c r="CG55" s="269">
        <f t="shared" si="26"/>
        <v>5.9525467686344786</v>
      </c>
      <c r="CH55" s="269">
        <f t="shared" si="26"/>
        <v>5.9307666414058948</v>
      </c>
      <c r="CI55" s="269">
        <f t="shared" si="26"/>
        <v>5.9089207767635035</v>
      </c>
      <c r="CJ55" s="269">
        <f t="shared" si="26"/>
        <v>5.8870118700976075</v>
      </c>
      <c r="CK55" s="269">
        <f t="shared" si="26"/>
        <v>5.8650429504636925</v>
      </c>
      <c r="CL55" s="269">
        <f t="shared" si="26"/>
        <v>5.8430172423194184</v>
      </c>
      <c r="CM55" s="269">
        <f t="shared" si="26"/>
        <v>5.8209380705377747</v>
      </c>
      <c r="CN55" s="269">
        <f t="shared" si="26"/>
        <v>5.7988087951892195</v>
      </c>
      <c r="CO55" s="269">
        <f t="shared" si="26"/>
        <v>5.7766327668624333</v>
      </c>
      <c r="CP55" s="269">
        <f t="shared" si="26"/>
        <v>5.7544132962027703</v>
      </c>
      <c r="CQ55" s="269">
        <f t="shared" si="26"/>
        <v>5.7321536333291814</v>
      </c>
      <c r="CR55" s="269">
        <f t="shared" si="26"/>
        <v>5.7098569541420181</v>
      </c>
      <c r="CS55" s="269">
        <f t="shared" si="26"/>
        <v>5.6875263514576062</v>
      </c>
      <c r="CT55" s="269">
        <f t="shared" si="26"/>
        <v>5.6651648295378001</v>
      </c>
      <c r="CU55" s="269">
        <f t="shared" si="26"/>
        <v>5.6427753010167434</v>
      </c>
      <c r="CV55" s="269">
        <f t="shared" si="26"/>
        <v>5.6203605855258472</v>
      </c>
      <c r="CW55" s="269">
        <f t="shared" si="26"/>
        <v>5.5979234095244088</v>
      </c>
      <c r="CX55" s="269">
        <f t="shared" si="26"/>
        <v>5.5754664069865427</v>
      </c>
      <c r="CY55" s="269">
        <f t="shared" si="26"/>
        <v>5.5529921206948663</v>
      </c>
      <c r="CZ55" s="269">
        <f t="shared" si="26"/>
        <v>5.5305030039614218</v>
      </c>
      <c r="DA55" s="269">
        <f t="shared" si="26"/>
        <v>5.5080014226456706</v>
      </c>
      <c r="DB55" s="269">
        <f t="shared" si="26"/>
        <v>5.4854896573744556</v>
      </c>
      <c r="DC55" s="269">
        <f t="shared" si="26"/>
        <v>5.4629699058939627</v>
      </c>
      <c r="DD55" s="269">
        <f t="shared" si="26"/>
        <v>5.4404442855018784</v>
      </c>
      <c r="DE55" s="269">
        <f t="shared" si="26"/>
        <v>5.4179148355211098</v>
      </c>
      <c r="DF55" s="269">
        <f t="shared" si="26"/>
        <v>5.3953835197862308</v>
      </c>
      <c r="DG55" s="269">
        <f t="shared" si="26"/>
        <v>5.3728522291209728</v>
      </c>
      <c r="DH55" s="269">
        <f t="shared" si="26"/>
        <v>5.350322783790566</v>
      </c>
      <c r="DI55" s="269">
        <f t="shared" si="26"/>
        <v>5.3277969359167976</v>
      </c>
      <c r="DJ55" s="269">
        <f t="shared" si="26"/>
        <v>5.305276371846789</v>
      </c>
      <c r="DK55" s="269">
        <f t="shared" si="26"/>
        <v>5.2827627144689178</v>
      </c>
      <c r="DL55" s="269">
        <f t="shared" si="26"/>
        <v>5.2602575254711725</v>
      </c>
      <c r="DM55" s="269">
        <f t="shared" si="26"/>
        <v>5.2377623075386657</v>
      </c>
      <c r="DN55" s="269">
        <f t="shared" si="26"/>
        <v>5.2152785064881986</v>
      </c>
      <c r="DO55" s="269">
        <f t="shared" si="26"/>
        <v>5.1928075133386127</v>
      </c>
      <c r="DP55" s="269">
        <f t="shared" si="26"/>
        <v>5.1703506663164269</v>
      </c>
      <c r="DQ55" s="269">
        <f t="shared" si="26"/>
        <v>5.1479092527967554</v>
      </c>
      <c r="DR55" s="269">
        <f t="shared" si="26"/>
        <v>5.1254845111799634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-6.3188670441091904E-4</v>
      </c>
      <c r="E56" s="268">
        <f t="shared" si="27"/>
        <v>-4.8295923491301126E-3</v>
      </c>
      <c r="F56" s="268">
        <f t="shared" si="27"/>
        <v>-1.1487546636693531E-2</v>
      </c>
      <c r="G56" s="268">
        <f t="shared" si="27"/>
        <v>-2.0678933591855131E-2</v>
      </c>
      <c r="H56" s="268">
        <f t="shared" si="27"/>
        <v>-3.2411128191710215E-2</v>
      </c>
      <c r="I56" s="268">
        <f t="shared" si="27"/>
        <v>-4.6651578161178091E-2</v>
      </c>
      <c r="J56" s="268">
        <f t="shared" si="27"/>
        <v>-3.6150297901955841E-2</v>
      </c>
      <c r="K56" s="268">
        <f t="shared" si="27"/>
        <v>-1.8843310895805321E-2</v>
      </c>
      <c r="L56" s="268">
        <f t="shared" si="27"/>
        <v>5.0669140968103189E-3</v>
      </c>
      <c r="M56" s="268">
        <f t="shared" si="27"/>
        <v>2.9609824884732103E-2</v>
      </c>
      <c r="N56" s="268">
        <f t="shared" si="27"/>
        <v>6.0085964853064999E-2</v>
      </c>
      <c r="O56" s="268">
        <f t="shared" si="27"/>
        <v>9.6239876772570052E-2</v>
      </c>
      <c r="P56" s="268">
        <f t="shared" si="27"/>
        <v>0.13784632358622226</v>
      </c>
      <c r="Q56" s="268">
        <f t="shared" si="27"/>
        <v>0.18470064362911304</v>
      </c>
      <c r="R56" s="268">
        <f t="shared" si="27"/>
        <v>0.23661259809706037</v>
      </c>
      <c r="S56" s="268">
        <f t="shared" si="27"/>
        <v>0.29340177477669666</v>
      </c>
      <c r="T56" s="268">
        <f t="shared" si="27"/>
        <v>0.35489345327441185</v>
      </c>
      <c r="U56" s="268">
        <f t="shared" si="27"/>
        <v>0.42091419941900693</v>
      </c>
      <c r="V56" s="268">
        <f t="shared" si="27"/>
        <v>0.49128662351818114</v>
      </c>
      <c r="W56" s="268">
        <f t="shared" si="27"/>
        <v>0.56582283365330166</v>
      </c>
      <c r="X56" s="268">
        <f t="shared" si="27"/>
        <v>0.64431624055071091</v>
      </c>
      <c r="Y56" s="268">
        <f t="shared" si="27"/>
        <v>0.7265316274188699</v>
      </c>
      <c r="Z56" s="268">
        <f t="shared" si="27"/>
        <v>0.81219389531776631</v>
      </c>
      <c r="AA56" s="268">
        <f t="shared" si="27"/>
        <v>0.90085672137453587</v>
      </c>
      <c r="AB56" s="268">
        <f t="shared" si="27"/>
        <v>0.9912075205881945</v>
      </c>
      <c r="AC56" s="268">
        <f t="shared" si="27"/>
        <v>1.0815901246644564</v>
      </c>
      <c r="AD56" s="268">
        <f t="shared" si="27"/>
        <v>1.1710211211980213</v>
      </c>
      <c r="AE56" s="268">
        <f t="shared" si="27"/>
        <v>1.2589610873296235</v>
      </c>
      <c r="AF56" s="268">
        <f t="shared" si="27"/>
        <v>1.3451591318502369</v>
      </c>
      <c r="AG56" s="268">
        <f t="shared" si="27"/>
        <v>1.4295475519376106</v>
      </c>
      <c r="AH56" s="268">
        <f t="shared" si="27"/>
        <v>1.5121708121927657</v>
      </c>
      <c r="AI56" s="268">
        <f t="shared" si="27"/>
        <v>1.5931380563571709</v>
      </c>
      <c r="AJ56" s="268">
        <f t="shared" si="27"/>
        <v>1.6725917528372729</v>
      </c>
      <c r="AK56" s="268">
        <f t="shared" si="27"/>
        <v>1.7506873822270066</v>
      </c>
      <c r="AL56" s="268">
        <f t="shared" si="27"/>
        <v>1.8275806521511662</v>
      </c>
      <c r="AM56" s="268">
        <f t="shared" si="27"/>
        <v>1.9034198084864669</v>
      </c>
      <c r="AN56" s="268">
        <f t="shared" si="27"/>
        <v>1.9783413605631275</v>
      </c>
      <c r="AO56" s="268">
        <f t="shared" si="27"/>
        <v>2.0524680573890572</v>
      </c>
      <c r="AP56" s="268">
        <f t="shared" si="27"/>
        <v>2.125908313724767</v>
      </c>
      <c r="AQ56" s="268">
        <f t="shared" si="27"/>
        <v>2.1987565374082569</v>
      </c>
      <c r="AR56" s="268">
        <f t="shared" si="27"/>
        <v>2.2710939857758694</v>
      </c>
      <c r="AS56" s="268">
        <f t="shared" si="27"/>
        <v>2.3429899021422522</v>
      </c>
      <c r="AT56" s="268">
        <f t="shared" si="27"/>
        <v>2.4145027689225587</v>
      </c>
      <c r="AU56" s="268">
        <f t="shared" si="27"/>
        <v>2.4856815731819735</v>
      </c>
      <c r="AV56" s="268">
        <f t="shared" si="27"/>
        <v>2.5565670209830911</v>
      </c>
      <c r="AW56" s="268">
        <f t="shared" si="27"/>
        <v>2.6271926643897801</v>
      </c>
      <c r="AX56" s="268">
        <f t="shared" si="27"/>
        <v>2.6975859232930013</v>
      </c>
      <c r="AY56" s="268">
        <f t="shared" si="27"/>
        <v>2.7677689961314305</v>
      </c>
      <c r="AZ56" s="268">
        <f t="shared" si="27"/>
        <v>2.8377596610626075</v>
      </c>
      <c r="BA56" s="268">
        <f t="shared" si="27"/>
        <v>2.9075719735976162</v>
      </c>
      <c r="BB56" s="268">
        <f t="shared" si="27"/>
        <v>2.9772168691309</v>
      </c>
      <c r="BC56" s="268">
        <f t="shared" si="27"/>
        <v>3.0467026798689938</v>
      </c>
      <c r="BD56" s="268">
        <f t="shared" si="27"/>
        <v>3.1160355758695282</v>
      </c>
      <c r="BE56" s="268">
        <f t="shared" si="27"/>
        <v>3.1852199395767991</v>
      </c>
      <c r="BF56" s="268">
        <f t="shared" si="27"/>
        <v>3.2542586826082256</v>
      </c>
      <c r="BG56" s="268">
        <f t="shared" si="27"/>
        <v>3.3231535127580343</v>
      </c>
      <c r="BH56" s="268">
        <f t="shared" si="27"/>
        <v>3.3919051583389623</v>
      </c>
      <c r="BI56" s="268">
        <f t="shared" si="27"/>
        <v>3.4605135561418989</v>
      </c>
      <c r="BJ56" s="268">
        <f t="shared" si="27"/>
        <v>3.5275893461350956</v>
      </c>
      <c r="BK56" s="268">
        <f t="shared" si="27"/>
        <v>3.5935638673854715</v>
      </c>
      <c r="BL56" s="268">
        <f t="shared" si="27"/>
        <v>3.658728859606625</v>
      </c>
      <c r="BM56" s="268">
        <f t="shared" si="27"/>
        <v>3.7232815311942833</v>
      </c>
      <c r="BN56" s="268">
        <f t="shared" si="27"/>
        <v>3.7873550722561293</v>
      </c>
      <c r="BO56" s="268">
        <f t="shared" ref="BO56:DR56" si="28">+BN56+BO55/100</f>
        <v>3.8510393153813349</v>
      </c>
      <c r="BP56" s="268">
        <f t="shared" si="28"/>
        <v>3.9143947270318629</v>
      </c>
      <c r="BQ56" s="268">
        <f t="shared" si="28"/>
        <v>3.9774618838415519</v>
      </c>
      <c r="BR56" s="268">
        <f t="shared" si="28"/>
        <v>4.0402678919758879</v>
      </c>
      <c r="BS56" s="268">
        <f t="shared" si="28"/>
        <v>4.1028307365670056</v>
      </c>
      <c r="BT56" s="268">
        <f t="shared" si="28"/>
        <v>4.1651622293671684</v>
      </c>
      <c r="BU56" s="268">
        <f t="shared" si="28"/>
        <v>4.2272700069420157</v>
      </c>
      <c r="BV56" s="268">
        <f t="shared" si="28"/>
        <v>4.289158885644369</v>
      </c>
      <c r="BW56" s="268">
        <f t="shared" si="28"/>
        <v>4.3508317807292887</v>
      </c>
      <c r="BX56" s="268">
        <f t="shared" si="28"/>
        <v>4.412290330036523</v>
      </c>
      <c r="BY56" s="268">
        <f t="shared" si="28"/>
        <v>4.473535317353539</v>
      </c>
      <c r="BZ56" s="268">
        <f t="shared" si="28"/>
        <v>4.5345669598939899</v>
      </c>
      <c r="CA56" s="268">
        <f t="shared" si="28"/>
        <v>4.5953851035540456</v>
      </c>
      <c r="CB56" s="268">
        <f t="shared" si="28"/>
        <v>4.6559893555420722</v>
      </c>
      <c r="CC56" s="268">
        <f t="shared" si="28"/>
        <v>4.7163791744495809</v>
      </c>
      <c r="CD56" s="268">
        <f t="shared" si="28"/>
        <v>4.7765539313770766</v>
      </c>
      <c r="CE56" s="268">
        <f t="shared" si="28"/>
        <v>4.8365129513549956</v>
      </c>
      <c r="CF56" s="268">
        <f t="shared" si="28"/>
        <v>4.8962555413356279</v>
      </c>
      <c r="CG56" s="268">
        <f t="shared" si="28"/>
        <v>4.9557810090219725</v>
      </c>
      <c r="CH56" s="268">
        <f t="shared" si="28"/>
        <v>5.0150886754360311</v>
      </c>
      <c r="CI56" s="268">
        <f t="shared" si="28"/>
        <v>5.0741778832036664</v>
      </c>
      <c r="CJ56" s="268">
        <f t="shared" si="28"/>
        <v>5.1330480019046423</v>
      </c>
      <c r="CK56" s="268">
        <f t="shared" si="28"/>
        <v>5.1916984314092796</v>
      </c>
      <c r="CL56" s="268">
        <f t="shared" si="28"/>
        <v>5.2501286038324739</v>
      </c>
      <c r="CM56" s="268">
        <f t="shared" si="28"/>
        <v>5.308337984537852</v>
      </c>
      <c r="CN56" s="268">
        <f t="shared" si="28"/>
        <v>5.3663260724897439</v>
      </c>
      <c r="CO56" s="268">
        <f t="shared" si="28"/>
        <v>5.4240924001583686</v>
      </c>
      <c r="CP56" s="268">
        <f t="shared" si="28"/>
        <v>5.4816365331203967</v>
      </c>
      <c r="CQ56" s="268">
        <f t="shared" si="28"/>
        <v>5.5389580694536882</v>
      </c>
      <c r="CR56" s="268">
        <f t="shared" si="28"/>
        <v>5.5960566389951083</v>
      </c>
      <c r="CS56" s="268">
        <f t="shared" si="28"/>
        <v>5.6529319025096845</v>
      </c>
      <c r="CT56" s="268">
        <f t="shared" si="28"/>
        <v>5.7095835508050623</v>
      </c>
      <c r="CU56" s="268">
        <f t="shared" si="28"/>
        <v>5.7660113038152296</v>
      </c>
      <c r="CV56" s="268">
        <f t="shared" si="28"/>
        <v>5.822214909670488</v>
      </c>
      <c r="CW56" s="268">
        <f t="shared" si="28"/>
        <v>5.8781941437657323</v>
      </c>
      <c r="CX56" s="268">
        <f t="shared" si="28"/>
        <v>5.9339488078355975</v>
      </c>
      <c r="CY56" s="268">
        <f t="shared" si="28"/>
        <v>5.9894787290425464</v>
      </c>
      <c r="CZ56" s="268">
        <f t="shared" si="28"/>
        <v>6.0447837590821605</v>
      </c>
      <c r="DA56" s="268">
        <f t="shared" si="28"/>
        <v>6.0998637733086172</v>
      </c>
      <c r="DB56" s="268">
        <f t="shared" si="28"/>
        <v>6.1547186698823619</v>
      </c>
      <c r="DC56" s="268">
        <f t="shared" si="28"/>
        <v>6.2093483689413018</v>
      </c>
      <c r="DD56" s="268">
        <f t="shared" si="28"/>
        <v>6.263752811796321</v>
      </c>
      <c r="DE56" s="268">
        <f t="shared" si="28"/>
        <v>6.3179319601515322</v>
      </c>
      <c r="DF56" s="268">
        <f t="shared" si="28"/>
        <v>6.3718857953493941</v>
      </c>
      <c r="DG56" s="268">
        <f t="shared" si="28"/>
        <v>6.425614317640604</v>
      </c>
      <c r="DH56" s="268">
        <f t="shared" si="28"/>
        <v>6.4791175454785099</v>
      </c>
      <c r="DI56" s="268">
        <f t="shared" si="28"/>
        <v>6.5323955148376776</v>
      </c>
      <c r="DJ56" s="268">
        <f t="shared" si="28"/>
        <v>6.5854482785561457</v>
      </c>
      <c r="DK56" s="268">
        <f t="shared" si="28"/>
        <v>6.6382759057008345</v>
      </c>
      <c r="DL56" s="268">
        <f t="shared" si="28"/>
        <v>6.6908784809555462</v>
      </c>
      <c r="DM56" s="268">
        <f t="shared" si="28"/>
        <v>6.7432561040309329</v>
      </c>
      <c r="DN56" s="268">
        <f t="shared" si="28"/>
        <v>6.7954088890958149</v>
      </c>
      <c r="DO56" s="268">
        <f t="shared" si="28"/>
        <v>6.8473369642292008</v>
      </c>
      <c r="DP56" s="268">
        <f t="shared" si="28"/>
        <v>6.8990404708923654</v>
      </c>
      <c r="DQ56" s="268">
        <f t="shared" si="28"/>
        <v>6.9505195634203325</v>
      </c>
      <c r="DR56" s="268">
        <f t="shared" si="28"/>
        <v>7.0017744085321318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0.12143330367639188</v>
      </c>
      <c r="E59" s="263">
        <f t="shared" si="29"/>
        <v>0.13686457134300731</v>
      </c>
      <c r="F59" s="263">
        <f t="shared" si="29"/>
        <v>0.15571874457013685</v>
      </c>
      <c r="G59" s="263">
        <f t="shared" si="29"/>
        <v>0.17802628440812349</v>
      </c>
      <c r="H59" s="263">
        <f t="shared" si="29"/>
        <v>0.20371542151056926</v>
      </c>
      <c r="I59" s="263">
        <f t="shared" si="29"/>
        <v>0.23265453483005902</v>
      </c>
      <c r="J59" s="263">
        <f t="shared" si="29"/>
        <v>0.26468083271573639</v>
      </c>
      <c r="K59" s="263">
        <f t="shared" si="29"/>
        <v>0.29961750400622911</v>
      </c>
      <c r="L59" s="263">
        <f t="shared" si="29"/>
        <v>0.33728495575840078</v>
      </c>
      <c r="M59" s="263">
        <f t="shared" si="29"/>
        <v>0.37741879694367075</v>
      </c>
      <c r="N59" s="263">
        <f t="shared" si="29"/>
        <v>0.41979585976877848</v>
      </c>
      <c r="O59" s="263">
        <f t="shared" si="29"/>
        <v>0.46422395042813197</v>
      </c>
      <c r="P59" s="263">
        <f t="shared" si="29"/>
        <v>0.51053184954172459</v>
      </c>
      <c r="Q59" s="263">
        <f t="shared" si="29"/>
        <v>0.55856358997548283</v>
      </c>
      <c r="R59" s="263">
        <f t="shared" si="29"/>
        <v>0.60817476150819616</v>
      </c>
      <c r="S59" s="263">
        <f t="shared" si="29"/>
        <v>0.65922974630367392</v>
      </c>
      <c r="T59" s="263">
        <f t="shared" si="29"/>
        <v>0.71159927058281847</v>
      </c>
      <c r="U59" s="263">
        <f t="shared" si="29"/>
        <v>0.7651578687426448</v>
      </c>
      <c r="V59" s="263">
        <f t="shared" si="29"/>
        <v>0.81978095622903524</v>
      </c>
      <c r="W59" s="263">
        <f t="shared" si="29"/>
        <v>0.87534126698432257</v>
      </c>
      <c r="X59" s="263">
        <f t="shared" si="29"/>
        <v>0.93170448497790348</v>
      </c>
      <c r="Y59" s="263">
        <f t="shared" si="29"/>
        <v>0.98872404237251788</v>
      </c>
      <c r="Z59" s="263">
        <f t="shared" si="29"/>
        <v>1.0462353264800284</v>
      </c>
      <c r="AA59" s="263">
        <f t="shared" si="29"/>
        <v>1.1039850668804452</v>
      </c>
      <c r="AB59" s="263">
        <f t="shared" si="29"/>
        <v>1.1612574996664773</v>
      </c>
      <c r="AC59" s="263">
        <f t="shared" si="29"/>
        <v>1.2171682376311532</v>
      </c>
      <c r="AD59" s="263">
        <f t="shared" si="29"/>
        <v>1.2712181032171346</v>
      </c>
      <c r="AE59" s="263">
        <f t="shared" si="29"/>
        <v>1.3231601064971603</v>
      </c>
      <c r="AF59" s="263">
        <f t="shared" si="29"/>
        <v>1.3729092808957408</v>
      </c>
      <c r="AG59" s="263">
        <f t="shared" si="29"/>
        <v>1.4204817984633509</v>
      </c>
      <c r="AH59" s="263">
        <f t="shared" si="29"/>
        <v>1.4659541171435908</v>
      </c>
      <c r="AI59" s="263">
        <f t="shared" si="29"/>
        <v>1.5094358412605438</v>
      </c>
      <c r="AJ59" s="263">
        <f t="shared" si="29"/>
        <v>1.5510519627574331</v>
      </c>
      <c r="AK59" s="263">
        <f t="shared" si="29"/>
        <v>1.5909315029978091</v>
      </c>
      <c r="AL59" s="263">
        <f t="shared" si="29"/>
        <v>1.6292004998175362</v>
      </c>
      <c r="AM59" s="263">
        <f t="shared" si="29"/>
        <v>1.6659779202291449</v>
      </c>
      <c r="AN59" s="263">
        <f t="shared" si="29"/>
        <v>1.7013735182730871</v>
      </c>
      <c r="AO59" s="263">
        <f t="shared" si="29"/>
        <v>1.7354869620999505</v>
      </c>
      <c r="AP59" s="263">
        <f t="shared" si="29"/>
        <v>1.7684077663437578</v>
      </c>
      <c r="AQ59" s="263">
        <f t="shared" si="29"/>
        <v>1.8002157136408634</v>
      </c>
      <c r="AR59" s="263">
        <f t="shared" si="29"/>
        <v>1.830981552206675</v>
      </c>
      <c r="AS59" s="263">
        <f t="shared" si="29"/>
        <v>1.8607678281111193</v>
      </c>
      <c r="AT59" s="263">
        <f t="shared" si="29"/>
        <v>1.8896297606119605</v>
      </c>
      <c r="AU59" s="263">
        <f t="shared" si="29"/>
        <v>1.917616103135843</v>
      </c>
      <c r="AV59" s="263">
        <f t="shared" si="29"/>
        <v>1.9447699558332119</v>
      </c>
      <c r="AW59" s="263">
        <f t="shared" si="29"/>
        <v>1.9711295113229097</v>
      </c>
      <c r="AX59" s="263">
        <f t="shared" si="29"/>
        <v>1.996728725587662</v>
      </c>
      <c r="AY59" s="263">
        <f t="shared" si="29"/>
        <v>2.0215979126163317</v>
      </c>
      <c r="AZ59" s="263">
        <f t="shared" si="29"/>
        <v>2.0457642654703689</v>
      </c>
      <c r="BA59" s="263">
        <f t="shared" si="29"/>
        <v>2.0692523087985197</v>
      </c>
      <c r="BB59" s="263">
        <f t="shared" si="29"/>
        <v>2.0920842890112041</v>
      </c>
      <c r="BC59" s="263">
        <f t="shared" si="29"/>
        <v>2.1142805087564018</v>
      </c>
      <c r="BD59" s="263">
        <f t="shared" si="29"/>
        <v>2.135859612291263</v>
      </c>
      <c r="BE59" s="263">
        <f t="shared" si="29"/>
        <v>2.156838828009052</v>
      </c>
      <c r="BF59" s="263">
        <f t="shared" si="29"/>
        <v>2.1772341738884808</v>
      </c>
      <c r="BG59" s="263">
        <f t="shared" si="29"/>
        <v>2.1970606310673828</v>
      </c>
      <c r="BH59" s="263">
        <f t="shared" si="29"/>
        <v>2.2163322901600573</v>
      </c>
      <c r="BI59" s="263">
        <f t="shared" si="29"/>
        <v>2.2350624743715364</v>
      </c>
      <c r="BJ59" s="263">
        <f t="shared" si="29"/>
        <v>2.2525126672477978</v>
      </c>
      <c r="BK59" s="263">
        <f t="shared" si="29"/>
        <v>2.2689470123182702</v>
      </c>
      <c r="BL59" s="263">
        <f t="shared" si="29"/>
        <v>2.2845477794183884</v>
      </c>
      <c r="BM59" s="263">
        <f t="shared" si="29"/>
        <v>2.299441714757342</v>
      </c>
      <c r="BN59" s="263">
        <f t="shared" si="29"/>
        <v>2.3137178832699834</v>
      </c>
      <c r="BO59" s="263">
        <f t="shared" ref="BO59:DR59" si="30">+BO38</f>
        <v>2.327439751964087</v>
      </c>
      <c r="BP59" s="263">
        <f t="shared" si="30"/>
        <v>2.3406533746489924</v>
      </c>
      <c r="BQ59" s="263">
        <f t="shared" si="30"/>
        <v>2.3533929372374187</v>
      </c>
      <c r="BR59" s="263">
        <f t="shared" si="30"/>
        <v>2.3656845159331992</v>
      </c>
      <c r="BS59" s="263">
        <f t="shared" si="30"/>
        <v>2.3775486252421802</v>
      </c>
      <c r="BT59" s="263">
        <f t="shared" si="30"/>
        <v>2.3890019463645595</v>
      </c>
      <c r="BU59" s="263">
        <f t="shared" si="30"/>
        <v>2.4000585003781962</v>
      </c>
      <c r="BV59" s="263">
        <f t="shared" si="30"/>
        <v>2.4107304452364691</v>
      </c>
      <c r="BW59" s="263">
        <f t="shared" si="30"/>
        <v>2.4210286178063702</v>
      </c>
      <c r="BX59" s="263">
        <f t="shared" si="30"/>
        <v>2.4309629030466584</v>
      </c>
      <c r="BY59" s="263">
        <f t="shared" si="30"/>
        <v>2.4405424859378981</v>
      </c>
      <c r="BZ59" s="263">
        <f t="shared" si="30"/>
        <v>2.4497760238423179</v>
      </c>
      <c r="CA59" s="263">
        <f t="shared" si="30"/>
        <v>2.458671764827753</v>
      </c>
      <c r="CB59" s="263">
        <f t="shared" si="30"/>
        <v>2.4672376292658726</v>
      </c>
      <c r="CC59" s="263">
        <f t="shared" si="30"/>
        <v>2.4754812664443433</v>
      </c>
      <c r="CD59" s="263">
        <f t="shared" si="30"/>
        <v>2.4834100941585784</v>
      </c>
      <c r="CE59" s="263">
        <f t="shared" si="30"/>
        <v>2.4910313266912021</v>
      </c>
      <c r="CF59" s="263">
        <f t="shared" si="30"/>
        <v>2.4983519948536559</v>
      </c>
      <c r="CG59" s="263">
        <f t="shared" si="30"/>
        <v>2.5053789605886565</v>
      </c>
      <c r="CH59" s="263">
        <f t="shared" si="30"/>
        <v>2.5121189278345302</v>
      </c>
      <c r="CI59" s="263">
        <f t="shared" si="30"/>
        <v>2.5185784508109159</v>
      </c>
      <c r="CJ59" s="263">
        <f t="shared" si="30"/>
        <v>2.5247639405174374</v>
      </c>
      <c r="CK59" s="263">
        <f t="shared" si="30"/>
        <v>2.5306816699867993</v>
      </c>
      <c r="CL59" s="263">
        <f t="shared" si="30"/>
        <v>2.5363377786634969</v>
      </c>
      <c r="CM59" s="263">
        <f t="shared" si="30"/>
        <v>2.5417382761632852</v>
      </c>
      <c r="CN59" s="263">
        <f t="shared" si="30"/>
        <v>2.5468890455893494</v>
      </c>
      <c r="CO59" s="263">
        <f t="shared" si="30"/>
        <v>2.5517958465269506</v>
      </c>
      <c r="CP59" s="263">
        <f t="shared" si="30"/>
        <v>2.5564643178011912</v>
      </c>
      <c r="CQ59" s="263">
        <f t="shared" si="30"/>
        <v>2.5608999800570467</v>
      </c>
      <c r="CR59" s="263">
        <f t="shared" si="30"/>
        <v>2.5651082382032131</v>
      </c>
      <c r="CS59" s="263">
        <f t="shared" si="30"/>
        <v>2.5690943837491584</v>
      </c>
      <c r="CT59" s="263">
        <f t="shared" si="30"/>
        <v>2.5728635970563176</v>
      </c>
      <c r="CU59" s="263">
        <f t="shared" si="30"/>
        <v>2.5764209495184618</v>
      </c>
      <c r="CV59" s="263">
        <f t="shared" si="30"/>
        <v>2.579771405682135</v>
      </c>
      <c r="CW59" s="263">
        <f t="shared" si="30"/>
        <v>2.5829198253151233</v>
      </c>
      <c r="CX59" s="263">
        <f t="shared" si="30"/>
        <v>2.5858709654288377</v>
      </c>
      <c r="CY59" s="263">
        <f t="shared" si="30"/>
        <v>2.5886294822590048</v>
      </c>
      <c r="CZ59" s="263">
        <f t="shared" si="30"/>
        <v>2.5911999332079798</v>
      </c>
      <c r="DA59" s="263">
        <f t="shared" si="30"/>
        <v>2.5935867787512104</v>
      </c>
      <c r="DB59" s="263">
        <f t="shared" si="30"/>
        <v>2.5957943843098104</v>
      </c>
      <c r="DC59" s="263">
        <f t="shared" si="30"/>
        <v>2.5978270220907707</v>
      </c>
      <c r="DD59" s="263">
        <f t="shared" si="30"/>
        <v>2.5996888728960221</v>
      </c>
      <c r="DE59" s="263">
        <f t="shared" si="30"/>
        <v>2.6013840279013243</v>
      </c>
      <c r="DF59" s="263">
        <f t="shared" si="30"/>
        <v>2.6029164904057738</v>
      </c>
      <c r="DG59" s="263">
        <f t="shared" si="30"/>
        <v>2.6042901775525955</v>
      </c>
      <c r="DH59" s="263">
        <f t="shared" si="30"/>
        <v>2.6055089220217678</v>
      </c>
      <c r="DI59" s="263">
        <f t="shared" si="30"/>
        <v>2.6065764736949601</v>
      </c>
      <c r="DJ59" s="263">
        <f t="shared" si="30"/>
        <v>2.6074965012931988</v>
      </c>
      <c r="DK59" s="263">
        <f t="shared" si="30"/>
        <v>2.608272593987631</v>
      </c>
      <c r="DL59" s="263">
        <f t="shared" si="30"/>
        <v>2.6089082629837255</v>
      </c>
      <c r="DM59" s="263">
        <f t="shared" si="30"/>
        <v>2.6094069430792186</v>
      </c>
      <c r="DN59" s="263">
        <f t="shared" si="30"/>
        <v>2.609771994196096</v>
      </c>
      <c r="DO59" s="263">
        <f t="shared" si="30"/>
        <v>2.6100067028868912</v>
      </c>
      <c r="DP59" s="263">
        <f t="shared" si="30"/>
        <v>2.6101142838155673</v>
      </c>
      <c r="DQ59" s="263">
        <f t="shared" si="30"/>
        <v>2.6100978812132429</v>
      </c>
      <c r="DR59" s="263">
        <f t="shared" si="30"/>
        <v>2.6099605703090218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0.15249070219149075</v>
      </c>
      <c r="E60" s="263">
        <f t="shared" si="31"/>
        <v>0.17866282101404646</v>
      </c>
      <c r="F60" s="263">
        <f t="shared" si="31"/>
        <v>0.20987017656736234</v>
      </c>
      <c r="G60" s="263">
        <f t="shared" si="31"/>
        <v>0.24588735865233247</v>
      </c>
      <c r="H60" s="263">
        <f t="shared" si="31"/>
        <v>0.28629755242194183</v>
      </c>
      <c r="I60" s="263">
        <f t="shared" si="31"/>
        <v>0.33058411346645006</v>
      </c>
      <c r="J60" s="263">
        <f t="shared" si="31"/>
        <v>0.37819773072367852</v>
      </c>
      <c r="K60" s="263">
        <f t="shared" si="31"/>
        <v>0.42860096063822006</v>
      </c>
      <c r="L60" s="263">
        <f t="shared" si="31"/>
        <v>0.48129807526547053</v>
      </c>
      <c r="M60" s="263">
        <f t="shared" si="31"/>
        <v>0.53573748736057736</v>
      </c>
      <c r="N60" s="263">
        <f t="shared" si="31"/>
        <v>0.59148983893131146</v>
      </c>
      <c r="O60" s="263">
        <f t="shared" si="31"/>
        <v>0.64822703870253007</v>
      </c>
      <c r="P60" s="263">
        <f t="shared" si="31"/>
        <v>0.70570118831873929</v>
      </c>
      <c r="Q60" s="263">
        <f t="shared" si="31"/>
        <v>0.76372891967894119</v>
      </c>
      <c r="R60" s="263">
        <f t="shared" si="31"/>
        <v>0.82217828735882792</v>
      </c>
      <c r="S60" s="263">
        <f t="shared" si="31"/>
        <v>0.88095710823599893</v>
      </c>
      <c r="T60" s="263">
        <f t="shared" si="31"/>
        <v>0.94000230490771419</v>
      </c>
      <c r="U60" s="263">
        <f t="shared" si="31"/>
        <v>0.99927003733330944</v>
      </c>
      <c r="V60" s="263">
        <f t="shared" si="31"/>
        <v>1.0587264579533588</v>
      </c>
      <c r="W60" s="263">
        <f t="shared" si="31"/>
        <v>1.1183389143914151</v>
      </c>
      <c r="X60" s="263">
        <f t="shared" si="31"/>
        <v>1.1780674280395846</v>
      </c>
      <c r="Y60" s="263">
        <f t="shared" si="31"/>
        <v>1.2378563618869796</v>
      </c>
      <c r="Z60" s="263">
        <f t="shared" si="31"/>
        <v>1.2976264176117689</v>
      </c>
      <c r="AA60" s="263">
        <f t="shared" si="31"/>
        <v>1.3572011750359376</v>
      </c>
      <c r="AB60" s="263">
        <f t="shared" si="31"/>
        <v>1.4159275689114104</v>
      </c>
      <c r="AC60" s="263">
        <f t="shared" si="31"/>
        <v>1.4729808813908942</v>
      </c>
      <c r="AD60" s="263">
        <f t="shared" si="31"/>
        <v>1.5279228790047603</v>
      </c>
      <c r="AE60" s="263">
        <f t="shared" si="31"/>
        <v>1.5805601489956822</v>
      </c>
      <c r="AF60" s="263">
        <f t="shared" si="31"/>
        <v>1.6308516324261479</v>
      </c>
      <c r="AG60" s="263">
        <f t="shared" si="31"/>
        <v>1.6788481938388577</v>
      </c>
      <c r="AH60" s="263">
        <f t="shared" si="31"/>
        <v>1.7246531817543349</v>
      </c>
      <c r="AI60" s="263">
        <f t="shared" si="31"/>
        <v>1.7683968512511674</v>
      </c>
      <c r="AJ60" s="263">
        <f t="shared" si="31"/>
        <v>1.8102200007520128</v>
      </c>
      <c r="AK60" s="263">
        <f t="shared" si="31"/>
        <v>1.8502637546507623</v>
      </c>
      <c r="AL60" s="263">
        <f t="shared" si="31"/>
        <v>1.8886634423664741</v>
      </c>
      <c r="AM60" s="263">
        <f t="shared" si="31"/>
        <v>1.9255451922791111</v>
      </c>
      <c r="AN60" s="263">
        <f t="shared" si="31"/>
        <v>1.9610243036318995</v>
      </c>
      <c r="AO60" s="263">
        <f t="shared" si="31"/>
        <v>1.9952047595313389</v>
      </c>
      <c r="AP60" s="263">
        <f t="shared" si="31"/>
        <v>2.028179448820735</v>
      </c>
      <c r="AQ60" s="263">
        <f t="shared" si="31"/>
        <v>2.0600308052155669</v>
      </c>
      <c r="AR60" s="263">
        <f t="shared" si="31"/>
        <v>2.0908316690965507</v>
      </c>
      <c r="AS60" s="263">
        <f t="shared" si="31"/>
        <v>2.1206462443286442</v>
      </c>
      <c r="AT60" s="263">
        <f t="shared" si="31"/>
        <v>2.1495310685879141</v>
      </c>
      <c r="AU60" s="263">
        <f t="shared" si="31"/>
        <v>2.1775359472325433</v>
      </c>
      <c r="AV60" s="263">
        <f t="shared" si="31"/>
        <v>2.2047048221254726</v>
      </c>
      <c r="AW60" s="263">
        <f t="shared" si="31"/>
        <v>2.2310765610709296</v>
      </c>
      <c r="AX60" s="263">
        <f t="shared" si="31"/>
        <v>2.2566856628264729</v>
      </c>
      <c r="AY60" s="263">
        <f t="shared" si="31"/>
        <v>2.2815628785235167</v>
      </c>
      <c r="AZ60" s="263">
        <f t="shared" si="31"/>
        <v>2.3057357538521472</v>
      </c>
      <c r="BA60" s="263">
        <f t="shared" si="31"/>
        <v>2.329229098301933</v>
      </c>
      <c r="BB60" s="263">
        <f t="shared" si="31"/>
        <v>2.3520653886341516</v>
      </c>
      <c r="BC60" s="263">
        <f t="shared" si="31"/>
        <v>2.3742651139653983</v>
      </c>
      <c r="BD60" s="263">
        <f t="shared" si="31"/>
        <v>2.3958470696257481</v>
      </c>
      <c r="BE60" s="263">
        <f t="shared" si="31"/>
        <v>2.416828606492412</v>
      </c>
      <c r="BF60" s="263">
        <f t="shared" si="31"/>
        <v>2.4372258419103252</v>
      </c>
      <c r="BG60" s="263">
        <f t="shared" si="31"/>
        <v>2.4570538376717983</v>
      </c>
      <c r="BH60" s="263">
        <f t="shared" si="31"/>
        <v>2.4763267498875883</v>
      </c>
      <c r="BI60" s="263">
        <f t="shared" si="31"/>
        <v>2.4950579549713323</v>
      </c>
      <c r="BJ60" s="263">
        <f t="shared" si="31"/>
        <v>2.5125089710332311</v>
      </c>
      <c r="BK60" s="263">
        <f t="shared" si="31"/>
        <v>2.5289439837222734</v>
      </c>
      <c r="BL60" s="263">
        <f t="shared" si="31"/>
        <v>2.5445452944643638</v>
      </c>
      <c r="BM60" s="263">
        <f t="shared" si="31"/>
        <v>2.5594396737561542</v>
      </c>
      <c r="BN60" s="263">
        <f t="shared" si="31"/>
        <v>2.573716205554557</v>
      </c>
      <c r="BO60" s="263">
        <f t="shared" ref="BO60:DR60" si="32">+BO38+BO43</f>
        <v>2.5874383719687373</v>
      </c>
      <c r="BP60" s="263">
        <f t="shared" si="32"/>
        <v>2.6006522389141939</v>
      </c>
      <c r="BQ60" s="263">
        <f t="shared" si="32"/>
        <v>2.6133920020761652</v>
      </c>
      <c r="BR60" s="263">
        <f t="shared" si="32"/>
        <v>2.6256837455860524</v>
      </c>
      <c r="BS60" s="263">
        <f t="shared" si="32"/>
        <v>2.6375479904030814</v>
      </c>
      <c r="BT60" s="263">
        <f t="shared" si="32"/>
        <v>2.6490014229938739</v>
      </c>
      <c r="BU60" s="263">
        <f t="shared" si="32"/>
        <v>2.6600580687418232</v>
      </c>
      <c r="BV60" s="263">
        <f t="shared" si="32"/>
        <v>2.6707300891249495</v>
      </c>
      <c r="BW60" s="263">
        <f t="shared" si="32"/>
        <v>2.6810283238985253</v>
      </c>
      <c r="BX60" s="263">
        <f t="shared" si="32"/>
        <v>2.6909626603899772</v>
      </c>
      <c r="BY60" s="263">
        <f t="shared" si="32"/>
        <v>2.7005422855236367</v>
      </c>
      <c r="BZ60" s="263">
        <f t="shared" si="32"/>
        <v>2.709775858257669</v>
      </c>
      <c r="CA60" s="263">
        <f t="shared" si="32"/>
        <v>2.7186716279708656</v>
      </c>
      <c r="CB60" s="263">
        <f t="shared" si="32"/>
        <v>2.7272375161122113</v>
      </c>
      <c r="CC60" s="263">
        <f t="shared" si="32"/>
        <v>2.7354811728550281</v>
      </c>
      <c r="CD60" s="263">
        <f t="shared" si="32"/>
        <v>2.7434100167230917</v>
      </c>
      <c r="CE60" s="263">
        <f t="shared" si="32"/>
        <v>2.7510312625982416</v>
      </c>
      <c r="CF60" s="263">
        <f t="shared" si="32"/>
        <v>2.7583519417850573</v>
      </c>
      <c r="CG60" s="263">
        <f t="shared" si="32"/>
        <v>2.7653789166322342</v>
      </c>
      <c r="CH60" s="263">
        <f t="shared" si="32"/>
        <v>2.7721188914124357</v>
      </c>
      <c r="CI60" s="263">
        <f t="shared" si="32"/>
        <v>2.7785784206207302</v>
      </c>
      <c r="CJ60" s="263">
        <f t="shared" si="32"/>
        <v>2.7847639154837207</v>
      </c>
      <c r="CK60" s="263">
        <f t="shared" si="32"/>
        <v>2.7906816492212254</v>
      </c>
      <c r="CL60" s="263">
        <f t="shared" si="32"/>
        <v>2.7963377614320417</v>
      </c>
      <c r="CM60" s="263">
        <f t="shared" si="32"/>
        <v>2.8017382618592124</v>
      </c>
      <c r="CN60" s="263">
        <f t="shared" si="32"/>
        <v>2.8068890337109611</v>
      </c>
      <c r="CO60" s="263">
        <f t="shared" si="32"/>
        <v>2.8117958366592575</v>
      </c>
      <c r="CP60" s="263">
        <f t="shared" si="32"/>
        <v>2.8164643096008044</v>
      </c>
      <c r="CQ60" s="263">
        <f t="shared" si="32"/>
        <v>2.8208999732397242</v>
      </c>
      <c r="CR60" s="263">
        <f t="shared" si="32"/>
        <v>2.8251082325335877</v>
      </c>
      <c r="CS60" s="263">
        <f t="shared" si="32"/>
        <v>2.8290943790322647</v>
      </c>
      <c r="CT60" s="263">
        <f t="shared" si="32"/>
        <v>2.8328635931305985</v>
      </c>
      <c r="CU60" s="263">
        <f t="shared" si="32"/>
        <v>2.836420946249997</v>
      </c>
      <c r="CV60" s="263">
        <f t="shared" si="32"/>
        <v>2.8397714029598724</v>
      </c>
      <c r="CW60" s="263">
        <f t="shared" si="32"/>
        <v>2.842919823046941</v>
      </c>
      <c r="CX60" s="263">
        <f t="shared" si="32"/>
        <v>2.8458709635382897</v>
      </c>
      <c r="CY60" s="263">
        <f t="shared" si="32"/>
        <v>2.8486294806826304</v>
      </c>
      <c r="CZ60" s="263">
        <f t="shared" si="32"/>
        <v>2.851199931893079</v>
      </c>
      <c r="DA60" s="263">
        <f t="shared" si="32"/>
        <v>2.8535867776540034</v>
      </c>
      <c r="DB60" s="263">
        <f t="shared" si="32"/>
        <v>2.8557943833939148</v>
      </c>
      <c r="DC60" s="263">
        <f t="shared" si="32"/>
        <v>2.8578270213259396</v>
      </c>
      <c r="DD60" s="263">
        <f t="shared" si="32"/>
        <v>2.8596888722571014</v>
      </c>
      <c r="DE60" s="263">
        <f t="shared" si="32"/>
        <v>2.8613840273673872</v>
      </c>
      <c r="DF60" s="263">
        <f t="shared" si="32"/>
        <v>2.8629164899594035</v>
      </c>
      <c r="DG60" s="263">
        <f t="shared" si="32"/>
        <v>2.8642901771792917</v>
      </c>
      <c r="DH60" s="263">
        <f t="shared" si="32"/>
        <v>2.8655089217094543</v>
      </c>
      <c r="DI60" s="263">
        <f t="shared" si="32"/>
        <v>2.8665764734335748</v>
      </c>
      <c r="DJ60" s="263">
        <f t="shared" si="32"/>
        <v>2.8674965010743554</v>
      </c>
      <c r="DK60" s="263">
        <f t="shared" si="32"/>
        <v>2.8682725938043379</v>
      </c>
      <c r="DL60" s="263">
        <f t="shared" si="32"/>
        <v>2.8689082628301503</v>
      </c>
      <c r="DM60" s="263">
        <f t="shared" si="32"/>
        <v>2.8694069429504951</v>
      </c>
      <c r="DN60" s="263">
        <f t="shared" si="32"/>
        <v>2.869771994088163</v>
      </c>
      <c r="DO60" s="263">
        <f t="shared" si="32"/>
        <v>2.8700067027963572</v>
      </c>
      <c r="DP60" s="263">
        <f t="shared" si="32"/>
        <v>2.8701142837395994</v>
      </c>
      <c r="DQ60" s="263">
        <f t="shared" si="32"/>
        <v>2.8700978811494742</v>
      </c>
      <c r="DR60" s="263">
        <f t="shared" si="32"/>
        <v>2.8699605702554734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0.18426923851216143</v>
      </c>
      <c r="E61" s="263">
        <f t="shared" si="33"/>
        <v>0.23339673094518196</v>
      </c>
      <c r="F61" s="263">
        <f t="shared" si="33"/>
        <v>0.29098638217508749</v>
      </c>
      <c r="G61" s="263">
        <f t="shared" si="33"/>
        <v>0.35688019054986109</v>
      </c>
      <c r="H61" s="263">
        <f t="shared" si="33"/>
        <v>0.43062930688789397</v>
      </c>
      <c r="I61" s="263">
        <f t="shared" si="33"/>
        <v>0.51162376860039049</v>
      </c>
      <c r="J61" s="263">
        <f t="shared" si="33"/>
        <v>0.59918587736916873</v>
      </c>
      <c r="K61" s="263">
        <f t="shared" si="33"/>
        <v>0.69263073577348289</v>
      </c>
      <c r="L61" s="263">
        <f t="shared" si="33"/>
        <v>0.79130682944192043</v>
      </c>
      <c r="M61" s="263">
        <f t="shared" si="33"/>
        <v>0.89442615544700732</v>
      </c>
      <c r="N61" s="263">
        <f t="shared" si="33"/>
        <v>1.0013551850895643</v>
      </c>
      <c r="O61" s="263">
        <f t="shared" si="33"/>
        <v>1.1115854285175555</v>
      </c>
      <c r="P61" s="263">
        <f t="shared" si="33"/>
        <v>1.2247040548607329</v>
      </c>
      <c r="Q61" s="263">
        <f t="shared" si="33"/>
        <v>1.3403736520405514</v>
      </c>
      <c r="R61" s="263">
        <f t="shared" si="33"/>
        <v>1.4583162907532963</v>
      </c>
      <c r="S61" s="263">
        <f t="shared" si="33"/>
        <v>1.5782998319853543</v>
      </c>
      <c r="T61" s="263">
        <f t="shared" si="33"/>
        <v>1.7001255127248296</v>
      </c>
      <c r="U61" s="263">
        <f t="shared" si="33"/>
        <v>1.8236162654670176</v>
      </c>
      <c r="V61" s="263">
        <f t="shared" si="33"/>
        <v>1.9486053747015104</v>
      </c>
      <c r="W61" s="263">
        <f t="shared" si="33"/>
        <v>2.0749251240897504</v>
      </c>
      <c r="X61" s="263">
        <f t="shared" si="33"/>
        <v>2.2023951639747068</v>
      </c>
      <c r="Y61" s="263">
        <f t="shared" si="33"/>
        <v>2.3308105377136732</v>
      </c>
      <c r="Z61" s="263">
        <f t="shared" si="33"/>
        <v>2.4599297470669366</v>
      </c>
      <c r="AA61" s="263">
        <f t="shared" si="33"/>
        <v>2.5893469273627687</v>
      </c>
      <c r="AB61" s="263">
        <f t="shared" si="33"/>
        <v>2.7178262357554575</v>
      </c>
      <c r="AC61" s="263">
        <f t="shared" si="33"/>
        <v>2.8438437548476676</v>
      </c>
      <c r="AD61" s="263">
        <f t="shared" si="33"/>
        <v>2.9665685324511823</v>
      </c>
      <c r="AE61" s="263">
        <f t="shared" si="33"/>
        <v>3.0856119176353083</v>
      </c>
      <c r="AF61" s="263">
        <f t="shared" si="33"/>
        <v>3.2008621155134245</v>
      </c>
      <c r="AG61" s="263">
        <f t="shared" si="33"/>
        <v>3.3123752597415219</v>
      </c>
      <c r="AH61" s="263">
        <f t="shared" si="33"/>
        <v>3.4203040419166353</v>
      </c>
      <c r="AI61" s="263">
        <f t="shared" si="33"/>
        <v>3.5248513749835544</v>
      </c>
      <c r="AJ61" s="263">
        <f t="shared" si="33"/>
        <v>3.6262407778125598</v>
      </c>
      <c r="AK61" s="263">
        <f t="shared" si="33"/>
        <v>3.7246979255105708</v>
      </c>
      <c r="AL61" s="263">
        <f t="shared" si="33"/>
        <v>3.8204396291865681</v>
      </c>
      <c r="AM61" s="263">
        <f t="shared" si="33"/>
        <v>3.9136677203577661</v>
      </c>
      <c r="AN61" s="263">
        <f t="shared" si="33"/>
        <v>4.0045661295872872</v>
      </c>
      <c r="AO61" s="263">
        <f t="shared" si="33"/>
        <v>4.0933000009792195</v>
      </c>
      <c r="AP61" s="263">
        <f t="shared" si="33"/>
        <v>4.1800160607779269</v>
      </c>
      <c r="AQ61" s="263">
        <f t="shared" si="33"/>
        <v>4.2648437163607706</v>
      </c>
      <c r="AR61" s="263">
        <f t="shared" si="33"/>
        <v>4.3478965390263369</v>
      </c>
      <c r="AS61" s="263">
        <f t="shared" si="33"/>
        <v>4.4292739054348473</v>
      </c>
      <c r="AT61" s="263">
        <f t="shared" si="33"/>
        <v>4.5090626555243105</v>
      </c>
      <c r="AU61" s="263">
        <f t="shared" si="33"/>
        <v>4.5873386809951056</v>
      </c>
      <c r="AV61" s="263">
        <f t="shared" si="33"/>
        <v>4.6641683961924203</v>
      </c>
      <c r="AW61" s="263">
        <f t="shared" si="33"/>
        <v>4.7396100681104265</v>
      </c>
      <c r="AX61" s="263">
        <f t="shared" si="33"/>
        <v>4.8137149982761986</v>
      </c>
      <c r="AY61" s="263">
        <f t="shared" si="33"/>
        <v>4.886528559235888</v>
      </c>
      <c r="AZ61" s="263">
        <f t="shared" si="33"/>
        <v>4.9580910942160976</v>
      </c>
      <c r="BA61" s="263">
        <f t="shared" si="33"/>
        <v>5.028438691636012</v>
      </c>
      <c r="BB61" s="263">
        <f t="shared" si="33"/>
        <v>5.0976038474510128</v>
      </c>
      <c r="BC61" s="263">
        <f t="shared" si="33"/>
        <v>5.165616028472094</v>
      </c>
      <c r="BD61" s="263">
        <f t="shared" si="33"/>
        <v>5.2325021492760158</v>
      </c>
      <c r="BE61" s="263">
        <f t="shared" si="33"/>
        <v>5.2982869744010781</v>
      </c>
      <c r="BF61" s="263">
        <f t="shared" si="33"/>
        <v>5.3629934564130251</v>
      </c>
      <c r="BG61" s="263">
        <f t="shared" si="33"/>
        <v>5.4266430192542634</v>
      </c>
      <c r="BH61" s="263">
        <f t="shared" si="33"/>
        <v>5.489255795137673</v>
      </c>
      <c r="BI61" s="263">
        <f t="shared" si="33"/>
        <v>5.5508508221613493</v>
      </c>
      <c r="BJ61" s="263">
        <f t="shared" si="33"/>
        <v>5.6102892044357482</v>
      </c>
      <c r="BK61" s="263">
        <f t="shared" si="33"/>
        <v>5.6679775591886088</v>
      </c>
      <c r="BL61" s="263">
        <f t="shared" si="33"/>
        <v>5.7241952911407967</v>
      </c>
      <c r="BM61" s="263">
        <f t="shared" si="33"/>
        <v>5.7791359013984156</v>
      </c>
      <c r="BN61" s="263">
        <f t="shared" ref="BN61:DR61" si="34">+BN59+BN43+BN49</f>
        <v>5.8329348366358804</v>
      </c>
      <c r="BO61" s="263">
        <f t="shared" si="34"/>
        <v>5.8856882720865169</v>
      </c>
      <c r="BP61" s="263">
        <f t="shared" si="34"/>
        <v>5.9374657845034262</v>
      </c>
      <c r="BQ61" s="263">
        <f t="shared" si="34"/>
        <v>5.9883189057012771</v>
      </c>
      <c r="BR61" s="263">
        <f t="shared" si="34"/>
        <v>6.0382868978596163</v>
      </c>
      <c r="BS61" s="263">
        <f t="shared" si="34"/>
        <v>6.0874006545833748</v>
      </c>
      <c r="BT61" s="263">
        <f t="shared" si="34"/>
        <v>6.1356853372327418</v>
      </c>
      <c r="BU61" s="263">
        <f t="shared" si="34"/>
        <v>6.1831621575872564</v>
      </c>
      <c r="BV61" s="263">
        <f t="shared" si="34"/>
        <v>6.2298495841360344</v>
      </c>
      <c r="BW61" s="263">
        <f t="shared" si="34"/>
        <v>6.2757641590873963</v>
      </c>
      <c r="BX61" s="263">
        <f t="shared" si="34"/>
        <v>6.3209210523607773</v>
      </c>
      <c r="BY61" s="263">
        <f t="shared" si="34"/>
        <v>6.3653344377918941</v>
      </c>
      <c r="BZ61" s="263">
        <f t="shared" si="34"/>
        <v>6.4090177491000144</v>
      </c>
      <c r="CA61" s="263">
        <f t="shared" si="34"/>
        <v>6.4519838544871027</v>
      </c>
      <c r="CB61" s="263">
        <f t="shared" si="34"/>
        <v>6.4942451761319404</v>
      </c>
      <c r="CC61" s="263">
        <f t="shared" si="34"/>
        <v>6.5358137723321583</v>
      </c>
      <c r="CD61" s="263">
        <f t="shared" si="34"/>
        <v>6.5767013943007351</v>
      </c>
      <c r="CE61" s="263">
        <f t="shared" si="34"/>
        <v>6.6169195257422198</v>
      </c>
      <c r="CF61" s="263">
        <f t="shared" si="34"/>
        <v>6.6564794107113983</v>
      </c>
      <c r="CG61" s="263">
        <f t="shared" si="34"/>
        <v>6.6953920734843333</v>
      </c>
      <c r="CH61" s="263">
        <f t="shared" si="34"/>
        <v>6.7336683329727167</v>
      </c>
      <c r="CI61" s="263">
        <f t="shared" si="34"/>
        <v>6.7713188134010611</v>
      </c>
      <c r="CJ61" s="263">
        <f t="shared" si="34"/>
        <v>6.8083539524166783</v>
      </c>
      <c r="CK61" s="263">
        <f t="shared" si="34"/>
        <v>6.8447840074298583</v>
      </c>
      <c r="CL61" s="263">
        <f t="shared" si="34"/>
        <v>6.8806190607288595</v>
      </c>
      <c r="CM61" s="263">
        <f t="shared" si="34"/>
        <v>6.9158690237424985</v>
      </c>
      <c r="CN61" s="263">
        <f t="shared" si="34"/>
        <v>6.9505436407061998</v>
      </c>
      <c r="CO61" s="263">
        <f t="shared" si="34"/>
        <v>6.9846524919076822</v>
      </c>
      <c r="CP61" s="263">
        <f t="shared" si="34"/>
        <v>7.0182049966339051</v>
      </c>
      <c r="CQ61" s="263">
        <f t="shared" si="34"/>
        <v>7.0512104159036308</v>
      </c>
      <c r="CR61" s="263">
        <f t="shared" si="34"/>
        <v>7.0836778550442698</v>
      </c>
      <c r="CS61" s="263">
        <f t="shared" si="34"/>
        <v>7.1156162661539986</v>
      </c>
      <c r="CT61" s="263">
        <f t="shared" si="34"/>
        <v>7.1470344504778724</v>
      </c>
      <c r="CU61" s="263">
        <f t="shared" si="34"/>
        <v>7.1779410607181839</v>
      </c>
      <c r="CV61" s="263">
        <f t="shared" si="34"/>
        <v>7.2083446032932912</v>
      </c>
      <c r="CW61" s="263">
        <f t="shared" si="34"/>
        <v>7.2382534405550345</v>
      </c>
      <c r="CX61" s="263">
        <f t="shared" si="34"/>
        <v>7.2676757929718425</v>
      </c>
      <c r="CY61" s="263">
        <f t="shared" si="34"/>
        <v>7.296619741282572</v>
      </c>
      <c r="CZ61" s="263">
        <f t="shared" si="34"/>
        <v>7.325093228624592</v>
      </c>
      <c r="DA61" s="263">
        <f t="shared" si="34"/>
        <v>7.3531040626385611</v>
      </c>
      <c r="DB61" s="263">
        <f t="shared" si="34"/>
        <v>7.3806599175515739</v>
      </c>
      <c r="DC61" s="263">
        <f t="shared" si="34"/>
        <v>7.4077683362397568</v>
      </c>
      <c r="DD61" s="263">
        <f t="shared" si="34"/>
        <v>7.4344367322710259</v>
      </c>
      <c r="DE61" s="263">
        <f t="shared" si="34"/>
        <v>7.4606723919283855</v>
      </c>
      <c r="DF61" s="263">
        <f t="shared" si="34"/>
        <v>7.4864824762139452</v>
      </c>
      <c r="DG61" s="263">
        <f t="shared" si="34"/>
        <v>7.5118740228337</v>
      </c>
      <c r="DH61" s="263">
        <f t="shared" si="34"/>
        <v>7.5368539481629462</v>
      </c>
      <c r="DI61" s="263">
        <f t="shared" si="34"/>
        <v>7.5614290491922205</v>
      </c>
      <c r="DJ61" s="263">
        <f t="shared" si="34"/>
        <v>7.5856060054535153</v>
      </c>
      <c r="DK61" s="263">
        <f t="shared" si="34"/>
        <v>7.6093913809265441</v>
      </c>
      <c r="DL61" s="263">
        <f t="shared" si="34"/>
        <v>7.6327916259247921</v>
      </c>
      <c r="DM61" s="263">
        <f t="shared" si="34"/>
        <v>7.6558130789611081</v>
      </c>
      <c r="DN61" s="263">
        <f t="shared" si="34"/>
        <v>7.6784619685925408</v>
      </c>
      <c r="DO61" s="263">
        <f t="shared" si="34"/>
        <v>7.7007444152442117</v>
      </c>
      <c r="DP61" s="263">
        <f t="shared" si="34"/>
        <v>7.7226664330119625</v>
      </c>
      <c r="DQ61" s="263">
        <f t="shared" si="34"/>
        <v>7.7442339314435564</v>
      </c>
      <c r="DR61" s="263">
        <f t="shared" si="34"/>
        <v>7.7654527172982597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0.18363735180775051</v>
      </c>
      <c r="E62" s="263">
        <f t="shared" si="35"/>
        <v>0.22856713859605185</v>
      </c>
      <c r="F62" s="263">
        <f t="shared" si="35"/>
        <v>0.27949883553839394</v>
      </c>
      <c r="G62" s="263">
        <f t="shared" si="35"/>
        <v>0.33620125695800596</v>
      </c>
      <c r="H62" s="263">
        <f t="shared" si="35"/>
        <v>0.39821817869618376</v>
      </c>
      <c r="I62" s="263">
        <f t="shared" si="35"/>
        <v>0.4649721904392124</v>
      </c>
      <c r="J62" s="263">
        <f t="shared" si="35"/>
        <v>0.56303557946721283</v>
      </c>
      <c r="K62" s="263">
        <f t="shared" si="35"/>
        <v>0.67378742487767762</v>
      </c>
      <c r="L62" s="263">
        <f t="shared" si="35"/>
        <v>0.79637374353873081</v>
      </c>
      <c r="M62" s="263">
        <f t="shared" si="35"/>
        <v>0.92403598033173939</v>
      </c>
      <c r="N62" s="263">
        <f t="shared" si="35"/>
        <v>1.0614411499426293</v>
      </c>
      <c r="O62" s="263">
        <f t="shared" si="35"/>
        <v>1.2078253052901256</v>
      </c>
      <c r="P62" s="263">
        <f t="shared" si="35"/>
        <v>1.362550378446955</v>
      </c>
      <c r="Q62" s="263">
        <f t="shared" si="35"/>
        <v>1.5250742956696643</v>
      </c>
      <c r="R62" s="263">
        <f t="shared" si="35"/>
        <v>1.6949288888503566</v>
      </c>
      <c r="S62" s="263">
        <f t="shared" si="35"/>
        <v>1.8717016067620509</v>
      </c>
      <c r="T62" s="263">
        <f t="shared" si="35"/>
        <v>2.0550189659992415</v>
      </c>
      <c r="U62" s="263">
        <f t="shared" si="35"/>
        <v>2.2445304648860245</v>
      </c>
      <c r="V62" s="263">
        <f t="shared" si="35"/>
        <v>2.4398919982196916</v>
      </c>
      <c r="W62" s="263">
        <f t="shared" si="35"/>
        <v>2.6407479577430522</v>
      </c>
      <c r="X62" s="263">
        <f t="shared" si="35"/>
        <v>2.8467114045254176</v>
      </c>
      <c r="Y62" s="263">
        <f t="shared" si="35"/>
        <v>3.057342165132543</v>
      </c>
      <c r="Z62" s="263">
        <f t="shared" si="35"/>
        <v>3.2721236423847029</v>
      </c>
      <c r="AA62" s="263">
        <f t="shared" si="35"/>
        <v>3.4902036487373045</v>
      </c>
      <c r="AB62" s="263">
        <f t="shared" si="35"/>
        <v>3.709033756343652</v>
      </c>
      <c r="AC62" s="263">
        <f t="shared" si="35"/>
        <v>3.925433879512124</v>
      </c>
      <c r="AD62" s="263">
        <f t="shared" si="35"/>
        <v>4.1375896536492034</v>
      </c>
      <c r="AE62" s="263">
        <f t="shared" si="35"/>
        <v>4.344573004964932</v>
      </c>
      <c r="AF62" s="263">
        <f t="shared" si="35"/>
        <v>4.5460212473636616</v>
      </c>
      <c r="AG62" s="263">
        <f t="shared" si="35"/>
        <v>4.7419228116791325</v>
      </c>
      <c r="AH62" s="263">
        <f t="shared" si="35"/>
        <v>4.932474854109401</v>
      </c>
      <c r="AI62" s="263">
        <f t="shared" si="35"/>
        <v>5.1179894313407255</v>
      </c>
      <c r="AJ62" s="263">
        <f t="shared" si="35"/>
        <v>5.2988325306498325</v>
      </c>
      <c r="AK62" s="263">
        <f t="shared" si="35"/>
        <v>5.4753853077375769</v>
      </c>
      <c r="AL62" s="263">
        <f t="shared" si="35"/>
        <v>5.6480202813377343</v>
      </c>
      <c r="AM62" s="263">
        <f t="shared" si="35"/>
        <v>5.8170875288442332</v>
      </c>
      <c r="AN62" s="263">
        <f t="shared" si="35"/>
        <v>5.9829074901504145</v>
      </c>
      <c r="AO62" s="263">
        <f t="shared" si="35"/>
        <v>6.1457680583682768</v>
      </c>
      <c r="AP62" s="263">
        <f t="shared" si="35"/>
        <v>6.3059243745026938</v>
      </c>
      <c r="AQ62" s="263">
        <f t="shared" si="35"/>
        <v>6.4636002537690276</v>
      </c>
      <c r="AR62" s="263">
        <f t="shared" si="35"/>
        <v>6.6189905248022063</v>
      </c>
      <c r="AS62" s="263">
        <f t="shared" si="35"/>
        <v>6.7722638075770991</v>
      </c>
      <c r="AT62" s="263">
        <f t="shared" si="35"/>
        <v>6.9235654244468687</v>
      </c>
      <c r="AU62" s="263">
        <f t="shared" si="35"/>
        <v>7.073020254177079</v>
      </c>
      <c r="AV62" s="263">
        <f t="shared" si="35"/>
        <v>7.2207354171755114</v>
      </c>
      <c r="AW62" s="263">
        <f t="shared" si="35"/>
        <v>7.3668027325002061</v>
      </c>
      <c r="AX62" s="263">
        <f t="shared" si="35"/>
        <v>7.5113009215691999</v>
      </c>
      <c r="AY62" s="263">
        <f t="shared" si="35"/>
        <v>7.654297555367318</v>
      </c>
      <c r="AZ62" s="263">
        <f t="shared" si="35"/>
        <v>7.7958507552787051</v>
      </c>
      <c r="BA62" s="263">
        <f t="shared" si="35"/>
        <v>7.9360106652336277</v>
      </c>
      <c r="BB62" s="263">
        <f t="shared" si="35"/>
        <v>8.0748207165819128</v>
      </c>
      <c r="BC62" s="263">
        <f t="shared" si="35"/>
        <v>8.2123187083410869</v>
      </c>
      <c r="BD62" s="263">
        <f t="shared" si="35"/>
        <v>8.3485377251455439</v>
      </c>
      <c r="BE62" s="263">
        <f t="shared" si="35"/>
        <v>8.4835069139778767</v>
      </c>
      <c r="BF62" s="263">
        <f t="shared" si="35"/>
        <v>8.6172521390212502</v>
      </c>
      <c r="BG62" s="263">
        <f t="shared" si="35"/>
        <v>8.7497965320122972</v>
      </c>
      <c r="BH62" s="263">
        <f t="shared" si="35"/>
        <v>8.8811609534766358</v>
      </c>
      <c r="BI62" s="263">
        <f t="shared" si="35"/>
        <v>9.0113643783032487</v>
      </c>
      <c r="BJ62" s="263">
        <f t="shared" si="35"/>
        <v>9.1378785505708429</v>
      </c>
      <c r="BK62" s="263">
        <f t="shared" si="35"/>
        <v>9.2615414265740803</v>
      </c>
      <c r="BL62" s="263">
        <f t="shared" si="35"/>
        <v>9.3829241507474208</v>
      </c>
      <c r="BM62" s="263">
        <f t="shared" si="35"/>
        <v>9.5024174325926989</v>
      </c>
      <c r="BN62" s="263">
        <f t="shared" si="35"/>
        <v>9.6202899088920102</v>
      </c>
      <c r="BO62" s="263">
        <f t="shared" ref="BO62:DR62" si="36">+BO61+BO56</f>
        <v>9.7367275874678523</v>
      </c>
      <c r="BP62" s="263">
        <f t="shared" si="36"/>
        <v>9.8518605115352891</v>
      </c>
      <c r="BQ62" s="263">
        <f t="shared" si="36"/>
        <v>9.9657807895428299</v>
      </c>
      <c r="BR62" s="263">
        <f t="shared" si="36"/>
        <v>10.078554789835504</v>
      </c>
      <c r="BS62" s="263">
        <f t="shared" si="36"/>
        <v>10.19023139115038</v>
      </c>
      <c r="BT62" s="263">
        <f t="shared" si="36"/>
        <v>10.300847566599909</v>
      </c>
      <c r="BU62" s="263">
        <f t="shared" si="36"/>
        <v>10.410432164529272</v>
      </c>
      <c r="BV62" s="263">
        <f t="shared" si="36"/>
        <v>10.519008469780402</v>
      </c>
      <c r="BW62" s="263">
        <f t="shared" si="36"/>
        <v>10.626595939816685</v>
      </c>
      <c r="BX62" s="263">
        <f t="shared" si="36"/>
        <v>10.7332113823973</v>
      </c>
      <c r="BY62" s="263">
        <f t="shared" si="36"/>
        <v>10.838869755145433</v>
      </c>
      <c r="BZ62" s="263">
        <f t="shared" si="36"/>
        <v>10.943584708994004</v>
      </c>
      <c r="CA62" s="263">
        <f t="shared" si="36"/>
        <v>11.047368958041147</v>
      </c>
      <c r="CB62" s="263">
        <f t="shared" si="36"/>
        <v>11.150234531674013</v>
      </c>
      <c r="CC62" s="263">
        <f t="shared" si="36"/>
        <v>11.25219294678174</v>
      </c>
      <c r="CD62" s="263">
        <f t="shared" si="36"/>
        <v>11.353255325677811</v>
      </c>
      <c r="CE62" s="263">
        <f t="shared" si="36"/>
        <v>11.453432477097216</v>
      </c>
      <c r="CF62" s="263">
        <f t="shared" si="36"/>
        <v>11.552734952047025</v>
      </c>
      <c r="CG62" s="263">
        <f t="shared" si="36"/>
        <v>11.651173082506306</v>
      </c>
      <c r="CH62" s="263">
        <f t="shared" si="36"/>
        <v>11.748757008408749</v>
      </c>
      <c r="CI62" s="263">
        <f t="shared" si="36"/>
        <v>11.845496696604727</v>
      </c>
      <c r="CJ62" s="263">
        <f t="shared" si="36"/>
        <v>11.941401954321321</v>
      </c>
      <c r="CK62" s="263">
        <f t="shared" si="36"/>
        <v>12.036482438839137</v>
      </c>
      <c r="CL62" s="263">
        <f t="shared" si="36"/>
        <v>12.130747664561333</v>
      </c>
      <c r="CM62" s="263">
        <f t="shared" si="36"/>
        <v>12.22420700828035</v>
      </c>
      <c r="CN62" s="263">
        <f t="shared" si="36"/>
        <v>12.316869713195944</v>
      </c>
      <c r="CO62" s="263">
        <f t="shared" si="36"/>
        <v>12.40874489206605</v>
      </c>
      <c r="CP62" s="263">
        <f t="shared" si="36"/>
        <v>12.499841529754303</v>
      </c>
      <c r="CQ62" s="263">
        <f t="shared" si="36"/>
        <v>12.590168485357319</v>
      </c>
      <c r="CR62" s="263">
        <f t="shared" si="36"/>
        <v>12.679734494039378</v>
      </c>
      <c r="CS62" s="263">
        <f t="shared" si="36"/>
        <v>12.768548168663683</v>
      </c>
      <c r="CT62" s="263">
        <f t="shared" si="36"/>
        <v>12.856618001282936</v>
      </c>
      <c r="CU62" s="263">
        <f t="shared" si="36"/>
        <v>12.943952364533413</v>
      </c>
      <c r="CV62" s="263">
        <f t="shared" si="36"/>
        <v>13.03055951296378</v>
      </c>
      <c r="CW62" s="263">
        <f t="shared" si="36"/>
        <v>13.116447584320767</v>
      </c>
      <c r="CX62" s="263">
        <f t="shared" si="36"/>
        <v>13.20162460080744</v>
      </c>
      <c r="CY62" s="263">
        <f t="shared" si="36"/>
        <v>13.286098470325118</v>
      </c>
      <c r="CZ62" s="263">
        <f t="shared" si="36"/>
        <v>13.369876987706753</v>
      </c>
      <c r="DA62" s="263">
        <f t="shared" si="36"/>
        <v>13.452967835947177</v>
      </c>
      <c r="DB62" s="263">
        <f t="shared" si="36"/>
        <v>13.535378587433936</v>
      </c>
      <c r="DC62" s="263">
        <f t="shared" si="36"/>
        <v>13.617116705181058</v>
      </c>
      <c r="DD62" s="263">
        <f t="shared" si="36"/>
        <v>13.698189544067347</v>
      </c>
      <c r="DE62" s="263">
        <f t="shared" si="36"/>
        <v>13.778604352079917</v>
      </c>
      <c r="DF62" s="263">
        <f t="shared" si="36"/>
        <v>13.858368271563339</v>
      </c>
      <c r="DG62" s="263">
        <f t="shared" si="36"/>
        <v>13.937488340474303</v>
      </c>
      <c r="DH62" s="263">
        <f t="shared" si="36"/>
        <v>14.015971493641455</v>
      </c>
      <c r="DI62" s="263">
        <f t="shared" si="36"/>
        <v>14.093824564029898</v>
      </c>
      <c r="DJ62" s="263">
        <f t="shared" si="36"/>
        <v>14.17105428400966</v>
      </c>
      <c r="DK62" s="263">
        <f t="shared" si="36"/>
        <v>14.247667286627379</v>
      </c>
      <c r="DL62" s="263">
        <f t="shared" si="36"/>
        <v>14.323670106880339</v>
      </c>
      <c r="DM62" s="263">
        <f t="shared" si="36"/>
        <v>14.39906918299204</v>
      </c>
      <c r="DN62" s="263">
        <f t="shared" si="36"/>
        <v>14.473870857688356</v>
      </c>
      <c r="DO62" s="263">
        <f t="shared" si="36"/>
        <v>14.548081379473413</v>
      </c>
      <c r="DP62" s="263">
        <f t="shared" si="36"/>
        <v>14.621706903904329</v>
      </c>
      <c r="DQ62" s="263">
        <f t="shared" si="36"/>
        <v>14.694753494863889</v>
      </c>
      <c r="DR62" s="263">
        <f t="shared" si="36"/>
        <v>14.767227125830392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workbookViewId="0">
      <selection activeCell="C12" sqref="C12"/>
    </sheetView>
  </sheetViews>
  <sheetFormatPr defaultColWidth="9.109375" defaultRowHeight="15.75" customHeight="1"/>
  <cols>
    <col min="1" max="1" width="25.44140625" style="1" customWidth="1"/>
    <col min="2" max="2" width="13.6640625" style="1" customWidth="1"/>
    <col min="3" max="3" width="12.109375" style="1" customWidth="1"/>
    <col min="4" max="4" width="23.33203125" style="1" customWidth="1"/>
    <col min="5" max="5" width="11.88671875" style="1" customWidth="1"/>
    <col min="6" max="16384" width="9.10937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ColWidth="9.109375" defaultRowHeight="13.8"/>
  <cols>
    <col min="1" max="1" width="10.33203125" style="2" bestFit="1" customWidth="1"/>
    <col min="2" max="16384" width="9.10937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RICE_2010_base_000.xlsm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Kevin Kuruc</cp:lastModifiedBy>
  <cp:lastPrinted>2010-01-19T14:40:17Z</cp:lastPrinted>
  <dcterms:created xsi:type="dcterms:W3CDTF">1999-01-07T15:40:04Z</dcterms:created>
  <dcterms:modified xsi:type="dcterms:W3CDTF">2018-04-16T21:49:55Z</dcterms:modified>
</cp:coreProperties>
</file>