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lmedo\Desktop\"/>
    </mc:Choice>
  </mc:AlternateContent>
  <xr:revisionPtr revIDLastSave="0" documentId="13_ncr:1_{935A6A2C-F038-4759-A93A-C6A348FE7D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2" l="1"/>
  <c r="C46" i="2"/>
  <c r="B46" i="2"/>
  <c r="F34" i="2"/>
  <c r="F33" i="2"/>
  <c r="F32" i="2"/>
  <c r="B4" i="2"/>
  <c r="E22" i="2"/>
  <c r="E30" i="2"/>
  <c r="E28" i="2"/>
  <c r="K3" i="1"/>
  <c r="K4" i="1"/>
  <c r="K5" i="1"/>
  <c r="K6" i="1"/>
  <c r="K8" i="1"/>
  <c r="K10" i="1"/>
  <c r="K11" i="1"/>
  <c r="K12" i="1"/>
  <c r="K13" i="1"/>
  <c r="K14" i="1"/>
  <c r="K15" i="1"/>
  <c r="K16" i="1"/>
  <c r="K17" i="1"/>
  <c r="K19" i="1"/>
  <c r="K21" i="1"/>
  <c r="K22" i="1"/>
  <c r="D11" i="2"/>
  <c r="C19" i="2"/>
  <c r="B19" i="2"/>
  <c r="E5" i="2"/>
  <c r="E6" i="2"/>
  <c r="E4" i="2"/>
  <c r="B5" i="2"/>
  <c r="B6" i="2"/>
  <c r="I3" i="1"/>
  <c r="I4" i="1"/>
  <c r="J4" i="1" s="1"/>
  <c r="I5" i="1"/>
  <c r="J5" i="1" s="1"/>
  <c r="I6" i="1"/>
  <c r="J6" i="1" s="1"/>
  <c r="I7" i="1"/>
  <c r="K7" i="1" s="1"/>
  <c r="I8" i="1"/>
  <c r="J8" i="1" s="1"/>
  <c r="I9" i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E24" i="2" s="1"/>
  <c r="I19" i="1"/>
  <c r="J19" i="1" s="1"/>
  <c r="I20" i="1"/>
  <c r="I21" i="1"/>
  <c r="J21" i="1" s="1"/>
  <c r="I22" i="1"/>
  <c r="J22" i="1" s="1"/>
  <c r="L2" i="1"/>
  <c r="J18" i="1" l="1"/>
  <c r="K18" i="1"/>
  <c r="J20" i="1"/>
  <c r="K20" i="1"/>
  <c r="J9" i="1"/>
  <c r="K9" i="1"/>
  <c r="D19" i="2"/>
  <c r="B14" i="2"/>
  <c r="B13" i="2"/>
  <c r="J11" i="1"/>
  <c r="J7" i="1"/>
  <c r="B12" i="2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E26" i="2" l="1"/>
  <c r="E15" i="2"/>
  <c r="E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  <comment ref="A44" authorId="0" shapeId="0" xr:uid="{33386493-2625-4C46-A134-96B419721A25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<sst xmlns="http://schemas.openxmlformats.org/spreadsheetml/2006/main" count="146" uniqueCount="74">
  <si>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</si>
  <si>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</si>
  <si>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</si>
  <si>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</si>
  <si>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</si>
  <si>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</si>
  <si>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</si>
  <si>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</si>
  <si>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</si>
  <si>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</si>
  <si>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</si>
  <si>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</si>
  <si>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</si>
  <si>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</si>
  <si>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</si>
  <si>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</si>
  <si>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</si>
  <si>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</si>
  <si>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</si>
  <si>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</si>
  <si>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</si>
  <si>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</si>
  <si>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</si>
  <si>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</si>
  <si>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</si>
  <si>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</si>
  <si>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</si>
  <si>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</si>
  <si>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</si>
  <si>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</si>
  <si>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</si>
  <si>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</si>
  <si>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</si>
  <si>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</si>
  <si>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</si>
  <si>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</si>
  <si>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</si>
  <si>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</si>
  <si>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</si>
  <si>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</si>
  <si>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</si>
  <si>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</si>
  <si>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</si>
  <si>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</si>
  <si>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</si>
  <si>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</si>
  <si>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</si>
  <si>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</si>
  <si>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</si>
  <si>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</si>
  <si>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</si>
  <si>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</si>
  <si>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</si>
  <si>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</si>
  <si>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</si>
  <si>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</si>
  <si>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</si>
  <si>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</si>
  <si>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</si>
  <si>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</si>
  <si>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1) Cuantos administrativos trabajan en Santa Fe.</t>
  </si>
  <si>
    <t>2) Cuanto se invierte en la Provincia de Buenos aires en abogados.</t>
  </si>
  <si>
    <t>4) Cuantos administrativos, gerentes y abogados trabajan en la empresa.</t>
  </si>
  <si>
    <t>5) Cuanto personal esta en la empresa hace mas de 5 años.</t>
  </si>
  <si>
    <t>6) Cantidad de empleados por provincia.</t>
  </si>
  <si>
    <t>8) Graficar los puntos 4 y 6 en la hoja de Grafico.</t>
  </si>
  <si>
    <t>10) Buscar por legajo e informar nombre, ocupacion e ingreso.</t>
  </si>
  <si>
    <t>3) Nombre de la provincia que mas recaudo.</t>
  </si>
  <si>
    <t>7) Calcular a Euro cuanto equivale cada uno de los sueldos</t>
  </si>
  <si>
    <t>9) Graficar el Punto 9 en Hoja Grafico.</t>
  </si>
  <si>
    <t>Sueldo en Euro</t>
  </si>
  <si>
    <t>euro hoy</t>
  </si>
  <si>
    <t>Ver HOJA DE DATOS</t>
  </si>
  <si>
    <t>Ver Hoja de 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</si>
</sst>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67" formatCode="_-[$€-2]\ * #,##0.00_-;\-[$€-2]\ * #,##0.00_-;_-[$€-2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14" fontId="1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44" fontId="0" fillId="3" borderId="11" xfId="1" applyFont="1" applyFill="1" applyBorder="1" applyAlignment="1">
      <alignment horizontal="center" vertical="center"/>
    </xf>
    <xf numFmtId="44" fontId="0" fillId="0" borderId="11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/>
    </xf>
    <xf numFmtId="0" fontId="10" fillId="4" borderId="11" xfId="0" applyFont="1" applyFill="1" applyBorder="1" applyAlignment="1">
      <alignment horizontal="center" vertical="center"/>
    </xf>
    <xf numFmtId="44" fontId="13" fillId="4" borderId="11" xfId="1" applyFont="1" applyFill="1" applyBorder="1" applyAlignment="1">
      <alignment horizontal="center" vertical="center"/>
    </xf>
    <xf numFmtId="167" fontId="0" fillId="3" borderId="11" xfId="0" applyNumberFormat="1" applyFill="1" applyBorder="1"/>
    <xf numFmtId="0" fontId="0" fillId="0" borderId="0" xfId="0" applyAlignment="1">
      <alignment horizontal="left"/>
    </xf>
    <xf numFmtId="44" fontId="11" fillId="4" borderId="16" xfId="0" applyNumberFormat="1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1" xfId="0" applyBorder="1"/>
    <xf numFmtId="44" fontId="0" fillId="0" borderId="21" xfId="1" applyFont="1" applyBorder="1"/>
    <xf numFmtId="0" fontId="0" fillId="5" borderId="21" xfId="0" applyFill="1" applyBorder="1"/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3">
    <cellStyle name="Millares" xfId="2" builtinId="3"/>
    <cellStyle name="Moneda" xfId="1" builtinId="4"/>
    <cellStyle name="Normal" xfId="0" builtinId="0"/>
  </cellStyles>
  <dxfs count="16">
    <dxf>
      <numFmt numFmtId="167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8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N°4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9432888597258677"/>
          <c:w val="0.77568941382327194"/>
          <c:h val="0.805671114027413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24-4891-B5E2-E09EF2734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24-4891-B5E2-E09EF2734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24-4891-B5E2-E09EF27343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resumen!$A$4:$A$6</c:f>
              <c:strCache>
                <c:ptCount val="3"/>
                <c:pt idx="0">
                  <c:v>Abogado</c:v>
                </c:pt>
                <c:pt idx="1">
                  <c:v>Gerente</c:v>
                </c:pt>
                <c:pt idx="2">
                  <c:v>Administrativo</c:v>
                </c:pt>
              </c:strCache>
            </c:strRef>
          </c:cat>
          <c:val>
            <c:numRef>
              <c:f>resumen!$B$4:$B$6</c:f>
              <c:numCache>
                <c:formatCode>_ * #,##0_ ;_ * \-#,##0_ ;_ * "-"??_ ;_ @_ 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24-4891-B5E2-E09EF27343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N°6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969925634295715"/>
          <c:w val="0.74600918635170599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B3-4A2D-B74A-CC94F9F485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B3-4A2D-B74A-CC94F9F485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B3-4A2D-B74A-CC94F9F485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3-4A2D-B74A-CC94F9F48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Punto</a:t>
            </a:r>
            <a:r>
              <a:rPr lang="es-AR" baseline="0"/>
              <a:t> N°9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9B4-42B7-AE39-3C7A6009AB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9B4-42B7-AE39-3C7A6009AB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9B4-42B7-AE39-3C7A6009AB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_("$"* #,##0.00_);_("$"* \(#,##0.00\);_("$"* "-"??_);_(@_)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4-42B7-AE39-3C7A6009AB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168275</xdr:rowOff>
    </xdr:from>
    <xdr:to>
      <xdr:col>13</xdr:col>
      <xdr:colOff>485774</xdr:colOff>
      <xdr:row>8</xdr:row>
      <xdr:rowOff>15875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781799" y="168275"/>
          <a:ext cx="5534025" cy="2070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12700</xdr:rowOff>
    </xdr:from>
    <xdr:to>
      <xdr:col>6</xdr:col>
      <xdr:colOff>31750</xdr:colOff>
      <xdr:row>14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E46BF-59F0-442D-9F42-4B69F77D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0</xdr:row>
      <xdr:rowOff>0</xdr:rowOff>
    </xdr:from>
    <xdr:to>
      <xdr:col>12</xdr:col>
      <xdr:colOff>50800</xdr:colOff>
      <xdr:row>14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B4BDD5-2686-4520-A579-F5E66A2D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44450</xdr:colOff>
      <xdr:row>29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4B5608-5FF3-4E09-8C60-FDD20763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5" headerRowBorderDxfId="14" tableBorderDxfId="13">
  <autoFilter ref="L4:M7" xr:uid="{00000000-0009-0000-0100-000001000000}"/>
  <tableColumns count="2">
    <tableColumn id="1" xr3:uid="{00000000-0010-0000-0000-000001000000}" name="CARGO" dataDxfId="12"/>
    <tableColumn id="2" xr3:uid="{00000000-0010-0000-0000-000002000000}" name="SUELDO" dataDxfId="1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K22" totalsRowShown="0" headerRowDxfId="10">
  <tableColumns count="11">
    <tableColumn id="1" xr3:uid="{00000000-0010-0000-0100-000001000000}" name="LEGAJO" dataDxfId="9"/>
    <tableColumn id="2" xr3:uid="{00000000-0010-0000-0100-000002000000}" name="NOMBRE" dataDxfId="8"/>
    <tableColumn id="3" xr3:uid="{00000000-0010-0000-0100-000003000000}" name="FECHA DE NAC." dataDxfId="7"/>
    <tableColumn id="4" xr3:uid="{00000000-0010-0000-0100-000004000000}" name="LOCALIDAD" dataDxfId="6"/>
    <tableColumn id="5" xr3:uid="{00000000-0010-0000-0100-000005000000}" name="PROVINCIA" dataDxfId="5"/>
    <tableColumn id="6" xr3:uid="{00000000-0010-0000-0100-000006000000}" name="CARGO"/>
    <tableColumn id="7" xr3:uid="{00000000-0010-0000-0100-000007000000}" name="AÑOS DE TRABAJO" dataDxfId="4"/>
    <tableColumn id="8" xr3:uid="{00000000-0010-0000-0100-000008000000}" name="Edad del empleado" dataDxfId="3">
      <calculatedColumnFormula>(L$2-Tabla_empleados[[#This Row],[FECHA DE NAC.]])/365</calculatedColumnFormula>
    </tableColumn>
    <tableColumn id="9" xr3:uid="{00000000-0010-0000-0100-000009000000}" name="Sueldo en Pesos" dataDxfId="2" dataCellStyle="Moneda">
      <calculatedColumnFormula>VLOOKUP(Tabla_empleados[[#This Row],[CARGO]],tabla_sueldos[],2,FALSE)</calculatedColumnFormula>
    </tableColumn>
    <tableColumn id="10" xr3:uid="{00000000-0010-0000-0100-00000A000000}" name="Sueldo En Dolares" dataDxfId="1">
      <calculatedColumnFormula>Tabla_empleados[[#This Row],[Sueldo en Pesos]]/N$3</calculatedColumnFormula>
    </tableColumn>
    <tableColumn id="11" xr3:uid="{84C9E55C-4498-4A64-9BE2-6441E7D2E5ED}" name="Sueldo en Euro" dataDxfId="0">
      <calculatedColumnFormula>Tabla_empleados[[#This Row],[Sueldo en Pesos]]/O$3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tabSelected="1" workbookViewId="0">
      <selection activeCell="O4" sqref="O4"/>
    </sheetView>
  </sheetViews>
  <sheetFormatPr baseColWidth="10" defaultRowHeight="14.5" x14ac:dyDescent="0.35"/>
  <cols>
    <col min="3" max="3" width="17.26953125" customWidth="1"/>
    <col min="4" max="4" width="13.81640625" customWidth="1"/>
    <col min="5" max="5" width="15.54296875" customWidth="1"/>
    <col min="6" max="6" width="13" bestFit="1" customWidth="1"/>
    <col min="7" max="7" width="20.7265625" customWidth="1"/>
    <col min="8" max="8" width="20.54296875" customWidth="1"/>
    <col min="9" max="9" width="17.81640625" customWidth="1"/>
    <col min="10" max="10" width="19.81640625" customWidth="1"/>
    <col min="11" max="11" width="15.453125" customWidth="1"/>
    <col min="12" max="13" width="14.1796875" bestFit="1" customWidth="1"/>
    <col min="14" max="14" width="12.81640625" bestFit="1" customWidth="1"/>
    <col min="15" max="15" width="11.453125" bestFit="1" customWidth="1"/>
  </cols>
  <sheetData>
    <row r="1" spans="1:15 16383:16383" ht="19.5" customHeight="1" thickBot="1" x14ac:dyDescent="0.4">
      <c r="A1" s="5"/>
      <c r="G1" s="3"/>
      <c r="XFC1">
        <v>9</v>
      </c>
    </row>
    <row r="2" spans="1:15 16383:16383" ht="30" customHeight="1" thickBot="1" x14ac:dyDescent="0.4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3" t="s">
        <v>58</v>
      </c>
      <c r="I2" s="33" t="s">
        <v>59</v>
      </c>
      <c r="J2" s="33" t="s">
        <v>54</v>
      </c>
      <c r="K2" s="33" t="s">
        <v>70</v>
      </c>
      <c r="L2" s="32">
        <f ca="1">TODAY()</f>
        <v>45190</v>
      </c>
      <c r="N2" s="39" t="s">
        <v>55</v>
      </c>
      <c r="O2" s="39" t="s">
        <v>71</v>
      </c>
    </row>
    <row r="3" spans="1:15 16383:16383" ht="25" customHeight="1" thickBot="1" x14ac:dyDescent="0.4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6">
        <f ca="1">(L$2-Tabla_empleados[[#This Row],[FECHA DE NAC.]])/365</f>
        <v>25.317808219178083</v>
      </c>
      <c r="I3" s="28">
        <f>VLOOKUP(Tabla_empleados[[#This Row],[CARGO]],tabla_sueldos[],2,FALSE)</f>
        <v>3000000</v>
      </c>
      <c r="J3" s="29">
        <f>Tabla_empleados[[#This Row],[Sueldo en Pesos]]/N$3</f>
        <v>4054.0540540540542</v>
      </c>
      <c r="K3" s="41">
        <f>Tabla_empleados[[#This Row],[Sueldo en Pesos]]/O$3</f>
        <v>8042.8954423592495</v>
      </c>
      <c r="N3" s="40">
        <v>740</v>
      </c>
      <c r="O3" s="40">
        <v>373</v>
      </c>
    </row>
    <row r="4" spans="1:15 16383:16383" ht="25" customHeight="1" thickBot="1" x14ac:dyDescent="0.4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6">
        <f ca="1">(L$2-Tabla_empleados[[#This Row],[FECHA DE NAC.]])/365</f>
        <v>68.827397260273969</v>
      </c>
      <c r="I4" s="28">
        <f>VLOOKUP(Tabla_empleados[[#This Row],[CARGO]],tabla_sueldos[],2,FALSE)</f>
        <v>1200000</v>
      </c>
      <c r="J4" s="29">
        <f>Tabla_empleados[[#This Row],[Sueldo en Pesos]]/N$3</f>
        <v>1621.6216216216217</v>
      </c>
      <c r="K4" s="41">
        <f>Tabla_empleados[[#This Row],[Sueldo en Pesos]]/O$3</f>
        <v>3217.1581769436998</v>
      </c>
      <c r="L4" s="27" t="s">
        <v>37</v>
      </c>
      <c r="M4" s="27" t="s">
        <v>38</v>
      </c>
    </row>
    <row r="5" spans="1:15 16383:16383" ht="25" customHeight="1" thickBot="1" x14ac:dyDescent="0.4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6">
        <f ca="1">(L$2-Tabla_empleados[[#This Row],[FECHA DE NAC.]])/365</f>
        <v>59.830136986301369</v>
      </c>
      <c r="I5" s="28">
        <f>VLOOKUP(Tabla_empleados[[#This Row],[CARGO]],tabla_sueldos[],2,FALSE)</f>
        <v>1200000</v>
      </c>
      <c r="J5" s="29">
        <f>Tabla_empleados[[#This Row],[Sueldo en Pesos]]/N$3</f>
        <v>1621.6216216216217</v>
      </c>
      <c r="K5" s="41">
        <f>Tabla_empleados[[#This Row],[Sueldo en Pesos]]/O$3</f>
        <v>3217.1581769436998</v>
      </c>
      <c r="L5" s="25" t="s">
        <v>34</v>
      </c>
      <c r="M5" s="13">
        <v>650000</v>
      </c>
    </row>
    <row r="6" spans="1:15 16383:16383" ht="25" customHeight="1" thickBot="1" x14ac:dyDescent="0.4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6">
        <f ca="1">(L$2-Tabla_empleados[[#This Row],[FECHA DE NAC.]])/365</f>
        <v>32.969863013698628</v>
      </c>
      <c r="I6" s="28">
        <f>VLOOKUP(Tabla_empleados[[#This Row],[CARGO]],tabla_sueldos[],2,FALSE)</f>
        <v>1200000</v>
      </c>
      <c r="J6" s="29">
        <f>Tabla_empleados[[#This Row],[Sueldo en Pesos]]/N$3</f>
        <v>1621.6216216216217</v>
      </c>
      <c r="K6" s="41">
        <f>Tabla_empleados[[#This Row],[Sueldo en Pesos]]/O$3</f>
        <v>3217.1581769436998</v>
      </c>
      <c r="L6" s="25" t="s">
        <v>35</v>
      </c>
      <c r="M6" s="13">
        <v>1200000</v>
      </c>
    </row>
    <row r="7" spans="1:15 16383:16383" ht="25" customHeight="1" thickBot="1" x14ac:dyDescent="0.4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6">
        <f ca="1">(L$2-Tabla_empleados[[#This Row],[FECHA DE NAC.]])/365</f>
        <v>38.268493150684932</v>
      </c>
      <c r="I7" s="28">
        <f>VLOOKUP(Tabla_empleados[[#This Row],[CARGO]],tabla_sueldos[],2,FALSE)</f>
        <v>1200000</v>
      </c>
      <c r="J7" s="29">
        <f>Tabla_empleados[[#This Row],[Sueldo en Pesos]]/N$3</f>
        <v>1621.6216216216217</v>
      </c>
      <c r="K7" s="41">
        <f>Tabla_empleados[[#This Row],[Sueldo en Pesos]]/O$3</f>
        <v>3217.1581769436998</v>
      </c>
      <c r="L7" s="25" t="s">
        <v>36</v>
      </c>
      <c r="M7" s="13">
        <v>3000000</v>
      </c>
    </row>
    <row r="8" spans="1:15 16383:16383" ht="25" customHeight="1" thickBot="1" x14ac:dyDescent="0.4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6">
        <f ca="1">(L$2-Tabla_empleados[[#This Row],[FECHA DE NAC.]])/365</f>
        <v>50.665753424657531</v>
      </c>
      <c r="I8" s="28">
        <f>VLOOKUP(Tabla_empleados[[#This Row],[CARGO]],tabla_sueldos[],2,FALSE)</f>
        <v>1200000</v>
      </c>
      <c r="J8" s="29">
        <f>Tabla_empleados[[#This Row],[Sueldo en Pesos]]/N$3</f>
        <v>1621.6216216216217</v>
      </c>
      <c r="K8" s="41">
        <f>Tabla_empleados[[#This Row],[Sueldo en Pesos]]/O$3</f>
        <v>3217.1581769436998</v>
      </c>
    </row>
    <row r="9" spans="1:15 16383:16383" ht="25" customHeight="1" thickBot="1" x14ac:dyDescent="0.4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6">
        <f ca="1">(L$2-Tabla_empleados[[#This Row],[FECHA DE NAC.]])/365</f>
        <v>28.049315068493151</v>
      </c>
      <c r="I9" s="28">
        <f>VLOOKUP(Tabla_empleados[[#This Row],[CARGO]],tabla_sueldos[],2,FALSE)</f>
        <v>1200000</v>
      </c>
      <c r="J9" s="29">
        <f>Tabla_empleados[[#This Row],[Sueldo en Pesos]]/N$3</f>
        <v>1621.6216216216217</v>
      </c>
      <c r="K9" s="41">
        <f>Tabla_empleados[[#This Row],[Sueldo en Pesos]]/O$3</f>
        <v>3217.1581769436998</v>
      </c>
    </row>
    <row r="10" spans="1:15 16383:16383" ht="25" customHeight="1" thickBot="1" x14ac:dyDescent="0.4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6">
        <f ca="1">(L$2-Tabla_empleados[[#This Row],[FECHA DE NAC.]])/365</f>
        <v>27.536986301369861</v>
      </c>
      <c r="I10" s="28">
        <f>VLOOKUP(Tabla_empleados[[#This Row],[CARGO]],tabla_sueldos[],2,FALSE)</f>
        <v>1200000</v>
      </c>
      <c r="J10" s="29">
        <f>Tabla_empleados[[#This Row],[Sueldo en Pesos]]/N$3</f>
        <v>1621.6216216216217</v>
      </c>
      <c r="K10" s="41">
        <f>Tabla_empleados[[#This Row],[Sueldo en Pesos]]/O$3</f>
        <v>3217.1581769436998</v>
      </c>
    </row>
    <row r="11" spans="1:15 16383:16383" ht="25" customHeight="1" thickBot="1" x14ac:dyDescent="0.4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6">
        <f ca="1">(L$2-Tabla_empleados[[#This Row],[FECHA DE NAC.]])/365</f>
        <v>40.956164383561642</v>
      </c>
      <c r="I11" s="28">
        <f>VLOOKUP(Tabla_empleados[[#This Row],[CARGO]],tabla_sueldos[],2,FALSE)</f>
        <v>650000</v>
      </c>
      <c r="J11" s="29">
        <f>Tabla_empleados[[#This Row],[Sueldo en Pesos]]/N$3</f>
        <v>878.37837837837833</v>
      </c>
      <c r="K11" s="41">
        <f>Tabla_empleados[[#This Row],[Sueldo en Pesos]]/O$3</f>
        <v>1742.6273458445041</v>
      </c>
    </row>
    <row r="12" spans="1:15 16383:16383" ht="25" customHeight="1" thickBot="1" x14ac:dyDescent="0.4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6">
        <f ca="1">(L$2-Tabla_empleados[[#This Row],[FECHA DE NAC.]])/365</f>
        <v>37.213698630136989</v>
      </c>
      <c r="I12" s="28">
        <f>VLOOKUP(Tabla_empleados[[#This Row],[CARGO]],tabla_sueldos[],2,FALSE)</f>
        <v>650000</v>
      </c>
      <c r="J12" s="29">
        <f>Tabla_empleados[[#This Row],[Sueldo en Pesos]]/N$3</f>
        <v>878.37837837837833</v>
      </c>
      <c r="K12" s="41">
        <f>Tabla_empleados[[#This Row],[Sueldo en Pesos]]/O$3</f>
        <v>1742.6273458445041</v>
      </c>
    </row>
    <row r="13" spans="1:15 16383:16383" ht="25" customHeight="1" thickBot="1" x14ac:dyDescent="0.4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6">
        <f ca="1">(L$2-Tabla_empleados[[#This Row],[FECHA DE NAC.]])/365</f>
        <v>30.038356164383561</v>
      </c>
      <c r="I13" s="28">
        <f>VLOOKUP(Tabla_empleados[[#This Row],[CARGO]],tabla_sueldos[],2,FALSE)</f>
        <v>650000</v>
      </c>
      <c r="J13" s="29">
        <f>Tabla_empleados[[#This Row],[Sueldo en Pesos]]/N$3</f>
        <v>878.37837837837833</v>
      </c>
      <c r="K13" s="41">
        <f>Tabla_empleados[[#This Row],[Sueldo en Pesos]]/O$3</f>
        <v>1742.6273458445041</v>
      </c>
    </row>
    <row r="14" spans="1:15 16383:16383" ht="25" customHeight="1" thickBot="1" x14ac:dyDescent="0.4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6">
        <f ca="1">(L$2-Tabla_empleados[[#This Row],[FECHA DE NAC.]])/365</f>
        <v>53.671232876712331</v>
      </c>
      <c r="I14" s="28">
        <f>VLOOKUP(Tabla_empleados[[#This Row],[CARGO]],tabla_sueldos[],2,FALSE)</f>
        <v>1200000</v>
      </c>
      <c r="J14" s="29">
        <f>Tabla_empleados[[#This Row],[Sueldo en Pesos]]/N$3</f>
        <v>1621.6216216216217</v>
      </c>
      <c r="K14" s="41">
        <f>Tabla_empleados[[#This Row],[Sueldo en Pesos]]/O$3</f>
        <v>3217.1581769436998</v>
      </c>
    </row>
    <row r="15" spans="1:15 16383:16383" ht="25" customHeight="1" thickBot="1" x14ac:dyDescent="0.4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6">
        <f ca="1">(L$2-Tabla_empleados[[#This Row],[FECHA DE NAC.]])/365</f>
        <v>34.353424657534248</v>
      </c>
      <c r="I15" s="28">
        <f>VLOOKUP(Tabla_empleados[[#This Row],[CARGO]],tabla_sueldos[],2,FALSE)</f>
        <v>1200000</v>
      </c>
      <c r="J15" s="29">
        <f>Tabla_empleados[[#This Row],[Sueldo en Pesos]]/N$3</f>
        <v>1621.6216216216217</v>
      </c>
      <c r="K15" s="41">
        <f>Tabla_empleados[[#This Row],[Sueldo en Pesos]]/O$3</f>
        <v>3217.1581769436998</v>
      </c>
    </row>
    <row r="16" spans="1:15 16383:16383" ht="25" customHeight="1" thickBot="1" x14ac:dyDescent="0.4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6">
        <f ca="1">(L$2-Tabla_empleados[[#This Row],[FECHA DE NAC.]])/365</f>
        <v>33.12054794520548</v>
      </c>
      <c r="I16" s="28">
        <f>VLOOKUP(Tabla_empleados[[#This Row],[CARGO]],tabla_sueldos[],2,FALSE)</f>
        <v>650000</v>
      </c>
      <c r="J16" s="29">
        <f>Tabla_empleados[[#This Row],[Sueldo en Pesos]]/N$3</f>
        <v>878.37837837837833</v>
      </c>
      <c r="K16" s="41">
        <f>Tabla_empleados[[#This Row],[Sueldo en Pesos]]/O$3</f>
        <v>1742.6273458445041</v>
      </c>
    </row>
    <row r="17" spans="1:11" ht="25" customHeight="1" thickBot="1" x14ac:dyDescent="0.4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6">
        <f ca="1">(L$2-Tabla_empleados[[#This Row],[FECHA DE NAC.]])/365</f>
        <v>23.649315068493152</v>
      </c>
      <c r="I17" s="28">
        <f>VLOOKUP(Tabla_empleados[[#This Row],[CARGO]],tabla_sueldos[],2,FALSE)</f>
        <v>650000</v>
      </c>
      <c r="J17" s="29">
        <f>Tabla_empleados[[#This Row],[Sueldo en Pesos]]/N$3</f>
        <v>878.37837837837833</v>
      </c>
      <c r="K17" s="41">
        <f>Tabla_empleados[[#This Row],[Sueldo en Pesos]]/O$3</f>
        <v>1742.6273458445041</v>
      </c>
    </row>
    <row r="18" spans="1:11" ht="25" customHeight="1" thickBot="1" x14ac:dyDescent="0.4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6">
        <f ca="1">(L$2-Tabla_empleados[[#This Row],[FECHA DE NAC.]])/365</f>
        <v>27.791780821917808</v>
      </c>
      <c r="I18" s="28">
        <f>VLOOKUP(Tabla_empleados[[#This Row],[CARGO]],tabla_sueldos[],2,FALSE)</f>
        <v>3000000</v>
      </c>
      <c r="J18" s="29">
        <f>Tabla_empleados[[#This Row],[Sueldo en Pesos]]/N$3</f>
        <v>4054.0540540540542</v>
      </c>
      <c r="K18" s="41">
        <f>Tabla_empleados[[#This Row],[Sueldo en Pesos]]/O$3</f>
        <v>8042.8954423592495</v>
      </c>
    </row>
    <row r="19" spans="1:11" ht="25" customHeight="1" thickBot="1" x14ac:dyDescent="0.4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6">
        <f ca="1">(L$2-Tabla_empleados[[#This Row],[FECHA DE NAC.]])/365</f>
        <v>43.871232876712327</v>
      </c>
      <c r="I19" s="28">
        <f>VLOOKUP(Tabla_empleados[[#This Row],[CARGO]],tabla_sueldos[],2,FALSE)</f>
        <v>1200000</v>
      </c>
      <c r="J19" s="29">
        <f>Tabla_empleados[[#This Row],[Sueldo en Pesos]]/N$3</f>
        <v>1621.6216216216217</v>
      </c>
      <c r="K19" s="41">
        <f>Tabla_empleados[[#This Row],[Sueldo en Pesos]]/O$3</f>
        <v>3217.1581769436998</v>
      </c>
    </row>
    <row r="20" spans="1:11" ht="25" customHeight="1" thickBot="1" x14ac:dyDescent="0.4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6">
        <f ca="1">(L$2-Tabla_empleados[[#This Row],[FECHA DE NAC.]])/365</f>
        <v>41.243835616438353</v>
      </c>
      <c r="I20" s="28">
        <f>VLOOKUP(Tabla_empleados[[#This Row],[CARGO]],tabla_sueldos[],2,FALSE)</f>
        <v>650000</v>
      </c>
      <c r="J20" s="29">
        <f>Tabla_empleados[[#This Row],[Sueldo en Pesos]]/N$3</f>
        <v>878.37837837837833</v>
      </c>
      <c r="K20" s="41">
        <f>Tabla_empleados[[#This Row],[Sueldo en Pesos]]/O$3</f>
        <v>1742.6273458445041</v>
      </c>
    </row>
    <row r="21" spans="1:11" ht="25" customHeight="1" thickBot="1" x14ac:dyDescent="0.4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6">
        <f ca="1">(L$2-Tabla_empleados[[#This Row],[FECHA DE NAC.]])/365</f>
        <v>24.736986301369864</v>
      </c>
      <c r="I21" s="28">
        <f>VLOOKUP(Tabla_empleados[[#This Row],[CARGO]],tabla_sueldos[],2,FALSE)</f>
        <v>650000</v>
      </c>
      <c r="J21" s="29">
        <f>Tabla_empleados[[#This Row],[Sueldo en Pesos]]/N$3</f>
        <v>878.37837837837833</v>
      </c>
      <c r="K21" s="41">
        <f>Tabla_empleados[[#This Row],[Sueldo en Pesos]]/O$3</f>
        <v>1742.6273458445041</v>
      </c>
    </row>
    <row r="22" spans="1:11" ht="25" customHeight="1" thickBot="1" x14ac:dyDescent="0.4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6">
        <f ca="1">(L$2-Tabla_empleados[[#This Row],[FECHA DE NAC.]])/365</f>
        <v>49.4986301369863</v>
      </c>
      <c r="I22" s="28">
        <f>VLOOKUP(Tabla_empleados[[#This Row],[CARGO]],tabla_sueldos[],2,FALSE)</f>
        <v>1200000</v>
      </c>
      <c r="J22" s="29">
        <f>Tabla_empleados[[#This Row],[Sueldo en Pesos]]/N$3</f>
        <v>1621.6216216216217</v>
      </c>
      <c r="K22" s="41">
        <f>Tabla_empleados[[#This Row],[Sueldo en Pesos]]/O$3</f>
        <v>3217.1581769436998</v>
      </c>
    </row>
    <row r="23" spans="1:11" ht="25" customHeight="1" x14ac:dyDescent="0.35"/>
    <row r="24" spans="1:11" ht="25" customHeight="1" x14ac:dyDescent="0.35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6"/>
  <sheetViews>
    <sheetView workbookViewId="0">
      <selection activeCell="E19" sqref="E19"/>
    </sheetView>
  </sheetViews>
  <sheetFormatPr baseColWidth="10" defaultRowHeight="14.5" x14ac:dyDescent="0.35"/>
  <cols>
    <col min="1" max="1" width="18.54296875" bestFit="1" customWidth="1"/>
    <col min="2" max="2" width="16.54296875" customWidth="1"/>
    <col min="3" max="3" width="13.54296875" customWidth="1"/>
    <col min="4" max="4" width="22.54296875" customWidth="1"/>
    <col min="5" max="5" width="14.08984375" bestFit="1" customWidth="1"/>
    <col min="6" max="6" width="10.90625" customWidth="1"/>
    <col min="7" max="7" width="12.7265625" customWidth="1"/>
  </cols>
  <sheetData>
    <row r="2" spans="1:6" ht="15" thickBot="1" x14ac:dyDescent="0.4">
      <c r="A2" s="14" t="s">
        <v>39</v>
      </c>
      <c r="D2" s="14" t="s">
        <v>40</v>
      </c>
    </row>
    <row r="3" spans="1:6" ht="26.5" thickBot="1" x14ac:dyDescent="0.4">
      <c r="A3" s="19" t="s">
        <v>41</v>
      </c>
      <c r="B3" s="18" t="s">
        <v>42</v>
      </c>
      <c r="D3" s="16" t="s">
        <v>43</v>
      </c>
      <c r="E3" s="17" t="s">
        <v>51</v>
      </c>
    </row>
    <row r="4" spans="1:6" ht="30" customHeight="1" thickBot="1" x14ac:dyDescent="0.4">
      <c r="A4" s="24" t="s">
        <v>36</v>
      </c>
      <c r="B4" s="30">
        <f>COUNTIF(Tabla_empleados[CARGO],A4)</f>
        <v>2</v>
      </c>
      <c r="D4" s="24" t="s">
        <v>31</v>
      </c>
      <c r="E4" s="18">
        <f>COUNTIF(Tabla_empleados[PROVINCIA],resumen!D4)</f>
        <v>8</v>
      </c>
    </row>
    <row r="5" spans="1:6" ht="30" customHeight="1" thickBot="1" x14ac:dyDescent="0.4">
      <c r="A5" s="24" t="s">
        <v>35</v>
      </c>
      <c r="B5" s="30">
        <f>COUNTIF(Tabla_empleados[CARGO],A5)</f>
        <v>11</v>
      </c>
      <c r="D5" s="24" t="s">
        <v>32</v>
      </c>
      <c r="E5" s="18">
        <f>COUNTIF(Tabla_empleados[PROVINCIA],resumen!D5)</f>
        <v>4</v>
      </c>
    </row>
    <row r="6" spans="1:6" ht="30" customHeight="1" thickBot="1" x14ac:dyDescent="0.4">
      <c r="A6" s="24" t="s">
        <v>34</v>
      </c>
      <c r="B6" s="30">
        <f>COUNTIF(Tabla_empleados[CARGO],A6)</f>
        <v>7</v>
      </c>
      <c r="D6" s="24" t="s">
        <v>33</v>
      </c>
      <c r="E6" s="18">
        <f>COUNTIF(Tabla_empleados[PROVINCIA],resumen!D6)</f>
        <v>8</v>
      </c>
    </row>
    <row r="10" spans="1:6" ht="15" thickBot="1" x14ac:dyDescent="0.4">
      <c r="A10" s="14" t="s">
        <v>44</v>
      </c>
      <c r="D10" s="14" t="s">
        <v>53</v>
      </c>
    </row>
    <row r="11" spans="1:6" ht="25.5" thickBot="1" x14ac:dyDescent="0.4">
      <c r="A11" s="16" t="s">
        <v>43</v>
      </c>
      <c r="B11" s="20" t="s">
        <v>52</v>
      </c>
      <c r="D11" s="15">
        <f>COUNTIF(Tabla_empleados[AÑOS DE TRABAJO],"&gt;5")</f>
        <v>10</v>
      </c>
    </row>
    <row r="12" spans="1:6" ht="25" customHeight="1" thickBot="1" x14ac:dyDescent="0.4">
      <c r="A12" s="24" t="s">
        <v>31</v>
      </c>
      <c r="B12" s="35">
        <f>SUMIF(Tabla_empleados[PROVINCIA],resumen!A12,Tabla_empleados[Sueldo en Pesos])</f>
        <v>10300000</v>
      </c>
    </row>
    <row r="13" spans="1:6" ht="25" customHeight="1" thickBot="1" x14ac:dyDescent="0.4">
      <c r="A13" s="24" t="s">
        <v>32</v>
      </c>
      <c r="B13" s="35">
        <f>SUMIF(Tabla_empleados[PROVINCIA],resumen!A13,Tabla_empleados[Sueldo en Pesos])</f>
        <v>4800000</v>
      </c>
      <c r="D13" s="47" t="s">
        <v>57</v>
      </c>
      <c r="E13" s="48"/>
      <c r="F13" s="49"/>
    </row>
    <row r="14" spans="1:6" ht="25" customHeight="1" thickBot="1" x14ac:dyDescent="0.5">
      <c r="A14" s="24" t="s">
        <v>33</v>
      </c>
      <c r="B14" s="35">
        <f>SUMIF(Tabla_empleados[PROVINCIA],resumen!A14,Tabla_empleados[Sueldo en Pesos])</f>
        <v>8650000</v>
      </c>
      <c r="D14" s="31" t="s">
        <v>45</v>
      </c>
      <c r="E14" s="45" t="str">
        <f>INDEX(A12:B14,MATCH(E15,B12:B14,0),1)</f>
        <v>Cordoba</v>
      </c>
      <c r="F14" s="46"/>
    </row>
    <row r="15" spans="1:6" ht="22" customHeight="1" thickBot="1" x14ac:dyDescent="0.5">
      <c r="D15" s="31" t="s">
        <v>56</v>
      </c>
      <c r="E15" s="43">
        <f>MAX(B12:B14)</f>
        <v>10300000</v>
      </c>
      <c r="F15" s="44"/>
    </row>
    <row r="17" spans="1:6" x14ac:dyDescent="0.35">
      <c r="A17" s="14" t="s">
        <v>46</v>
      </c>
    </row>
    <row r="18" spans="1:6" x14ac:dyDescent="0.35">
      <c r="A18" s="21" t="s">
        <v>47</v>
      </c>
      <c r="B18" s="21" t="s">
        <v>48</v>
      </c>
      <c r="C18" s="21" t="s">
        <v>49</v>
      </c>
      <c r="D18" s="21" t="s">
        <v>50</v>
      </c>
    </row>
    <row r="19" spans="1:6" x14ac:dyDescent="0.35">
      <c r="A19" s="37">
        <v>9</v>
      </c>
      <c r="B19" s="34" t="str">
        <f>VLOOKUP(A19,Tabla_empleados[[LEGAJO]:[NOMBRE]],2,FALSE)</f>
        <v>Teresa</v>
      </c>
      <c r="C19" s="34" t="str">
        <f>VLOOKUP(A19,Tabla_empleados[[LEGAJO]:[CARGO]],6,FALSE)</f>
        <v>Administrativo</v>
      </c>
      <c r="D19" s="36">
        <f>VLOOKUP(A19,Tabla_empleados[[LEGAJO]:[Sueldo en Pesos]],9,FALSE)</f>
        <v>650000</v>
      </c>
    </row>
    <row r="21" spans="1:6" ht="15" thickBot="1" x14ac:dyDescent="0.4"/>
    <row r="22" spans="1:6" ht="15" thickBot="1" x14ac:dyDescent="0.4">
      <c r="A22" s="42" t="s">
        <v>60</v>
      </c>
      <c r="B22" s="42"/>
      <c r="C22" s="42"/>
      <c r="D22" s="42"/>
      <c r="E22" s="50">
        <f>COUNTIFS(Tabla_empleados[PROVINCIA],"Santa Fe",Tabla_empleados[CARGO],"Administrativo")</f>
        <v>0</v>
      </c>
    </row>
    <row r="23" spans="1:6" ht="15" thickBot="1" x14ac:dyDescent="0.4">
      <c r="A23" s="38"/>
      <c r="B23" s="38"/>
      <c r="C23" s="38"/>
      <c r="D23" s="38"/>
    </row>
    <row r="24" spans="1:6" ht="17.5" customHeight="1" thickBot="1" x14ac:dyDescent="0.4">
      <c r="A24" s="42" t="s">
        <v>61</v>
      </c>
      <c r="B24" s="42"/>
      <c r="C24" s="42"/>
      <c r="D24" s="42"/>
      <c r="E24" s="51">
        <f>SUMIFS(Tabla_empleados[Sueldo en Pesos],Tabla_empleados[PROVINCIA],"Buenos Aires",Tabla_empleados[CARGO],"Abogado")</f>
        <v>3000000</v>
      </c>
    </row>
    <row r="25" spans="1:6" ht="15" thickBot="1" x14ac:dyDescent="0.4">
      <c r="A25" s="38"/>
      <c r="B25" s="38"/>
      <c r="C25" s="38"/>
      <c r="D25" s="38"/>
    </row>
    <row r="26" spans="1:6" ht="15" thickBot="1" x14ac:dyDescent="0.4">
      <c r="A26" s="42" t="s">
        <v>67</v>
      </c>
      <c r="B26" s="42"/>
      <c r="C26" s="42"/>
      <c r="D26" s="42"/>
      <c r="E26" s="50" t="str">
        <f>INDEX(A12:B14,MATCH(MAX(B12:B14),B12:B14,0),1)</f>
        <v>Cordoba</v>
      </c>
    </row>
    <row r="27" spans="1:6" ht="15" thickBot="1" x14ac:dyDescent="0.4">
      <c r="A27" s="38"/>
      <c r="B27" s="38"/>
      <c r="C27" s="38"/>
      <c r="D27" s="38"/>
    </row>
    <row r="28" spans="1:6" ht="15" thickBot="1" x14ac:dyDescent="0.4">
      <c r="A28" s="42" t="s">
        <v>62</v>
      </c>
      <c r="B28" s="42"/>
      <c r="C28" s="42"/>
      <c r="D28" s="42"/>
      <c r="E28" s="50">
        <f>COUNTA(Tabla_empleados[CARGO])</f>
        <v>20</v>
      </c>
    </row>
    <row r="29" spans="1:6" ht="15" thickBot="1" x14ac:dyDescent="0.4">
      <c r="A29" s="38"/>
      <c r="B29" s="38"/>
      <c r="C29" s="38"/>
      <c r="D29" s="38"/>
    </row>
    <row r="30" spans="1:6" ht="15" thickBot="1" x14ac:dyDescent="0.4">
      <c r="A30" s="42" t="s">
        <v>63</v>
      </c>
      <c r="B30" s="42"/>
      <c r="C30" s="42"/>
      <c r="D30" s="42"/>
      <c r="E30" s="52">
        <f>COUNTIF(Tabla_empleados[AÑOS DE TRABAJO],"&gt;5")</f>
        <v>10</v>
      </c>
    </row>
    <row r="31" spans="1:6" ht="15" thickBot="1" x14ac:dyDescent="0.4">
      <c r="A31" s="38"/>
      <c r="B31" s="38"/>
      <c r="C31" s="38"/>
      <c r="D31" s="38"/>
    </row>
    <row r="32" spans="1:6" x14ac:dyDescent="0.35">
      <c r="A32" s="42" t="s">
        <v>64</v>
      </c>
      <c r="B32" s="42"/>
      <c r="C32" s="42"/>
      <c r="D32" s="42"/>
      <c r="E32" s="55" t="s">
        <v>36</v>
      </c>
      <c r="F32" s="56">
        <f>COUNTIF(Tabla_empleados[CARGO],A4)</f>
        <v>2</v>
      </c>
    </row>
    <row r="33" spans="1:6" x14ac:dyDescent="0.35">
      <c r="A33" s="38"/>
      <c r="B33" s="38"/>
      <c r="C33" s="38"/>
      <c r="D33" s="38"/>
      <c r="E33" s="57" t="s">
        <v>35</v>
      </c>
      <c r="F33" s="58">
        <f>COUNTIF(Tabla_empleados[CARGO],E33)</f>
        <v>11</v>
      </c>
    </row>
    <row r="34" spans="1:6" ht="15" thickBot="1" x14ac:dyDescent="0.4">
      <c r="A34" s="38"/>
      <c r="B34" s="38"/>
      <c r="C34" s="38"/>
      <c r="D34" s="38"/>
      <c r="E34" s="59" t="s">
        <v>34</v>
      </c>
      <c r="F34" s="60">
        <f>COUNTIF(Tabla_empleados[CARGO],A6)</f>
        <v>7</v>
      </c>
    </row>
    <row r="35" spans="1:6" ht="15" thickBot="1" x14ac:dyDescent="0.4">
      <c r="A35" s="38"/>
      <c r="B35" s="38"/>
      <c r="C35" s="38"/>
      <c r="D35" s="38"/>
    </row>
    <row r="36" spans="1:6" ht="15" thickBot="1" x14ac:dyDescent="0.4">
      <c r="A36" s="42" t="s">
        <v>68</v>
      </c>
      <c r="B36" s="42"/>
      <c r="C36" s="42"/>
      <c r="D36" s="42"/>
      <c r="E36" s="53" t="s">
        <v>72</v>
      </c>
      <c r="F36" s="54"/>
    </row>
    <row r="37" spans="1:6" ht="15" thickBot="1" x14ac:dyDescent="0.4">
      <c r="A37" s="38"/>
      <c r="B37" s="38"/>
      <c r="C37" s="38"/>
      <c r="D37" s="38"/>
      <c r="E37" s="38"/>
      <c r="F37" s="38"/>
    </row>
    <row r="38" spans="1:6" ht="15" thickBot="1" x14ac:dyDescent="0.4">
      <c r="A38" s="42" t="s">
        <v>65</v>
      </c>
      <c r="B38" s="42"/>
      <c r="C38" s="42"/>
      <c r="D38" s="42"/>
      <c r="E38" s="53" t="s">
        <v>73</v>
      </c>
      <c r="F38" s="54"/>
    </row>
    <row r="39" spans="1:6" ht="15" thickBot="1" x14ac:dyDescent="0.4">
      <c r="A39" s="38"/>
      <c r="B39" s="38"/>
      <c r="C39" s="38"/>
      <c r="D39" s="38"/>
      <c r="E39" s="38"/>
      <c r="F39" s="38"/>
    </row>
    <row r="40" spans="1:6" ht="15" thickBot="1" x14ac:dyDescent="0.4">
      <c r="A40" s="42" t="s">
        <v>69</v>
      </c>
      <c r="B40" s="42"/>
      <c r="C40" s="42"/>
      <c r="D40" s="42"/>
      <c r="E40" s="53" t="s">
        <v>73</v>
      </c>
      <c r="F40" s="54"/>
    </row>
    <row r="41" spans="1:6" x14ac:dyDescent="0.35">
      <c r="A41" s="38"/>
      <c r="B41" s="38"/>
      <c r="C41" s="38"/>
      <c r="D41" s="38"/>
    </row>
    <row r="42" spans="1:6" x14ac:dyDescent="0.35">
      <c r="A42" s="42" t="s">
        <v>66</v>
      </c>
      <c r="B42" s="42"/>
      <c r="C42" s="42"/>
      <c r="D42" s="42"/>
    </row>
    <row r="44" spans="1:6" x14ac:dyDescent="0.35">
      <c r="A44" s="14" t="s">
        <v>46</v>
      </c>
    </row>
    <row r="45" spans="1:6" x14ac:dyDescent="0.35">
      <c r="A45" s="21" t="s">
        <v>47</v>
      </c>
      <c r="B45" s="21" t="s">
        <v>48</v>
      </c>
      <c r="C45" s="21" t="s">
        <v>49</v>
      </c>
      <c r="D45" s="21" t="s">
        <v>50</v>
      </c>
    </row>
    <row r="46" spans="1:6" x14ac:dyDescent="0.35">
      <c r="A46" s="37">
        <v>11</v>
      </c>
      <c r="B46" s="34" t="str">
        <f>VLOOKUP(A46,Tabla_empleados[[LEGAJO]:[NOMBRE]],2,FALSE)</f>
        <v>Agustín</v>
      </c>
      <c r="C46" s="34" t="str">
        <f>VLOOKUP(A46,Tabla_empleados[[LEGAJO]:[CARGO]],6,FALSE)</f>
        <v>Administrativo</v>
      </c>
      <c r="D46" s="36">
        <f>VLOOKUP(A46,Tabla_empleados[[LEGAJO]:[Sueldo en Pesos]],9,FALSE)</f>
        <v>650000</v>
      </c>
    </row>
  </sheetData>
  <mergeCells count="16">
    <mergeCell ref="E38:F38"/>
    <mergeCell ref="E40:F40"/>
    <mergeCell ref="E36:F36"/>
    <mergeCell ref="E15:F15"/>
    <mergeCell ref="E14:F14"/>
    <mergeCell ref="D13:F13"/>
    <mergeCell ref="A22:D22"/>
    <mergeCell ref="A24:D24"/>
    <mergeCell ref="A38:D38"/>
    <mergeCell ref="A40:D40"/>
    <mergeCell ref="A42:D42"/>
    <mergeCell ref="A26:D26"/>
    <mergeCell ref="A28:D28"/>
    <mergeCell ref="A30:D30"/>
    <mergeCell ref="A32:D32"/>
    <mergeCell ref="A36:D36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6E5529-A9AC-409E-808E-E5FA7D2725AB}">
          <x14:formula1>
            <xm:f>'HOJA DE DATOS'!$A$3:$A$22</xm:f>
          </x14:formula1>
          <xm:sqref>A19 A46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I21" sqref="I2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Enzo Norberto Olmedo</cp:lastModifiedBy>
  <dcterms:created xsi:type="dcterms:W3CDTF">2018-06-07T23:17:58Z</dcterms:created>
  <dcterms:modified xsi:type="dcterms:W3CDTF">2023-09-21T14:21:39Z</dcterms:modified>
</cp:coreProperties>
</file>