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medo\Desktop\"/>
    </mc:Choice>
  </mc:AlternateContent>
  <xr:revisionPtr revIDLastSave="0" documentId="13_ncr:1_{2132AE90-AB24-4648-905A-042DC53A7B13}" xr6:coauthVersionLast="47" xr6:coauthVersionMax="47" xr10:uidLastSave="{00000000-0000-0000-0000-000000000000}"/>
  <bookViews>
    <workbookView xWindow="-110" yWindow="-110" windowWidth="19420" windowHeight="10420" activeTab="3" xr2:uid="{436EEF9D-3C60-4B04-AA7B-38F0A32E085E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4" l="1"/>
  <c r="L39" i="4"/>
  <c r="L37" i="4"/>
  <c r="L35" i="4"/>
  <c r="L31" i="4"/>
  <c r="L29" i="4"/>
  <c r="L27" i="4"/>
  <c r="L25" i="4"/>
  <c r="L23" i="4"/>
  <c r="L21" i="4"/>
  <c r="L19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W17" i="3"/>
  <c r="V17" i="3"/>
  <c r="U17" i="3"/>
  <c r="T17" i="3"/>
  <c r="S17" i="3"/>
  <c r="R17" i="3"/>
  <c r="W16" i="3"/>
  <c r="V16" i="3"/>
  <c r="U16" i="3"/>
  <c r="T16" i="3"/>
  <c r="S16" i="3"/>
  <c r="R16" i="3"/>
  <c r="B13" i="2"/>
  <c r="B12" i="2"/>
  <c r="B21" i="2"/>
  <c r="B20" i="2"/>
  <c r="B19" i="2"/>
  <c r="B18" i="2"/>
  <c r="B17" i="2"/>
  <c r="B16" i="2"/>
  <c r="B15" i="2"/>
  <c r="B14" i="2"/>
  <c r="E22" i="1"/>
  <c r="D24" i="1"/>
  <c r="C24" i="1"/>
  <c r="E18" i="1"/>
  <c r="E17" i="1"/>
  <c r="E19" i="1"/>
  <c r="E16" i="1"/>
  <c r="E15" i="1"/>
  <c r="E14" i="1"/>
  <c r="E13" i="1"/>
</calcChain>
</file>

<file path=xl/sharedStrings.xml><?xml version="1.0" encoding="utf-8"?>
<sst xmlns="http://schemas.openxmlformats.org/spreadsheetml/2006/main" count="298" uniqueCount="139">
  <si>
    <t>Alumno</t>
  </si>
  <si>
    <t>Clase</t>
  </si>
  <si>
    <t>Nota</t>
  </si>
  <si>
    <t>Pablo</t>
  </si>
  <si>
    <t>Santiago</t>
  </si>
  <si>
    <t>Raúl</t>
  </si>
  <si>
    <t>Ignacio</t>
  </si>
  <si>
    <t>Manuel</t>
  </si>
  <si>
    <t>Enrique</t>
  </si>
  <si>
    <t>Ramón</t>
  </si>
  <si>
    <t>Pedro</t>
  </si>
  <si>
    <t>Javier</t>
  </si>
  <si>
    <t>A</t>
  </si>
  <si>
    <t>B</t>
  </si>
  <si>
    <t>C</t>
  </si>
  <si>
    <t>Letras</t>
  </si>
  <si>
    <t>Ciencias</t>
  </si>
  <si>
    <t>Nota Media</t>
  </si>
  <si>
    <t>Nota Max</t>
  </si>
  <si>
    <t>Nota Min</t>
  </si>
  <si>
    <t>Participantes</t>
  </si>
  <si>
    <t>Personas con Nota &gt;=7</t>
  </si>
  <si>
    <t xml:space="preserve">Clase </t>
  </si>
  <si>
    <t>Orientación</t>
  </si>
  <si>
    <t>Buscar</t>
  </si>
  <si>
    <t>Altura</t>
  </si>
  <si>
    <t>Edad</t>
  </si>
  <si>
    <t>Long. Mano</t>
  </si>
  <si>
    <t>Long. Pie</t>
  </si>
  <si>
    <t>Peso</t>
  </si>
  <si>
    <t>Ojos</t>
  </si>
  <si>
    <t>Pelo</t>
  </si>
  <si>
    <t>Juan</t>
  </si>
  <si>
    <t>Verde</t>
  </si>
  <si>
    <t>Azúl</t>
  </si>
  <si>
    <t>Rubio</t>
  </si>
  <si>
    <t>Castaño</t>
  </si>
  <si>
    <t>Calvo</t>
  </si>
  <si>
    <t>1-</t>
  </si>
  <si>
    <t>2-</t>
  </si>
  <si>
    <t>3-</t>
  </si>
  <si>
    <t>4-</t>
  </si>
  <si>
    <t>5-</t>
  </si>
  <si>
    <t>6-</t>
  </si>
  <si>
    <t>7-</t>
  </si>
  <si>
    <t>8-</t>
  </si>
  <si>
    <t>9-</t>
  </si>
  <si>
    <t>10-</t>
  </si>
  <si>
    <t>Puntos</t>
  </si>
  <si>
    <t>Resultados</t>
  </si>
  <si>
    <t>Referencia</t>
  </si>
  <si>
    <t>Producto</t>
  </si>
  <si>
    <t>R001</t>
  </si>
  <si>
    <t>Guante</t>
  </si>
  <si>
    <t>R002</t>
  </si>
  <si>
    <t>Gafas</t>
  </si>
  <si>
    <t>R003</t>
  </si>
  <si>
    <t>Gorra</t>
  </si>
  <si>
    <t>R004</t>
  </si>
  <si>
    <t>Camiseta</t>
  </si>
  <si>
    <t>R005</t>
  </si>
  <si>
    <t>Sudadera</t>
  </si>
  <si>
    <t>R006</t>
  </si>
  <si>
    <t>Gorro</t>
  </si>
  <si>
    <t>R007</t>
  </si>
  <si>
    <t>Calcetines</t>
  </si>
  <si>
    <t>R008</t>
  </si>
  <si>
    <t>Pantalones</t>
  </si>
  <si>
    <t>R009</t>
  </si>
  <si>
    <t>Camisa</t>
  </si>
  <si>
    <t>R010</t>
  </si>
  <si>
    <t>Jersey</t>
  </si>
  <si>
    <t>R011</t>
  </si>
  <si>
    <t>Pañuelo</t>
  </si>
  <si>
    <t>R012</t>
  </si>
  <si>
    <t>Chaqueta</t>
  </si>
  <si>
    <t>R013</t>
  </si>
  <si>
    <t>Falda</t>
  </si>
  <si>
    <t>R014</t>
  </si>
  <si>
    <t>Pijama</t>
  </si>
  <si>
    <t>R015</t>
  </si>
  <si>
    <t>Camisón</t>
  </si>
  <si>
    <t>Unidades</t>
  </si>
  <si>
    <t>Stock</t>
  </si>
  <si>
    <t>Color</t>
  </si>
  <si>
    <t>Amarillo</t>
  </si>
  <si>
    <t>Blanco</t>
  </si>
  <si>
    <t>Gris</t>
  </si>
  <si>
    <t>Rojo</t>
  </si>
  <si>
    <t>Proveedor</t>
  </si>
  <si>
    <t>Ropajes S.L.</t>
  </si>
  <si>
    <t>Ateliere S.A.</t>
  </si>
  <si>
    <t>Camión</t>
  </si>
  <si>
    <t>Departamento</t>
  </si>
  <si>
    <t>Salarios</t>
  </si>
  <si>
    <t>A_dept</t>
  </si>
  <si>
    <t>B_dept</t>
  </si>
  <si>
    <t>C_dept</t>
  </si>
  <si>
    <t>D_dept</t>
  </si>
  <si>
    <t>Bajo</t>
  </si>
  <si>
    <t>Medio</t>
  </si>
  <si>
    <t>Alto</t>
  </si>
  <si>
    <t>Proovedor</t>
  </si>
  <si>
    <t>ID</t>
  </si>
  <si>
    <t>Jornada (horas)</t>
  </si>
  <si>
    <t>Ventas</t>
  </si>
  <si>
    <t>IDI</t>
  </si>
  <si>
    <t>Dept1</t>
  </si>
  <si>
    <t>ID2</t>
  </si>
  <si>
    <t>Dept3</t>
  </si>
  <si>
    <t>ID3</t>
  </si>
  <si>
    <t>ID4</t>
  </si>
  <si>
    <t>Dept6</t>
  </si>
  <si>
    <t>ID5</t>
  </si>
  <si>
    <t>ID6</t>
  </si>
  <si>
    <t>Dept5</t>
  </si>
  <si>
    <t>ID7</t>
  </si>
  <si>
    <t>ID8</t>
  </si>
  <si>
    <t>ID9</t>
  </si>
  <si>
    <t>ID10</t>
  </si>
  <si>
    <t>ID11</t>
  </si>
  <si>
    <t>ID12</t>
  </si>
  <si>
    <t>ID13</t>
  </si>
  <si>
    <t>Dept4</t>
  </si>
  <si>
    <t>ID14</t>
  </si>
  <si>
    <t>Dept2</t>
  </si>
  <si>
    <t>ID15</t>
  </si>
  <si>
    <t>1. Número de comerciales de la lista. Utiliza la función CONTAR.</t>
  </si>
  <si>
    <r>
      <t xml:space="preserve">2. Edad media de los comerciales. </t>
    </r>
    <r>
      <rPr>
        <i/>
        <sz val="11"/>
        <color theme="1"/>
        <rFont val="Calibri"/>
        <family val="2"/>
        <scheme val="minor"/>
      </rPr>
      <t>Utiliza la función PROMEDIO.</t>
    </r>
  </si>
  <si>
    <r>
      <t xml:space="preserve">3. Jornada media de los empleados. </t>
    </r>
    <r>
      <rPr>
        <i/>
        <sz val="11"/>
        <color theme="1"/>
        <rFont val="Calibri"/>
        <family val="2"/>
        <scheme val="minor"/>
      </rPr>
      <t>Utiliza la función PROMEDIO.</t>
    </r>
  </si>
  <si>
    <r>
      <t xml:space="preserve">4. Suma de las ventas realizadas. </t>
    </r>
    <r>
      <rPr>
        <i/>
        <sz val="11"/>
        <color theme="1"/>
        <rFont val="Calibri"/>
        <family val="2"/>
        <scheme val="minor"/>
      </rPr>
      <t>Utiliza la función SUMA.</t>
    </r>
  </si>
  <si>
    <r>
      <t>5. Número de comerciales en el departamento 1 (Dept1).</t>
    </r>
    <r>
      <rPr>
        <i/>
        <sz val="11"/>
        <color theme="1"/>
        <rFont val="Calibri"/>
        <family val="2"/>
        <scheme val="minor"/>
      </rPr>
      <t xml:space="preserve"> Utiliza la función CONTAR.SI.</t>
    </r>
  </si>
  <si>
    <r>
      <t xml:space="preserve">6. Media de edad de los comerciales del departamento 2 (Dept2). </t>
    </r>
    <r>
      <rPr>
        <i/>
        <sz val="11"/>
        <color theme="1"/>
        <rFont val="Calibri"/>
        <family val="2"/>
        <scheme val="minor"/>
      </rPr>
      <t>Utiliza la función PROMEDIO.SI.</t>
    </r>
  </si>
  <si>
    <r>
      <t>7. Suma de las ventas de los empleados del departamento 3 (Dept3).</t>
    </r>
    <r>
      <rPr>
        <i/>
        <sz val="11"/>
        <color theme="1"/>
        <rFont val="Calibri"/>
        <family val="2"/>
        <scheme val="minor"/>
      </rPr>
      <t xml:space="preserve"> Utiliza la función SUMA.SI.</t>
    </r>
  </si>
  <si>
    <r>
      <t xml:space="preserve">8. Suma de las ventas de los empleados del Departamento 4 y 5 (Dept4 y Dept5). </t>
    </r>
    <r>
      <rPr>
        <i/>
        <sz val="11"/>
        <color theme="1"/>
        <rFont val="Calibri"/>
        <family val="2"/>
        <scheme val="minor"/>
      </rPr>
      <t>Utiliza la función SUMA.SI dos veces.</t>
    </r>
  </si>
  <si>
    <r>
      <t xml:space="preserve">9. Media de las ventas de los empleados mayores de 40 años. </t>
    </r>
    <r>
      <rPr>
        <i/>
        <sz val="11"/>
        <color theme="1"/>
        <rFont val="Calibri"/>
        <family val="2"/>
        <scheme val="minor"/>
      </rPr>
      <t>Utiliza la función PROMEDIO.SI.</t>
    </r>
  </si>
  <si>
    <r>
      <t xml:space="preserve">10. Media de la jornada de los empleados que venden más de 1.500 €. </t>
    </r>
    <r>
      <rPr>
        <i/>
        <sz val="11"/>
        <color theme="1"/>
        <rFont val="Calibri"/>
        <family val="2"/>
        <scheme val="minor"/>
      </rPr>
      <t>Utiliza la función PROMEDIO.SI.</t>
    </r>
  </si>
  <si>
    <r>
      <t xml:space="preserve">11. Suma de las ventas mayores de 1.200 €. </t>
    </r>
    <r>
      <rPr>
        <i/>
        <sz val="11"/>
        <color theme="1"/>
        <rFont val="Calibri"/>
        <family val="2"/>
        <scheme val="minor"/>
      </rPr>
      <t>Utiliza la función SUMAR.SI</t>
    </r>
  </si>
  <si>
    <t>11-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</si>
</sst>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#,##0\ [$€-C0A]"/>
    <numFmt numFmtId="165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D8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1" xfId="0" applyNumberFormat="1" applyBorder="1"/>
    <xf numFmtId="0" fontId="0" fillId="0" borderId="1" xfId="0" applyBorder="1"/>
    <xf numFmtId="0" fontId="0" fillId="0" borderId="5" xfId="0" applyBorder="1"/>
    <xf numFmtId="2" fontId="0" fillId="0" borderId="6" xfId="0" applyNumberFormat="1" applyBorder="1"/>
    <xf numFmtId="0" fontId="1" fillId="0" borderId="7" xfId="0" applyFont="1" applyBorder="1"/>
    <xf numFmtId="0" fontId="1" fillId="0" borderId="12" xfId="0" applyFont="1" applyBorder="1"/>
    <xf numFmtId="0" fontId="0" fillId="0" borderId="8" xfId="0" applyBorder="1"/>
    <xf numFmtId="0" fontId="1" fillId="0" borderId="14" xfId="0" applyFont="1" applyBorder="1"/>
    <xf numFmtId="0" fontId="0" fillId="0" borderId="15" xfId="0" applyBorder="1"/>
    <xf numFmtId="0" fontId="0" fillId="0" borderId="11" xfId="0" applyBorder="1"/>
    <xf numFmtId="2" fontId="0" fillId="0" borderId="13" xfId="0" applyNumberFormat="1" applyBorder="1"/>
    <xf numFmtId="2" fontId="0" fillId="0" borderId="15" xfId="0" applyNumberFormat="1" applyBorder="1"/>
    <xf numFmtId="0" fontId="0" fillId="0" borderId="3" xfId="0" applyBorder="1"/>
    <xf numFmtId="0" fontId="1" fillId="0" borderId="16" xfId="0" applyFont="1" applyBorder="1"/>
    <xf numFmtId="0" fontId="1" fillId="0" borderId="3" xfId="0" applyFont="1" applyBorder="1"/>
    <xf numFmtId="0" fontId="0" fillId="0" borderId="3" xfId="0" applyBorder="1" applyAlignment="1">
      <alignment horizontal="right"/>
    </xf>
    <xf numFmtId="2" fontId="0" fillId="0" borderId="3" xfId="0" applyNumberForma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1" fillId="0" borderId="22" xfId="0" applyFont="1" applyBorder="1" applyAlignment="1">
      <alignment horizontal="right"/>
    </xf>
    <xf numFmtId="0" fontId="0" fillId="0" borderId="23" xfId="0" applyBorder="1" applyAlignment="1">
      <alignment horizontal="right"/>
    </xf>
    <xf numFmtId="0" fontId="1" fillId="0" borderId="24" xfId="0" applyFont="1" applyBorder="1" applyAlignment="1">
      <alignment horizontal="right"/>
    </xf>
    <xf numFmtId="0" fontId="0" fillId="0" borderId="25" xfId="0" applyBorder="1" applyAlignment="1">
      <alignment horizontal="right"/>
    </xf>
    <xf numFmtId="0" fontId="1" fillId="2" borderId="20" xfId="0" applyFont="1" applyFill="1" applyBorder="1"/>
    <xf numFmtId="0" fontId="1" fillId="2" borderId="2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3" fontId="0" fillId="0" borderId="28" xfId="0" applyNumberFormat="1" applyBorder="1" applyAlignment="1">
      <alignment horizontal="left"/>
    </xf>
    <xf numFmtId="0" fontId="0" fillId="0" borderId="28" xfId="0" applyBorder="1" applyAlignment="1">
      <alignment horizontal="left"/>
    </xf>
    <xf numFmtId="164" fontId="0" fillId="0" borderId="28" xfId="0" applyNumberFormat="1" applyBorder="1" applyAlignment="1">
      <alignment horizontal="center"/>
    </xf>
    <xf numFmtId="3" fontId="0" fillId="3" borderId="27" xfId="0" applyNumberForma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1" fontId="0" fillId="0" borderId="23" xfId="0" applyNumberFormat="1" applyBorder="1" applyAlignment="1">
      <alignment horizontal="left"/>
    </xf>
    <xf numFmtId="165" fontId="0" fillId="0" borderId="23" xfId="0" applyNumberFormat="1" applyBorder="1" applyAlignment="1">
      <alignment horizontal="left"/>
    </xf>
    <xf numFmtId="165" fontId="0" fillId="0" borderId="23" xfId="1" applyNumberFormat="1" applyFont="1" applyBorder="1" applyAlignment="1">
      <alignment horizontal="left"/>
    </xf>
    <xf numFmtId="165" fontId="0" fillId="0" borderId="25" xfId="0" applyNumberFormat="1" applyBorder="1" applyAlignment="1">
      <alignment horizontal="left"/>
    </xf>
    <xf numFmtId="0" fontId="0" fillId="4" borderId="20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2AD8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F703-8F12-4951-8446-F5A28E038F13}">
  <dimension ref="B1:E24"/>
  <sheetViews>
    <sheetView workbookViewId="0">
      <selection activeCell="H25" sqref="H25"/>
    </sheetView>
  </sheetViews>
  <sheetFormatPr baseColWidth="10" defaultRowHeight="14.5" x14ac:dyDescent="0.35"/>
  <cols>
    <col min="3" max="3" width="11.1796875" bestFit="1" customWidth="1"/>
    <col min="5" max="5" width="7.453125" customWidth="1"/>
  </cols>
  <sheetData>
    <row r="1" spans="2:5" ht="15" thickBot="1" x14ac:dyDescent="0.4"/>
    <row r="2" spans="2:5" x14ac:dyDescent="0.35">
      <c r="B2" s="2" t="s">
        <v>0</v>
      </c>
      <c r="C2" s="3" t="s">
        <v>1</v>
      </c>
      <c r="D2" s="3" t="s">
        <v>23</v>
      </c>
      <c r="E2" s="4" t="s">
        <v>2</v>
      </c>
    </row>
    <row r="3" spans="2:5" x14ac:dyDescent="0.35">
      <c r="B3" s="5" t="s">
        <v>3</v>
      </c>
      <c r="C3" s="1" t="s">
        <v>12</v>
      </c>
      <c r="D3" s="1" t="s">
        <v>15</v>
      </c>
      <c r="E3" s="6">
        <v>6</v>
      </c>
    </row>
    <row r="4" spans="2:5" x14ac:dyDescent="0.35">
      <c r="B4" s="5" t="s">
        <v>4</v>
      </c>
      <c r="C4" s="1" t="s">
        <v>13</v>
      </c>
      <c r="D4" s="1" t="s">
        <v>16</v>
      </c>
      <c r="E4" s="6">
        <v>7</v>
      </c>
    </row>
    <row r="5" spans="2:5" x14ac:dyDescent="0.35">
      <c r="B5" s="5" t="s">
        <v>5</v>
      </c>
      <c r="C5" s="1" t="s">
        <v>14</v>
      </c>
      <c r="D5" s="1" t="s">
        <v>15</v>
      </c>
      <c r="E5" s="6">
        <v>8.5</v>
      </c>
    </row>
    <row r="6" spans="2:5" x14ac:dyDescent="0.35">
      <c r="B6" s="5" t="s">
        <v>6</v>
      </c>
      <c r="C6" s="1" t="s">
        <v>12</v>
      </c>
      <c r="D6" s="1" t="s">
        <v>15</v>
      </c>
      <c r="E6" s="6">
        <v>6.5</v>
      </c>
    </row>
    <row r="7" spans="2:5" x14ac:dyDescent="0.35">
      <c r="B7" s="5" t="s">
        <v>7</v>
      </c>
      <c r="C7" s="1" t="s">
        <v>12</v>
      </c>
      <c r="D7" s="1" t="s">
        <v>16</v>
      </c>
      <c r="E7" s="6">
        <v>9.5</v>
      </c>
    </row>
    <row r="8" spans="2:5" x14ac:dyDescent="0.35">
      <c r="B8" s="5" t="s">
        <v>8</v>
      </c>
      <c r="C8" s="1" t="s">
        <v>13</v>
      </c>
      <c r="D8" s="1" t="s">
        <v>16</v>
      </c>
      <c r="E8" s="6">
        <v>8</v>
      </c>
    </row>
    <row r="9" spans="2:5" x14ac:dyDescent="0.35">
      <c r="B9" s="5" t="s">
        <v>9</v>
      </c>
      <c r="C9" s="1" t="s">
        <v>13</v>
      </c>
      <c r="D9" s="1" t="s">
        <v>15</v>
      </c>
      <c r="E9" s="6">
        <v>7.5</v>
      </c>
    </row>
    <row r="10" spans="2:5" x14ac:dyDescent="0.35">
      <c r="B10" s="5" t="s">
        <v>10</v>
      </c>
      <c r="C10" s="1" t="s">
        <v>14</v>
      </c>
      <c r="D10" s="1" t="s">
        <v>16</v>
      </c>
      <c r="E10" s="6">
        <v>6</v>
      </c>
    </row>
    <row r="11" spans="2:5" ht="15" thickBot="1" x14ac:dyDescent="0.4">
      <c r="B11" s="7" t="s">
        <v>11</v>
      </c>
      <c r="C11" s="8" t="s">
        <v>14</v>
      </c>
      <c r="D11" s="8" t="s">
        <v>15</v>
      </c>
      <c r="E11" s="9">
        <v>5</v>
      </c>
    </row>
    <row r="12" spans="2:5" ht="15" thickBot="1" x14ac:dyDescent="0.4"/>
    <row r="13" spans="2:5" x14ac:dyDescent="0.35">
      <c r="B13" s="2" t="s">
        <v>17</v>
      </c>
      <c r="C13" s="11"/>
      <c r="D13" s="11"/>
      <c r="E13" s="12">
        <f>AVERAGE(E3:E11)</f>
        <v>7.1111111111111107</v>
      </c>
    </row>
    <row r="14" spans="2:5" x14ac:dyDescent="0.35">
      <c r="B14" s="13" t="s">
        <v>18</v>
      </c>
      <c r="C14" s="1"/>
      <c r="D14" s="1"/>
      <c r="E14" s="6">
        <f>MAX(E3:E11)</f>
        <v>9.5</v>
      </c>
    </row>
    <row r="15" spans="2:5" x14ac:dyDescent="0.35">
      <c r="B15" s="13" t="s">
        <v>19</v>
      </c>
      <c r="C15" s="1"/>
      <c r="D15" s="1"/>
      <c r="E15" s="6">
        <f>MIN(E3:E11)</f>
        <v>5</v>
      </c>
    </row>
    <row r="16" spans="2:5" x14ac:dyDescent="0.35">
      <c r="B16" s="14" t="s">
        <v>20</v>
      </c>
      <c r="E16" s="19">
        <f>COUNTA(B3:B11)</f>
        <v>9</v>
      </c>
    </row>
    <row r="17" spans="2:5" x14ac:dyDescent="0.35">
      <c r="B17" s="13" t="s">
        <v>17</v>
      </c>
      <c r="C17" s="1" t="s">
        <v>23</v>
      </c>
      <c r="D17" s="1" t="s">
        <v>15</v>
      </c>
      <c r="E17" s="6">
        <f>AVERAGEIF(D3:D11,D17,E3:E11)</f>
        <v>6.7</v>
      </c>
    </row>
    <row r="18" spans="2:5" x14ac:dyDescent="0.35">
      <c r="B18" s="13" t="s">
        <v>17</v>
      </c>
      <c r="C18" s="1" t="s">
        <v>23</v>
      </c>
      <c r="D18" s="1" t="s">
        <v>16</v>
      </c>
      <c r="E18" s="6">
        <f>AVERAGEIF(D3:D11,D18,E3:E11)</f>
        <v>7.625</v>
      </c>
    </row>
    <row r="19" spans="2:5" x14ac:dyDescent="0.35">
      <c r="B19" s="16" t="s">
        <v>17</v>
      </c>
      <c r="C19" s="10" t="s">
        <v>22</v>
      </c>
      <c r="D19" s="10" t="s">
        <v>12</v>
      </c>
      <c r="E19" s="20">
        <f>AVERAGEIF(C3:C11,D19,E3:E11)</f>
        <v>7.333333333333333</v>
      </c>
    </row>
    <row r="20" spans="2:5" x14ac:dyDescent="0.35">
      <c r="B20" s="13" t="s">
        <v>17</v>
      </c>
      <c r="C20" s="1" t="s">
        <v>22</v>
      </c>
      <c r="D20" s="1" t="s">
        <v>13</v>
      </c>
      <c r="E20" s="6"/>
    </row>
    <row r="21" spans="2:5" x14ac:dyDescent="0.35">
      <c r="B21" s="16" t="s">
        <v>17</v>
      </c>
      <c r="C21" s="10" t="s">
        <v>22</v>
      </c>
      <c r="D21" s="10" t="s">
        <v>14</v>
      </c>
      <c r="E21" s="20"/>
    </row>
    <row r="22" spans="2:5" ht="15" thickBot="1" x14ac:dyDescent="0.4">
      <c r="B22" s="46" t="s">
        <v>21</v>
      </c>
      <c r="C22" s="47"/>
      <c r="D22" s="8"/>
      <c r="E22" s="18">
        <f>COUNTIF(E3:E11,"&gt;=7")</f>
        <v>5</v>
      </c>
    </row>
    <row r="23" spans="2:5" ht="15" thickBot="1" x14ac:dyDescent="0.4">
      <c r="B23" s="23" t="s">
        <v>24</v>
      </c>
      <c r="C23" s="23" t="s">
        <v>22</v>
      </c>
      <c r="D23" s="22" t="s">
        <v>2</v>
      </c>
    </row>
    <row r="24" spans="2:5" ht="15" thickBot="1" x14ac:dyDescent="0.4">
      <c r="B24" s="21" t="s">
        <v>9</v>
      </c>
      <c r="C24" s="24" t="str">
        <f>VLOOKUP(B24,B3:C11,2,FALSE)</f>
        <v>B</v>
      </c>
      <c r="D24" s="25">
        <f>VLOOKUP(B24,B3:E11,4,FALSE)</f>
        <v>7.5</v>
      </c>
    </row>
  </sheetData>
  <mergeCells count="1">
    <mergeCell ref="B22:C22"/>
  </mergeCells>
  <dataValidations count="1">
    <dataValidation type="list" allowBlank="1" showInputMessage="1" showErrorMessage="1" sqref="B24" xr:uid="{4B0A3E77-1B7E-44E0-BE1E-CFA0A6E43394}">
      <formula1>$B$3:$B$11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5179-F4D0-4BA5-9A62-E648307468A5}">
  <dimension ref="A1:E21"/>
  <sheetViews>
    <sheetView workbookViewId="0">
      <selection activeCell="B14" sqref="B14"/>
    </sheetView>
  </sheetViews>
  <sheetFormatPr baseColWidth="10" defaultRowHeight="14.5" x14ac:dyDescent="0.35"/>
  <cols>
    <col min="2" max="2" width="12.08984375" customWidth="1"/>
  </cols>
  <sheetData>
    <row r="1" spans="1:5" ht="15" thickBot="1" x14ac:dyDescent="0.4"/>
    <row r="2" spans="1:5" ht="15" thickBot="1" x14ac:dyDescent="0.4">
      <c r="B2" s="18"/>
      <c r="C2" s="35" t="s">
        <v>32</v>
      </c>
      <c r="D2" s="35" t="s">
        <v>3</v>
      </c>
      <c r="E2" s="36" t="s">
        <v>11</v>
      </c>
    </row>
    <row r="3" spans="1:5" x14ac:dyDescent="0.35">
      <c r="B3" s="16" t="s">
        <v>25</v>
      </c>
      <c r="C3" s="10">
        <v>187</v>
      </c>
      <c r="D3" s="10">
        <v>167</v>
      </c>
      <c r="E3" s="17">
        <v>198</v>
      </c>
    </row>
    <row r="4" spans="1:5" x14ac:dyDescent="0.35">
      <c r="B4" s="13" t="s">
        <v>26</v>
      </c>
      <c r="C4" s="1">
        <v>30</v>
      </c>
      <c r="D4" s="1">
        <v>56</v>
      </c>
      <c r="E4" s="15">
        <v>39</v>
      </c>
    </row>
    <row r="5" spans="1:5" x14ac:dyDescent="0.35">
      <c r="B5" s="13" t="s">
        <v>27</v>
      </c>
      <c r="C5" s="1">
        <v>35</v>
      </c>
      <c r="D5" s="1">
        <v>40</v>
      </c>
      <c r="E5" s="15">
        <v>45</v>
      </c>
    </row>
    <row r="6" spans="1:5" x14ac:dyDescent="0.35">
      <c r="B6" s="13" t="s">
        <v>28</v>
      </c>
      <c r="C6" s="1">
        <v>40</v>
      </c>
      <c r="D6" s="1">
        <v>47</v>
      </c>
      <c r="E6" s="15">
        <v>43</v>
      </c>
    </row>
    <row r="7" spans="1:5" x14ac:dyDescent="0.35">
      <c r="B7" s="13" t="s">
        <v>29</v>
      </c>
      <c r="C7" s="1">
        <v>87</v>
      </c>
      <c r="D7" s="1">
        <v>69</v>
      </c>
      <c r="E7" s="15">
        <v>99</v>
      </c>
    </row>
    <row r="8" spans="1:5" x14ac:dyDescent="0.35">
      <c r="B8" s="13" t="s">
        <v>30</v>
      </c>
      <c r="C8" s="1" t="s">
        <v>33</v>
      </c>
      <c r="D8" s="1" t="s">
        <v>33</v>
      </c>
      <c r="E8" s="15" t="s">
        <v>34</v>
      </c>
    </row>
    <row r="9" spans="1:5" ht="15" thickBot="1" x14ac:dyDescent="0.4">
      <c r="B9" s="26" t="s">
        <v>31</v>
      </c>
      <c r="C9" s="27" t="s">
        <v>35</v>
      </c>
      <c r="D9" s="27" t="s">
        <v>36</v>
      </c>
      <c r="E9" s="28" t="s">
        <v>37</v>
      </c>
    </row>
    <row r="10" spans="1:5" ht="15" thickBot="1" x14ac:dyDescent="0.4"/>
    <row r="11" spans="1:5" x14ac:dyDescent="0.35">
      <c r="A11" s="33" t="s">
        <v>48</v>
      </c>
      <c r="B11" s="34" t="s">
        <v>49</v>
      </c>
    </row>
    <row r="12" spans="1:5" x14ac:dyDescent="0.35">
      <c r="A12" s="29" t="s">
        <v>38</v>
      </c>
      <c r="B12" s="30">
        <f>IF(HLOOKUP(C2, C2:E9, 2, FALSE) &gt; 180, HLOOKUP(D2, C2:E9, 2, FALSE), HLOOKUP(E2, C2:E9, 2, FALSE))</f>
        <v>167</v>
      </c>
    </row>
    <row r="13" spans="1:5" x14ac:dyDescent="0.35">
      <c r="A13" s="29" t="s">
        <v>39</v>
      </c>
      <c r="B13" s="30" t="str">
        <f>IF(HLOOKUP(C2, C2:E9, 8, FALSE) = "Castaño", "Castaño", "Otro")</f>
        <v>Otro</v>
      </c>
    </row>
    <row r="14" spans="1:5" x14ac:dyDescent="0.35">
      <c r="A14" s="29" t="s">
        <v>40</v>
      </c>
      <c r="B14" s="30" t="str">
        <f>IF(C7&gt;D7,C8,D8)</f>
        <v>Verde</v>
      </c>
    </row>
    <row r="15" spans="1:5" x14ac:dyDescent="0.35">
      <c r="A15" s="29" t="s">
        <v>41</v>
      </c>
      <c r="B15" s="30">
        <f>IF(E4&gt;C4,C4+E4,AVERAGE(C4,E4))</f>
        <v>69</v>
      </c>
    </row>
    <row r="16" spans="1:5" x14ac:dyDescent="0.35">
      <c r="A16" s="29" t="s">
        <v>42</v>
      </c>
      <c r="B16" s="30" t="str">
        <f>IF(OR(C9="Rubio",E9="Rubio"),"OK","NO OK")</f>
        <v>OK</v>
      </c>
    </row>
    <row r="17" spans="1:2" x14ac:dyDescent="0.35">
      <c r="A17" s="29" t="s">
        <v>43</v>
      </c>
      <c r="B17" s="30">
        <f>IF(D6&gt;D5,D3,D8)</f>
        <v>167</v>
      </c>
    </row>
    <row r="18" spans="1:2" x14ac:dyDescent="0.35">
      <c r="A18" s="29" t="s">
        <v>44</v>
      </c>
      <c r="B18" s="30" t="str">
        <f>IF(AND(C8="Verde",D8="Verde"),"Verde",E8)</f>
        <v>Verde</v>
      </c>
    </row>
    <row r="19" spans="1:2" x14ac:dyDescent="0.35">
      <c r="A19" s="29" t="s">
        <v>45</v>
      </c>
      <c r="B19" s="30" t="str">
        <f>IF(OR(C7&gt;100,D7&gt;100,E7&gt;100),"Mas de 100","Menos de 100")</f>
        <v>Menos de 100</v>
      </c>
    </row>
    <row r="20" spans="1:2" x14ac:dyDescent="0.35">
      <c r="A20" s="29" t="s">
        <v>46</v>
      </c>
      <c r="B20" s="30" t="str">
        <f>IF(AND(C3&gt;180,D3&gt;160),"Altos","No clasificados")</f>
        <v>Altos</v>
      </c>
    </row>
    <row r="21" spans="1:2" ht="15" thickBot="1" x14ac:dyDescent="0.4">
      <c r="A21" s="31" t="s">
        <v>47</v>
      </c>
      <c r="B21" s="32" t="str">
        <f>IF(OR(C3&gt;180,D3&lt;180),"Juan mas alto","Juan es mas bajo")</f>
        <v>Juan mas alto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2E3A-3FD9-4C8C-A72D-AD45379D4F33}">
  <dimension ref="B2:W17"/>
  <sheetViews>
    <sheetView zoomScale="85" zoomScaleNormal="85" workbookViewId="0">
      <selection activeCell="H23" sqref="H23"/>
    </sheetView>
  </sheetViews>
  <sheetFormatPr baseColWidth="10" defaultRowHeight="14.5" x14ac:dyDescent="0.35"/>
  <cols>
    <col min="13" max="13" width="11.54296875" customWidth="1"/>
    <col min="14" max="14" width="13.26953125" customWidth="1"/>
    <col min="17" max="17" width="13.90625" customWidth="1"/>
    <col min="19" max="19" width="9.1796875" customWidth="1"/>
    <col min="20" max="20" width="14.6328125" customWidth="1"/>
  </cols>
  <sheetData>
    <row r="2" spans="2:23" ht="15" thickBot="1" x14ac:dyDescent="0.4">
      <c r="B2" s="39" t="s">
        <v>50</v>
      </c>
      <c r="C2" s="39" t="s">
        <v>51</v>
      </c>
      <c r="E2" s="39" t="s">
        <v>50</v>
      </c>
      <c r="F2" s="39" t="s">
        <v>82</v>
      </c>
      <c r="G2" s="39" t="s">
        <v>83</v>
      </c>
      <c r="H2" s="39" t="s">
        <v>84</v>
      </c>
      <c r="J2" s="39" t="s">
        <v>51</v>
      </c>
      <c r="K2" s="39" t="s">
        <v>89</v>
      </c>
      <c r="M2" s="39" t="s">
        <v>50</v>
      </c>
      <c r="N2" s="39" t="s">
        <v>93</v>
      </c>
      <c r="O2" s="39" t="s">
        <v>94</v>
      </c>
      <c r="Q2" s="39" t="s">
        <v>93</v>
      </c>
      <c r="R2" s="39" t="s">
        <v>94</v>
      </c>
      <c r="T2" s="39" t="s">
        <v>93</v>
      </c>
      <c r="U2" s="39" t="s">
        <v>94</v>
      </c>
    </row>
    <row r="3" spans="2:23" ht="15" thickTop="1" x14ac:dyDescent="0.35">
      <c r="B3" s="37" t="s">
        <v>52</v>
      </c>
      <c r="C3" s="37" t="s">
        <v>53</v>
      </c>
      <c r="E3" s="37" t="s">
        <v>56</v>
      </c>
      <c r="F3" s="37">
        <v>300</v>
      </c>
      <c r="G3" s="44" t="str">
        <f>VLOOKUP(F3,$T$3:$U$12,2,FALSE)</f>
        <v>Bajo</v>
      </c>
      <c r="H3" s="37" t="s">
        <v>85</v>
      </c>
      <c r="J3" s="37" t="s">
        <v>65</v>
      </c>
      <c r="K3" s="37" t="s">
        <v>90</v>
      </c>
      <c r="M3" s="37" t="s">
        <v>52</v>
      </c>
      <c r="N3" s="37" t="s">
        <v>95</v>
      </c>
      <c r="O3" s="43">
        <f>VLOOKUP(N3,$Q$3:$R$6,2,FALSE)</f>
        <v>100000</v>
      </c>
      <c r="Q3" s="41" t="s">
        <v>95</v>
      </c>
      <c r="R3" s="40">
        <v>100000</v>
      </c>
      <c r="T3" s="41">
        <v>100</v>
      </c>
      <c r="U3" s="41" t="s">
        <v>99</v>
      </c>
    </row>
    <row r="4" spans="2:23" x14ac:dyDescent="0.35">
      <c r="B4" s="38" t="s">
        <v>54</v>
      </c>
      <c r="C4" s="38" t="s">
        <v>55</v>
      </c>
      <c r="E4" s="38" t="s">
        <v>70</v>
      </c>
      <c r="F4" s="38">
        <v>900</v>
      </c>
      <c r="G4" s="44" t="str">
        <f t="shared" ref="G4:G17" si="0">VLOOKUP(F4,$T$3:$U$12,2,FALSE)</f>
        <v>Alto</v>
      </c>
      <c r="H4" s="38" t="s">
        <v>85</v>
      </c>
      <c r="J4" s="38" t="s">
        <v>69</v>
      </c>
      <c r="K4" s="38" t="s">
        <v>91</v>
      </c>
      <c r="M4" s="38" t="s">
        <v>54</v>
      </c>
      <c r="N4" s="38" t="s">
        <v>96</v>
      </c>
      <c r="O4" s="43">
        <f t="shared" ref="O4:O17" si="1">VLOOKUP(N4,$Q$3:$R$6,2,FALSE)</f>
        <v>50000</v>
      </c>
      <c r="Q4" s="41" t="s">
        <v>96</v>
      </c>
      <c r="R4" s="40">
        <v>50000</v>
      </c>
      <c r="T4" s="41">
        <v>200</v>
      </c>
      <c r="U4" s="41" t="s">
        <v>99</v>
      </c>
    </row>
    <row r="5" spans="2:23" x14ac:dyDescent="0.35">
      <c r="B5" s="38" t="s">
        <v>56</v>
      </c>
      <c r="C5" s="38" t="s">
        <v>57</v>
      </c>
      <c r="E5" s="38" t="s">
        <v>74</v>
      </c>
      <c r="F5" s="38">
        <v>600</v>
      </c>
      <c r="G5" s="44" t="str">
        <f t="shared" si="0"/>
        <v>Medio</v>
      </c>
      <c r="H5" s="38" t="s">
        <v>34</v>
      </c>
      <c r="J5" s="38" t="s">
        <v>59</v>
      </c>
      <c r="K5" s="38" t="s">
        <v>90</v>
      </c>
      <c r="M5" s="38" t="s">
        <v>56</v>
      </c>
      <c r="N5" s="38" t="s">
        <v>97</v>
      </c>
      <c r="O5" s="43">
        <f t="shared" si="1"/>
        <v>75000</v>
      </c>
      <c r="Q5" s="41" t="s">
        <v>97</v>
      </c>
      <c r="R5" s="40">
        <v>75000</v>
      </c>
      <c r="T5" s="41">
        <v>300</v>
      </c>
      <c r="U5" s="41" t="s">
        <v>99</v>
      </c>
    </row>
    <row r="6" spans="2:23" x14ac:dyDescent="0.35">
      <c r="B6" s="38" t="s">
        <v>58</v>
      </c>
      <c r="C6" s="38" t="s">
        <v>59</v>
      </c>
      <c r="E6" s="38" t="s">
        <v>58</v>
      </c>
      <c r="F6" s="38">
        <v>500</v>
      </c>
      <c r="G6" s="44" t="str">
        <f t="shared" si="0"/>
        <v>Medio</v>
      </c>
      <c r="H6" s="38" t="s">
        <v>86</v>
      </c>
      <c r="J6" s="38" t="s">
        <v>92</v>
      </c>
      <c r="K6" s="38" t="s">
        <v>91</v>
      </c>
      <c r="M6" s="38" t="s">
        <v>58</v>
      </c>
      <c r="N6" s="38" t="s">
        <v>98</v>
      </c>
      <c r="O6" s="43">
        <f t="shared" si="1"/>
        <v>20000</v>
      </c>
      <c r="Q6" s="41" t="s">
        <v>98</v>
      </c>
      <c r="R6" s="40">
        <v>20000</v>
      </c>
      <c r="T6" s="41">
        <v>400</v>
      </c>
      <c r="U6" s="41" t="s">
        <v>100</v>
      </c>
    </row>
    <row r="7" spans="2:23" x14ac:dyDescent="0.35">
      <c r="B7" s="38" t="s">
        <v>60</v>
      </c>
      <c r="C7" s="38" t="s">
        <v>61</v>
      </c>
      <c r="E7" s="38" t="s">
        <v>70</v>
      </c>
      <c r="F7" s="38">
        <v>500</v>
      </c>
      <c r="G7" s="44" t="str">
        <f t="shared" si="0"/>
        <v>Medio</v>
      </c>
      <c r="H7" s="38" t="s">
        <v>86</v>
      </c>
      <c r="J7" s="38" t="s">
        <v>75</v>
      </c>
      <c r="K7" s="38" t="s">
        <v>91</v>
      </c>
      <c r="M7" s="38" t="s">
        <v>60</v>
      </c>
      <c r="N7" s="38" t="s">
        <v>95</v>
      </c>
      <c r="O7" s="43">
        <f t="shared" si="1"/>
        <v>100000</v>
      </c>
      <c r="T7" s="41">
        <v>500</v>
      </c>
      <c r="U7" s="41" t="s">
        <v>100</v>
      </c>
    </row>
    <row r="8" spans="2:23" x14ac:dyDescent="0.35">
      <c r="B8" s="38" t="s">
        <v>62</v>
      </c>
      <c r="C8" s="38" t="s">
        <v>63</v>
      </c>
      <c r="E8" s="38" t="s">
        <v>60</v>
      </c>
      <c r="F8" s="38">
        <v>600</v>
      </c>
      <c r="G8" s="44" t="str">
        <f t="shared" si="0"/>
        <v>Medio</v>
      </c>
      <c r="H8" s="38" t="s">
        <v>87</v>
      </c>
      <c r="J8" s="38" t="s">
        <v>77</v>
      </c>
      <c r="K8" s="38" t="s">
        <v>91</v>
      </c>
      <c r="M8" s="38" t="s">
        <v>62</v>
      </c>
      <c r="N8" s="38" t="s">
        <v>96</v>
      </c>
      <c r="O8" s="43">
        <f t="shared" si="1"/>
        <v>50000</v>
      </c>
      <c r="T8" s="41">
        <v>600</v>
      </c>
      <c r="U8" s="41" t="s">
        <v>100</v>
      </c>
    </row>
    <row r="9" spans="2:23" x14ac:dyDescent="0.35">
      <c r="B9" s="38" t="s">
        <v>64</v>
      </c>
      <c r="C9" s="38" t="s">
        <v>65</v>
      </c>
      <c r="E9" s="38" t="s">
        <v>66</v>
      </c>
      <c r="F9" s="38">
        <v>1000</v>
      </c>
      <c r="G9" s="44" t="str">
        <f t="shared" si="0"/>
        <v>Alto</v>
      </c>
      <c r="H9" s="38" t="s">
        <v>87</v>
      </c>
      <c r="J9" s="38" t="s">
        <v>55</v>
      </c>
      <c r="K9" s="38" t="s">
        <v>90</v>
      </c>
      <c r="M9" s="38" t="s">
        <v>64</v>
      </c>
      <c r="N9" s="38" t="s">
        <v>95</v>
      </c>
      <c r="O9" s="43">
        <f t="shared" si="1"/>
        <v>100000</v>
      </c>
      <c r="T9" s="41">
        <v>700</v>
      </c>
      <c r="U9" s="41" t="s">
        <v>100</v>
      </c>
    </row>
    <row r="10" spans="2:23" x14ac:dyDescent="0.35">
      <c r="B10" s="38" t="s">
        <v>66</v>
      </c>
      <c r="C10" s="38" t="s">
        <v>67</v>
      </c>
      <c r="E10" s="38" t="s">
        <v>52</v>
      </c>
      <c r="F10" s="38">
        <v>900</v>
      </c>
      <c r="G10" s="44" t="str">
        <f t="shared" si="0"/>
        <v>Alto</v>
      </c>
      <c r="H10" s="38" t="s">
        <v>88</v>
      </c>
      <c r="J10" s="38" t="s">
        <v>57</v>
      </c>
      <c r="K10" s="38" t="s">
        <v>90</v>
      </c>
      <c r="M10" s="38" t="s">
        <v>66</v>
      </c>
      <c r="N10" s="38" t="s">
        <v>95</v>
      </c>
      <c r="O10" s="43">
        <f t="shared" si="1"/>
        <v>100000</v>
      </c>
      <c r="T10" s="41">
        <v>800</v>
      </c>
      <c r="U10" s="41" t="s">
        <v>101</v>
      </c>
    </row>
    <row r="11" spans="2:23" x14ac:dyDescent="0.35">
      <c r="B11" s="38" t="s">
        <v>68</v>
      </c>
      <c r="C11" s="38" t="s">
        <v>69</v>
      </c>
      <c r="E11" s="38" t="s">
        <v>62</v>
      </c>
      <c r="F11" s="38">
        <v>800</v>
      </c>
      <c r="G11" s="44" t="str">
        <f t="shared" si="0"/>
        <v>Alto</v>
      </c>
      <c r="H11" s="38" t="s">
        <v>88</v>
      </c>
      <c r="J11" s="38" t="s">
        <v>63</v>
      </c>
      <c r="K11" s="38" t="s">
        <v>90</v>
      </c>
      <c r="M11" s="38" t="s">
        <v>68</v>
      </c>
      <c r="N11" s="38" t="s">
        <v>97</v>
      </c>
      <c r="O11" s="43">
        <f t="shared" si="1"/>
        <v>75000</v>
      </c>
      <c r="T11" s="41">
        <v>900</v>
      </c>
      <c r="U11" s="41" t="s">
        <v>101</v>
      </c>
    </row>
    <row r="12" spans="2:23" x14ac:dyDescent="0.35">
      <c r="B12" s="38" t="s">
        <v>70</v>
      </c>
      <c r="C12" s="38" t="s">
        <v>71</v>
      </c>
      <c r="E12" s="38" t="s">
        <v>68</v>
      </c>
      <c r="F12" s="38">
        <v>700</v>
      </c>
      <c r="G12" s="44" t="str">
        <f t="shared" si="0"/>
        <v>Medio</v>
      </c>
      <c r="H12" s="38" t="s">
        <v>88</v>
      </c>
      <c r="J12" s="38" t="s">
        <v>53</v>
      </c>
      <c r="K12" s="38" t="s">
        <v>90</v>
      </c>
      <c r="M12" s="38" t="s">
        <v>70</v>
      </c>
      <c r="N12" s="38" t="s">
        <v>98</v>
      </c>
      <c r="O12" s="43">
        <f t="shared" si="1"/>
        <v>20000</v>
      </c>
      <c r="T12" s="41">
        <v>1000</v>
      </c>
      <c r="U12" s="41" t="s">
        <v>101</v>
      </c>
    </row>
    <row r="13" spans="2:23" x14ac:dyDescent="0.35">
      <c r="B13" s="38" t="s">
        <v>72</v>
      </c>
      <c r="C13" s="38" t="s">
        <v>73</v>
      </c>
      <c r="E13" s="38" t="s">
        <v>76</v>
      </c>
      <c r="F13" s="38">
        <v>100</v>
      </c>
      <c r="G13" s="44" t="str">
        <f t="shared" si="0"/>
        <v>Bajo</v>
      </c>
      <c r="H13" s="38" t="s">
        <v>88</v>
      </c>
      <c r="J13" s="38" t="s">
        <v>71</v>
      </c>
      <c r="K13" s="38" t="s">
        <v>91</v>
      </c>
      <c r="M13" s="38" t="s">
        <v>72</v>
      </c>
      <c r="N13" s="38" t="s">
        <v>98</v>
      </c>
      <c r="O13" s="43">
        <f t="shared" si="1"/>
        <v>20000</v>
      </c>
    </row>
    <row r="14" spans="2:23" x14ac:dyDescent="0.35">
      <c r="B14" s="38" t="s">
        <v>74</v>
      </c>
      <c r="C14" s="38" t="s">
        <v>75</v>
      </c>
      <c r="E14" s="38" t="s">
        <v>54</v>
      </c>
      <c r="F14" s="38">
        <v>100</v>
      </c>
      <c r="G14" s="44" t="str">
        <f t="shared" si="0"/>
        <v>Bajo</v>
      </c>
      <c r="H14" s="38" t="s">
        <v>33</v>
      </c>
      <c r="J14" s="38" t="s">
        <v>67</v>
      </c>
      <c r="K14" s="38" t="s">
        <v>90</v>
      </c>
      <c r="M14" s="38" t="s">
        <v>74</v>
      </c>
      <c r="N14" s="38" t="s">
        <v>97</v>
      </c>
      <c r="O14" s="43">
        <f t="shared" si="1"/>
        <v>75000</v>
      </c>
    </row>
    <row r="15" spans="2:23" ht="15" thickBot="1" x14ac:dyDescent="0.4">
      <c r="B15" s="38" t="s">
        <v>76</v>
      </c>
      <c r="C15" s="38" t="s">
        <v>77</v>
      </c>
      <c r="E15" s="38" t="s">
        <v>64</v>
      </c>
      <c r="F15" s="38">
        <v>800</v>
      </c>
      <c r="G15" s="44" t="str">
        <f t="shared" si="0"/>
        <v>Alto</v>
      </c>
      <c r="H15" s="38" t="s">
        <v>33</v>
      </c>
      <c r="J15" s="38" t="s">
        <v>73</v>
      </c>
      <c r="K15" s="38" t="s">
        <v>91</v>
      </c>
      <c r="M15" s="38" t="s">
        <v>76</v>
      </c>
      <c r="N15" s="38" t="s">
        <v>96</v>
      </c>
      <c r="O15" s="43">
        <f t="shared" si="1"/>
        <v>50000</v>
      </c>
      <c r="Q15" s="39" t="s">
        <v>50</v>
      </c>
      <c r="R15" s="39" t="s">
        <v>51</v>
      </c>
      <c r="S15" s="39" t="s">
        <v>82</v>
      </c>
      <c r="T15" s="39" t="s">
        <v>83</v>
      </c>
      <c r="U15" s="39" t="s">
        <v>84</v>
      </c>
      <c r="V15" s="39" t="s">
        <v>102</v>
      </c>
      <c r="W15" s="39" t="s">
        <v>94</v>
      </c>
    </row>
    <row r="16" spans="2:23" ht="15" thickTop="1" x14ac:dyDescent="0.35">
      <c r="B16" s="38" t="s">
        <v>78</v>
      </c>
      <c r="C16" s="38" t="s">
        <v>79</v>
      </c>
      <c r="E16" s="38" t="s">
        <v>72</v>
      </c>
      <c r="F16" s="38">
        <v>700</v>
      </c>
      <c r="G16" s="44" t="str">
        <f t="shared" si="0"/>
        <v>Medio</v>
      </c>
      <c r="H16" s="38" t="s">
        <v>33</v>
      </c>
      <c r="J16" s="38" t="s">
        <v>79</v>
      </c>
      <c r="K16" s="38" t="s">
        <v>91</v>
      </c>
      <c r="M16" s="38" t="s">
        <v>78</v>
      </c>
      <c r="N16" s="38" t="s">
        <v>96</v>
      </c>
      <c r="O16" s="43">
        <f t="shared" si="1"/>
        <v>50000</v>
      </c>
      <c r="Q16" s="37" t="s">
        <v>54</v>
      </c>
      <c r="R16" s="43" t="str">
        <f>VLOOKUP(Q16,$B$3:$C$17,2,FALSE)</f>
        <v>Gafas</v>
      </c>
      <c r="S16" s="43">
        <f>VLOOKUP(Q16,$E$3:$H$17,2,FALSE)</f>
        <v>100</v>
      </c>
      <c r="T16" s="43" t="str">
        <f>VLOOKUP(Q16,$E$3:$H$17,3,FALSE)</f>
        <v>Bajo</v>
      </c>
      <c r="U16" s="43" t="str">
        <f>VLOOKUP(Q16,$E$3:$H$17,4,FALSE)</f>
        <v>Verde</v>
      </c>
      <c r="V16" s="43" t="str">
        <f>VLOOKUP(VLOOKUP(Q16,$B$3:$C$17,2,FALSE),$J$3:$K$17,2,FALSE)</f>
        <v>Ropajes S.L.</v>
      </c>
      <c r="W16" s="43">
        <f>VLOOKUP(Q16,M3:O17,3,FALSE)</f>
        <v>50000</v>
      </c>
    </row>
    <row r="17" spans="2:23" x14ac:dyDescent="0.35">
      <c r="B17" s="38" t="s">
        <v>80</v>
      </c>
      <c r="C17" s="38" t="s">
        <v>81</v>
      </c>
      <c r="E17" s="38" t="s">
        <v>80</v>
      </c>
      <c r="F17" s="38">
        <v>700</v>
      </c>
      <c r="G17" s="44" t="str">
        <f t="shared" si="0"/>
        <v>Medio</v>
      </c>
      <c r="H17" s="38" t="s">
        <v>33</v>
      </c>
      <c r="J17" s="38" t="s">
        <v>61</v>
      </c>
      <c r="K17" s="38" t="s">
        <v>90</v>
      </c>
      <c r="M17" s="38" t="s">
        <v>80</v>
      </c>
      <c r="N17" s="38" t="s">
        <v>95</v>
      </c>
      <c r="O17" s="43">
        <f t="shared" si="1"/>
        <v>100000</v>
      </c>
      <c r="Q17" s="38" t="s">
        <v>74</v>
      </c>
      <c r="R17" s="43" t="str">
        <f>VLOOKUP(Q17,$B$3:$C$17,2,FALSE)</f>
        <v>Chaqueta</v>
      </c>
      <c r="S17" s="43">
        <f>VLOOKUP(Q17,$E$3:$H$17,2,FALSE)</f>
        <v>600</v>
      </c>
      <c r="T17" s="43" t="str">
        <f>VLOOKUP(Q17,$E$3:$H$17,3,FALSE)</f>
        <v>Medio</v>
      </c>
      <c r="U17" s="43" t="str">
        <f>VLOOKUP(Q17,$E$3:$H$17,4,FALSE)</f>
        <v>Azúl</v>
      </c>
      <c r="V17" s="43" t="str">
        <f>VLOOKUP(VLOOKUP(Q17,$B$3:$C$17,2,FALSE),$J$3:$K$17,2,FALSE)</f>
        <v>Ateliere S.A.</v>
      </c>
      <c r="W17" s="43">
        <f>VLOOKUP(Q17,M4:O18,3,FALSE)</f>
        <v>75000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6939-AB4A-4207-9FBD-E84DFC848D14}">
  <dimension ref="B2:L39"/>
  <sheetViews>
    <sheetView tabSelected="1" topLeftCell="A15" zoomScaleNormal="100" workbookViewId="0">
      <selection activeCell="M30" sqref="M30"/>
    </sheetView>
  </sheetViews>
  <sheetFormatPr baseColWidth="10" defaultRowHeight="14.5" x14ac:dyDescent="0.35"/>
  <cols>
    <col min="4" max="4" width="13.453125" customWidth="1"/>
    <col min="5" max="5" width="14.26953125" customWidth="1"/>
    <col min="12" max="12" width="11.54296875" bestFit="1" customWidth="1"/>
  </cols>
  <sheetData>
    <row r="2" spans="2:6" ht="15" thickBot="1" x14ac:dyDescent="0.4">
      <c r="B2" s="39" t="s">
        <v>103</v>
      </c>
      <c r="C2" s="39" t="s">
        <v>26</v>
      </c>
      <c r="D2" s="39" t="s">
        <v>93</v>
      </c>
      <c r="E2" s="39" t="s">
        <v>104</v>
      </c>
      <c r="F2" s="39" t="s">
        <v>105</v>
      </c>
    </row>
    <row r="3" spans="2:6" ht="15" thickTop="1" x14ac:dyDescent="0.35">
      <c r="B3" s="38" t="s">
        <v>106</v>
      </c>
      <c r="C3" s="38">
        <v>50</v>
      </c>
      <c r="D3" s="38" t="s">
        <v>107</v>
      </c>
      <c r="E3" s="38">
        <v>7</v>
      </c>
      <c r="F3" s="42">
        <v>1050</v>
      </c>
    </row>
    <row r="4" spans="2:6" x14ac:dyDescent="0.35">
      <c r="B4" s="38" t="s">
        <v>108</v>
      </c>
      <c r="C4" s="38">
        <v>49</v>
      </c>
      <c r="D4" s="38" t="s">
        <v>109</v>
      </c>
      <c r="E4" s="38">
        <v>6</v>
      </c>
      <c r="F4" s="42">
        <v>1830</v>
      </c>
    </row>
    <row r="5" spans="2:6" x14ac:dyDescent="0.35">
      <c r="B5" s="38" t="s">
        <v>110</v>
      </c>
      <c r="C5" s="38">
        <v>33</v>
      </c>
      <c r="D5" s="38" t="s">
        <v>107</v>
      </c>
      <c r="E5" s="38">
        <v>6</v>
      </c>
      <c r="F5" s="42">
        <v>1410</v>
      </c>
    </row>
    <row r="6" spans="2:6" x14ac:dyDescent="0.35">
      <c r="B6" s="38" t="s">
        <v>111</v>
      </c>
      <c r="C6" s="38">
        <v>36</v>
      </c>
      <c r="D6" s="38" t="s">
        <v>112</v>
      </c>
      <c r="E6" s="38">
        <v>7</v>
      </c>
      <c r="F6" s="42">
        <v>1380</v>
      </c>
    </row>
    <row r="7" spans="2:6" x14ac:dyDescent="0.35">
      <c r="B7" s="38" t="s">
        <v>113</v>
      </c>
      <c r="C7" s="38">
        <v>31</v>
      </c>
      <c r="D7" s="38" t="s">
        <v>112</v>
      </c>
      <c r="E7" s="38">
        <v>5</v>
      </c>
      <c r="F7" s="42">
        <v>1040</v>
      </c>
    </row>
    <row r="8" spans="2:6" x14ac:dyDescent="0.35">
      <c r="B8" s="38" t="s">
        <v>114</v>
      </c>
      <c r="C8" s="38">
        <v>31</v>
      </c>
      <c r="D8" s="38" t="s">
        <v>115</v>
      </c>
      <c r="E8" s="38">
        <v>8</v>
      </c>
      <c r="F8" s="42">
        <v>1580</v>
      </c>
    </row>
    <row r="9" spans="2:6" x14ac:dyDescent="0.35">
      <c r="B9" s="38" t="s">
        <v>116</v>
      </c>
      <c r="C9" s="38">
        <v>45</v>
      </c>
      <c r="D9" s="38" t="s">
        <v>109</v>
      </c>
      <c r="E9" s="38">
        <v>8</v>
      </c>
      <c r="F9" s="42">
        <v>1870</v>
      </c>
    </row>
    <row r="10" spans="2:6" x14ac:dyDescent="0.35">
      <c r="B10" s="38" t="s">
        <v>117</v>
      </c>
      <c r="C10" s="38">
        <v>48</v>
      </c>
      <c r="D10" s="38" t="s">
        <v>112</v>
      </c>
      <c r="E10" s="38">
        <v>8</v>
      </c>
      <c r="F10" s="42">
        <v>1440</v>
      </c>
    </row>
    <row r="11" spans="2:6" x14ac:dyDescent="0.35">
      <c r="B11" s="38" t="s">
        <v>118</v>
      </c>
      <c r="C11" s="38">
        <v>40</v>
      </c>
      <c r="D11" s="38" t="s">
        <v>109</v>
      </c>
      <c r="E11" s="38">
        <v>6</v>
      </c>
      <c r="F11" s="42">
        <v>1640</v>
      </c>
    </row>
    <row r="12" spans="2:6" x14ac:dyDescent="0.35">
      <c r="B12" s="38" t="s">
        <v>119</v>
      </c>
      <c r="C12" s="38">
        <v>38</v>
      </c>
      <c r="D12" s="38" t="s">
        <v>115</v>
      </c>
      <c r="E12" s="38">
        <v>5</v>
      </c>
      <c r="F12" s="42">
        <v>1060</v>
      </c>
    </row>
    <row r="13" spans="2:6" x14ac:dyDescent="0.35">
      <c r="B13" s="38" t="s">
        <v>120</v>
      </c>
      <c r="C13" s="38">
        <v>45</v>
      </c>
      <c r="D13" s="38" t="s">
        <v>107</v>
      </c>
      <c r="E13" s="38">
        <v>6</v>
      </c>
      <c r="F13" s="42">
        <v>1190</v>
      </c>
    </row>
    <row r="14" spans="2:6" x14ac:dyDescent="0.35">
      <c r="B14" s="38" t="s">
        <v>121</v>
      </c>
      <c r="C14" s="38">
        <v>33</v>
      </c>
      <c r="D14" s="38" t="s">
        <v>109</v>
      </c>
      <c r="E14" s="38">
        <v>8</v>
      </c>
      <c r="F14" s="42">
        <v>1460</v>
      </c>
    </row>
    <row r="15" spans="2:6" x14ac:dyDescent="0.35">
      <c r="B15" s="38" t="s">
        <v>122</v>
      </c>
      <c r="C15" s="38">
        <v>42</v>
      </c>
      <c r="D15" s="38" t="s">
        <v>123</v>
      </c>
      <c r="E15" s="38">
        <v>8</v>
      </c>
      <c r="F15" s="42">
        <v>1370</v>
      </c>
    </row>
    <row r="16" spans="2:6" x14ac:dyDescent="0.35">
      <c r="B16" s="38" t="s">
        <v>124</v>
      </c>
      <c r="C16" s="38">
        <v>42</v>
      </c>
      <c r="D16" s="38" t="s">
        <v>125</v>
      </c>
      <c r="E16" s="38">
        <v>5</v>
      </c>
      <c r="F16" s="42">
        <v>1440</v>
      </c>
    </row>
    <row r="17" spans="2:12" x14ac:dyDescent="0.35">
      <c r="B17" s="38" t="s">
        <v>126</v>
      </c>
      <c r="C17" s="38">
        <v>34</v>
      </c>
      <c r="D17" s="38" t="s">
        <v>107</v>
      </c>
      <c r="E17" s="38">
        <v>6</v>
      </c>
      <c r="F17" s="42">
        <v>1040</v>
      </c>
    </row>
    <row r="18" spans="2:12" ht="15" thickBot="1" x14ac:dyDescent="0.4"/>
    <row r="19" spans="2:12" x14ac:dyDescent="0.35">
      <c r="B19" s="48" t="s">
        <v>127</v>
      </c>
      <c r="C19" s="48"/>
      <c r="D19" s="48"/>
      <c r="E19" s="48"/>
      <c r="F19" s="48"/>
      <c r="G19" s="45"/>
      <c r="H19" s="45"/>
      <c r="I19" s="45"/>
      <c r="J19" s="45"/>
      <c r="K19" s="56" t="s">
        <v>38</v>
      </c>
      <c r="L19" s="50">
        <f>COUNT(C3:C17)</f>
        <v>15</v>
      </c>
    </row>
    <row r="20" spans="2:12" x14ac:dyDescent="0.35">
      <c r="B20" s="45"/>
      <c r="C20" s="45"/>
      <c r="D20" s="45"/>
      <c r="E20" s="45"/>
      <c r="F20" s="45"/>
      <c r="G20" s="45"/>
      <c r="H20" s="45"/>
      <c r="I20" s="45"/>
      <c r="J20" s="45"/>
      <c r="K20" s="49"/>
      <c r="L20" s="51"/>
    </row>
    <row r="21" spans="2:12" x14ac:dyDescent="0.35">
      <c r="B21" s="48" t="s">
        <v>128</v>
      </c>
      <c r="C21" s="48"/>
      <c r="D21" s="48"/>
      <c r="E21" s="48"/>
      <c r="F21" s="48"/>
      <c r="G21" s="45"/>
      <c r="H21" s="45"/>
      <c r="I21" s="45"/>
      <c r="J21" s="45"/>
      <c r="K21" s="57" t="s">
        <v>39</v>
      </c>
      <c r="L21" s="52">
        <f>AVERAGE(C2:C16)</f>
        <v>40.214285714285715</v>
      </c>
    </row>
    <row r="22" spans="2:12" x14ac:dyDescent="0.35">
      <c r="B22" s="45"/>
      <c r="C22" s="45"/>
      <c r="D22" s="45"/>
      <c r="E22" s="45"/>
      <c r="F22" s="45"/>
      <c r="G22" s="45"/>
      <c r="H22" s="45"/>
      <c r="I22" s="45"/>
      <c r="J22" s="45"/>
      <c r="K22" s="49"/>
      <c r="L22" s="52"/>
    </row>
    <row r="23" spans="2:12" x14ac:dyDescent="0.35">
      <c r="B23" s="48" t="s">
        <v>129</v>
      </c>
      <c r="C23" s="48"/>
      <c r="D23" s="48"/>
      <c r="E23" s="48"/>
      <c r="F23" s="48"/>
      <c r="G23" s="45"/>
      <c r="H23" s="45"/>
      <c r="I23" s="45"/>
      <c r="J23" s="45"/>
      <c r="K23" s="57" t="s">
        <v>40</v>
      </c>
      <c r="L23" s="51">
        <f>AVERAGE(E3:E17)</f>
        <v>6.6</v>
      </c>
    </row>
    <row r="24" spans="2:12" x14ac:dyDescent="0.35">
      <c r="B24" s="45"/>
      <c r="C24" s="45"/>
      <c r="D24" s="45"/>
      <c r="E24" s="45"/>
      <c r="F24" s="45"/>
      <c r="G24" s="45"/>
      <c r="H24" s="45"/>
      <c r="I24" s="45"/>
      <c r="J24" s="45"/>
      <c r="K24" s="49"/>
      <c r="L24" s="51"/>
    </row>
    <row r="25" spans="2:12" x14ac:dyDescent="0.35">
      <c r="B25" s="48" t="s">
        <v>130</v>
      </c>
      <c r="C25" s="48"/>
      <c r="D25" s="48"/>
      <c r="E25" s="48"/>
      <c r="F25" s="48"/>
      <c r="G25" s="45"/>
      <c r="H25" s="45"/>
      <c r="I25" s="45"/>
      <c r="J25" s="45"/>
      <c r="K25" s="57" t="s">
        <v>41</v>
      </c>
      <c r="L25" s="53">
        <f>SUM(F3:F17)</f>
        <v>20800</v>
      </c>
    </row>
    <row r="26" spans="2:12" x14ac:dyDescent="0.35">
      <c r="B26" s="45"/>
      <c r="C26" s="45"/>
      <c r="D26" s="45"/>
      <c r="E26" s="45"/>
      <c r="F26" s="45"/>
      <c r="G26" s="45"/>
      <c r="H26" s="45"/>
      <c r="I26" s="45"/>
      <c r="J26" s="45"/>
      <c r="K26" s="49"/>
      <c r="L26" s="51"/>
    </row>
    <row r="27" spans="2:12" x14ac:dyDescent="0.35">
      <c r="B27" s="48" t="s">
        <v>131</v>
      </c>
      <c r="C27" s="48"/>
      <c r="D27" s="48"/>
      <c r="E27" s="48"/>
      <c r="F27" s="48"/>
      <c r="G27" s="48"/>
      <c r="H27" s="48"/>
      <c r="I27" s="45"/>
      <c r="J27" s="45"/>
      <c r="K27" s="57" t="s">
        <v>42</v>
      </c>
      <c r="L27" s="51">
        <f>COUNTIF(D3:D17,"Dept1")</f>
        <v>4</v>
      </c>
    </row>
    <row r="28" spans="2:12" x14ac:dyDescent="0.35">
      <c r="B28" s="45"/>
      <c r="C28" s="45"/>
      <c r="D28" s="45"/>
      <c r="E28" s="45"/>
      <c r="F28" s="45"/>
      <c r="G28" s="45"/>
      <c r="H28" s="45"/>
      <c r="I28" s="45"/>
      <c r="J28" s="45"/>
      <c r="K28" s="49"/>
      <c r="L28" s="51"/>
    </row>
    <row r="29" spans="2:12" x14ac:dyDescent="0.35">
      <c r="B29" s="48" t="s">
        <v>132</v>
      </c>
      <c r="C29" s="48"/>
      <c r="D29" s="48"/>
      <c r="E29" s="48"/>
      <c r="F29" s="48"/>
      <c r="G29" s="48"/>
      <c r="H29" s="48"/>
      <c r="I29" s="45"/>
      <c r="J29" s="45"/>
      <c r="K29" s="57" t="s">
        <v>43</v>
      </c>
      <c r="L29" s="51">
        <f>AVERAGEIF(D3:D17,"Dept2",C3:C17)</f>
        <v>42</v>
      </c>
    </row>
    <row r="30" spans="2:12" x14ac:dyDescent="0.35">
      <c r="B30" s="45"/>
      <c r="C30" s="45"/>
      <c r="D30" s="45"/>
      <c r="E30" s="45"/>
      <c r="F30" s="45"/>
      <c r="G30" s="45"/>
      <c r="H30" s="45"/>
      <c r="I30" s="45"/>
      <c r="J30" s="45"/>
      <c r="K30" s="49"/>
      <c r="L30" s="51"/>
    </row>
    <row r="31" spans="2:12" x14ac:dyDescent="0.35">
      <c r="B31" s="48" t="s">
        <v>133</v>
      </c>
      <c r="C31" s="48"/>
      <c r="D31" s="48"/>
      <c r="E31" s="48"/>
      <c r="F31" s="48"/>
      <c r="G31" s="48"/>
      <c r="H31" s="48"/>
      <c r="I31" s="45"/>
      <c r="J31" s="45"/>
      <c r="K31" s="57" t="s">
        <v>44</v>
      </c>
      <c r="L31" s="53">
        <f>SUMIF(D3:D17,"Dept3",F3:F17)</f>
        <v>6800</v>
      </c>
    </row>
    <row r="32" spans="2:12" x14ac:dyDescent="0.35">
      <c r="B32" s="45"/>
      <c r="C32" s="45"/>
      <c r="D32" s="45"/>
      <c r="E32" s="45"/>
      <c r="F32" s="45"/>
      <c r="G32" s="45"/>
      <c r="H32" s="45"/>
      <c r="I32" s="45"/>
      <c r="J32" s="45"/>
      <c r="K32" s="49"/>
      <c r="L32" s="51"/>
    </row>
    <row r="33" spans="2:12" x14ac:dyDescent="0.35">
      <c r="B33" s="48" t="s">
        <v>134</v>
      </c>
      <c r="C33" s="48"/>
      <c r="D33" s="48"/>
      <c r="E33" s="48"/>
      <c r="F33" s="48"/>
      <c r="G33" s="48"/>
      <c r="H33" s="48"/>
      <c r="I33" s="48"/>
      <c r="J33" s="48"/>
      <c r="K33" s="57" t="s">
        <v>45</v>
      </c>
      <c r="L33" s="53">
        <f>SUM(SUMIF(D3:D17,"=Dept4",F3:F17),SUMIF(D3:D17,"=Dept5",F3:F17))</f>
        <v>4010</v>
      </c>
    </row>
    <row r="34" spans="2:12" x14ac:dyDescent="0.35">
      <c r="B34" s="45"/>
      <c r="C34" s="45"/>
      <c r="D34" s="45"/>
      <c r="E34" s="45"/>
      <c r="F34" s="45"/>
      <c r="G34" s="45"/>
      <c r="H34" s="45"/>
      <c r="I34" s="45"/>
      <c r="J34" s="45"/>
      <c r="K34" s="49"/>
      <c r="L34" s="51"/>
    </row>
    <row r="35" spans="2:12" x14ac:dyDescent="0.35">
      <c r="B35" s="48" t="s">
        <v>135</v>
      </c>
      <c r="C35" s="48"/>
      <c r="D35" s="48"/>
      <c r="E35" s="48"/>
      <c r="F35" s="48"/>
      <c r="G35" s="48"/>
      <c r="H35" s="48"/>
      <c r="I35" s="45"/>
      <c r="J35" s="45"/>
      <c r="K35" s="57" t="s">
        <v>46</v>
      </c>
      <c r="L35" s="54">
        <f>AVERAGEIF(C3:C17,"&gt;40",F3:F17)</f>
        <v>1455.7142857142858</v>
      </c>
    </row>
    <row r="36" spans="2:12" x14ac:dyDescent="0.35">
      <c r="B36" s="45"/>
      <c r="C36" s="45"/>
      <c r="D36" s="45"/>
      <c r="E36" s="45"/>
      <c r="F36" s="45"/>
      <c r="G36" s="45"/>
      <c r="H36" s="45"/>
      <c r="I36" s="45"/>
      <c r="J36" s="45"/>
      <c r="K36" s="49"/>
      <c r="L36" s="51"/>
    </row>
    <row r="37" spans="2:12" x14ac:dyDescent="0.35">
      <c r="B37" s="48" t="s">
        <v>136</v>
      </c>
      <c r="C37" s="48"/>
      <c r="D37" s="48"/>
      <c r="E37" s="48"/>
      <c r="F37" s="48"/>
      <c r="G37" s="48"/>
      <c r="H37" s="48"/>
      <c r="I37" s="48"/>
      <c r="J37" s="45"/>
      <c r="K37" s="57" t="s">
        <v>47</v>
      </c>
      <c r="L37" s="51">
        <f>AVERAGEIF(F3:F17,"&gt;1500",E3:E17)</f>
        <v>7</v>
      </c>
    </row>
    <row r="38" spans="2:12" x14ac:dyDescent="0.35">
      <c r="B38" s="45"/>
      <c r="C38" s="45"/>
      <c r="D38" s="45"/>
      <c r="E38" s="45"/>
      <c r="F38" s="45"/>
      <c r="G38" s="45"/>
      <c r="H38" s="45"/>
      <c r="I38" s="45"/>
      <c r="J38" s="45"/>
      <c r="K38" s="49"/>
      <c r="L38" s="51"/>
    </row>
    <row r="39" spans="2:12" ht="15" thickBot="1" x14ac:dyDescent="0.4">
      <c r="B39" s="48" t="s">
        <v>137</v>
      </c>
      <c r="C39" s="48"/>
      <c r="D39" s="48"/>
      <c r="E39" s="48"/>
      <c r="F39" s="48"/>
      <c r="G39" s="45"/>
      <c r="H39" s="45"/>
      <c r="I39" s="45"/>
      <c r="J39" s="45"/>
      <c r="K39" s="58" t="s">
        <v>138</v>
      </c>
      <c r="L39" s="55">
        <f>SUMIF(F3:F17,"&gt;1200",F3:F17)</f>
        <v>15420</v>
      </c>
    </row>
  </sheetData>
  <mergeCells count="11">
    <mergeCell ref="B29:H29"/>
    <mergeCell ref="B19:F19"/>
    <mergeCell ref="B21:F21"/>
    <mergeCell ref="B23:F23"/>
    <mergeCell ref="B25:F25"/>
    <mergeCell ref="B27:H27"/>
    <mergeCell ref="B31:H31"/>
    <mergeCell ref="B33:J33"/>
    <mergeCell ref="B35:H35"/>
    <mergeCell ref="B37:I37"/>
    <mergeCell ref="B39:F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Norberto Olmedo</dc:creator>
  <cp:lastModifiedBy>Enzo Norberto Olmedo</cp:lastModifiedBy>
  <dcterms:created xsi:type="dcterms:W3CDTF">2023-09-18T17:45:40Z</dcterms:created>
  <dcterms:modified xsi:type="dcterms:W3CDTF">2023-09-19T12:07:01Z</dcterms:modified>
</cp:coreProperties>
</file>