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hgobna002\userdata\THPAL\05 Production\200 Tech - General\TNH-200-101 Process Outline\Reference TNH-200-101\"/>
    </mc:Choice>
  </mc:AlternateContent>
  <bookViews>
    <workbookView xWindow="0" yWindow="135" windowWidth="20115" windowHeight="6975"/>
  </bookViews>
  <sheets>
    <sheet name="Sheet1" sheetId="1" r:id="rId1"/>
  </sheets>
  <definedNames>
    <definedName name="_xlnm.Print_Area" localSheetId="0">Sheet1!$A$1:$U$57</definedName>
  </definedNames>
  <calcPr calcId="152511"/>
</workbook>
</file>

<file path=xl/calcChain.xml><?xml version="1.0" encoding="utf-8"?>
<calcChain xmlns="http://schemas.openxmlformats.org/spreadsheetml/2006/main">
  <c r="J12" i="1" l="1"/>
  <c r="J11" i="1"/>
  <c r="J10" i="1"/>
  <c r="J9" i="1"/>
  <c r="J8" i="1"/>
  <c r="J7" i="1"/>
  <c r="J6" i="1"/>
  <c r="J5" i="1"/>
  <c r="B8" i="1"/>
  <c r="B5" i="1"/>
  <c r="G6" i="1"/>
  <c r="G5" i="1"/>
  <c r="B10" i="1" l="1"/>
  <c r="C49" i="1" l="1"/>
  <c r="C45" i="1"/>
  <c r="C41" i="1"/>
  <c r="C37" i="1"/>
  <c r="C47" i="1"/>
  <c r="C46" i="1"/>
  <c r="C40" i="1"/>
  <c r="C44" i="1"/>
  <c r="C39" i="1"/>
  <c r="C48" i="1"/>
  <c r="C43" i="1"/>
  <c r="C38" i="1"/>
  <c r="C42" i="1"/>
  <c r="C36" i="1"/>
  <c r="C16" i="1"/>
  <c r="C20" i="1"/>
  <c r="C24" i="1"/>
  <c r="C28" i="1"/>
  <c r="C18" i="1"/>
  <c r="C26" i="1"/>
  <c r="G26" i="1" s="1"/>
  <c r="G46" i="1" s="1"/>
  <c r="C17" i="1"/>
  <c r="C21" i="1"/>
  <c r="C25" i="1"/>
  <c r="C29" i="1"/>
  <c r="C22" i="1"/>
  <c r="C19" i="1"/>
  <c r="C23" i="1"/>
  <c r="C27" i="1"/>
  <c r="E27" i="1" l="1"/>
  <c r="E47" i="1" s="1"/>
  <c r="K27" i="1"/>
  <c r="K47" i="1" s="1"/>
  <c r="J27" i="1"/>
  <c r="J47" i="1" s="1"/>
  <c r="D27" i="1"/>
  <c r="D47" i="1" s="1"/>
  <c r="H27" i="1"/>
  <c r="H47" i="1" s="1"/>
  <c r="I27" i="1"/>
  <c r="I47" i="1" s="1"/>
  <c r="F27" i="1"/>
  <c r="F47" i="1" s="1"/>
  <c r="G29" i="1"/>
  <c r="G49" i="1" s="1"/>
  <c r="I29" i="1"/>
  <c r="I49" i="1" s="1"/>
  <c r="E29" i="1"/>
  <c r="E49" i="1" s="1"/>
  <c r="J29" i="1"/>
  <c r="J49" i="1" s="1"/>
  <c r="F29" i="1"/>
  <c r="F49" i="1" s="1"/>
  <c r="H29" i="1"/>
  <c r="H49" i="1" s="1"/>
  <c r="K29" i="1"/>
  <c r="K49" i="1" s="1"/>
  <c r="D29" i="1"/>
  <c r="D49" i="1" s="1"/>
  <c r="K26" i="1"/>
  <c r="K46" i="1" s="1"/>
  <c r="I26" i="1"/>
  <c r="I46" i="1" s="1"/>
  <c r="D26" i="1"/>
  <c r="D46" i="1" s="1"/>
  <c r="J26" i="1"/>
  <c r="J46" i="1" s="1"/>
  <c r="F26" i="1"/>
  <c r="F46" i="1" s="1"/>
  <c r="E26" i="1"/>
  <c r="E46" i="1" s="1"/>
  <c r="H26" i="1"/>
  <c r="H46" i="1" s="1"/>
  <c r="I20" i="1"/>
  <c r="I40" i="1" s="1"/>
  <c r="D20" i="1"/>
  <c r="D40" i="1" s="1"/>
  <c r="K20" i="1"/>
  <c r="K40" i="1" s="1"/>
  <c r="E20" i="1"/>
  <c r="E40" i="1" s="1"/>
  <c r="J20" i="1"/>
  <c r="J40" i="1" s="1"/>
  <c r="F20" i="1"/>
  <c r="F40" i="1" s="1"/>
  <c r="H20" i="1"/>
  <c r="H40" i="1" s="1"/>
  <c r="K23" i="1"/>
  <c r="K43" i="1" s="1"/>
  <c r="H23" i="1"/>
  <c r="H43" i="1" s="1"/>
  <c r="E23" i="1"/>
  <c r="E43" i="1" s="1"/>
  <c r="D23" i="1"/>
  <c r="D43" i="1" s="1"/>
  <c r="I23" i="1"/>
  <c r="I43" i="1" s="1"/>
  <c r="F23" i="1"/>
  <c r="F43" i="1" s="1"/>
  <c r="J23" i="1"/>
  <c r="J43" i="1" s="1"/>
  <c r="G25" i="1"/>
  <c r="G45" i="1" s="1"/>
  <c r="D25" i="1"/>
  <c r="D45" i="1" s="1"/>
  <c r="E25" i="1"/>
  <c r="E45" i="1" s="1"/>
  <c r="I25" i="1"/>
  <c r="I45" i="1" s="1"/>
  <c r="J25" i="1"/>
  <c r="J45" i="1" s="1"/>
  <c r="K25" i="1"/>
  <c r="K45" i="1" s="1"/>
  <c r="F25" i="1"/>
  <c r="F45" i="1" s="1"/>
  <c r="H25" i="1"/>
  <c r="H45" i="1" s="1"/>
  <c r="K18" i="1"/>
  <c r="K38" i="1" s="1"/>
  <c r="H18" i="1"/>
  <c r="H38" i="1" s="1"/>
  <c r="J18" i="1"/>
  <c r="J38" i="1" s="1"/>
  <c r="D18" i="1"/>
  <c r="D38" i="1" s="1"/>
  <c r="F18" i="1"/>
  <c r="F38" i="1" s="1"/>
  <c r="I18" i="1"/>
  <c r="I38" i="1" s="1"/>
  <c r="E18" i="1"/>
  <c r="E38" i="1" s="1"/>
  <c r="K16" i="1"/>
  <c r="K36" i="1" s="1"/>
  <c r="I16" i="1"/>
  <c r="I36" i="1" s="1"/>
  <c r="H16" i="1"/>
  <c r="H36" i="1" s="1"/>
  <c r="G16" i="1"/>
  <c r="G36" i="1" s="1"/>
  <c r="D16" i="1"/>
  <c r="D36" i="1" s="1"/>
  <c r="E16" i="1"/>
  <c r="E36" i="1" s="1"/>
  <c r="F16" i="1"/>
  <c r="F36" i="1" s="1"/>
  <c r="J16" i="1"/>
  <c r="J36" i="1" s="1"/>
  <c r="G19" i="1"/>
  <c r="G39" i="1" s="1"/>
  <c r="K19" i="1"/>
  <c r="K39" i="1" s="1"/>
  <c r="E19" i="1"/>
  <c r="E39" i="1" s="1"/>
  <c r="H19" i="1"/>
  <c r="H39" i="1" s="1"/>
  <c r="F19" i="1"/>
  <c r="F39" i="1" s="1"/>
  <c r="J19" i="1"/>
  <c r="J39" i="1" s="1"/>
  <c r="D19" i="1"/>
  <c r="D39" i="1" s="1"/>
  <c r="I19" i="1"/>
  <c r="I39" i="1" s="1"/>
  <c r="G21" i="1"/>
  <c r="G41" i="1" s="1"/>
  <c r="E21" i="1"/>
  <c r="E41" i="1" s="1"/>
  <c r="D21" i="1"/>
  <c r="D41" i="1" s="1"/>
  <c r="I21" i="1"/>
  <c r="I41" i="1" s="1"/>
  <c r="K21" i="1"/>
  <c r="K41" i="1" s="1"/>
  <c r="J21" i="1"/>
  <c r="J41" i="1" s="1"/>
  <c r="F21" i="1"/>
  <c r="F41" i="1" s="1"/>
  <c r="H21" i="1"/>
  <c r="H41" i="1" s="1"/>
  <c r="K28" i="1"/>
  <c r="K48" i="1" s="1"/>
  <c r="H28" i="1"/>
  <c r="H48" i="1" s="1"/>
  <c r="E28" i="1"/>
  <c r="E48" i="1" s="1"/>
  <c r="I28" i="1"/>
  <c r="I48" i="1" s="1"/>
  <c r="J28" i="1"/>
  <c r="J48" i="1" s="1"/>
  <c r="F28" i="1"/>
  <c r="F48" i="1" s="1"/>
  <c r="D28" i="1"/>
  <c r="D48" i="1" s="1"/>
  <c r="G22" i="1"/>
  <c r="G42" i="1" s="1"/>
  <c r="I22" i="1"/>
  <c r="I42" i="1" s="1"/>
  <c r="K22" i="1"/>
  <c r="K42" i="1" s="1"/>
  <c r="F22" i="1"/>
  <c r="F42" i="1" s="1"/>
  <c r="E22" i="1"/>
  <c r="E42" i="1" s="1"/>
  <c r="D22" i="1"/>
  <c r="D42" i="1" s="1"/>
  <c r="H22" i="1"/>
  <c r="H42" i="1" s="1"/>
  <c r="J22" i="1"/>
  <c r="J42" i="1" s="1"/>
  <c r="E17" i="1"/>
  <c r="E37" i="1" s="1"/>
  <c r="I17" i="1"/>
  <c r="I37" i="1" s="1"/>
  <c r="F17" i="1"/>
  <c r="F37" i="1" s="1"/>
  <c r="K17" i="1"/>
  <c r="K37" i="1" s="1"/>
  <c r="H17" i="1"/>
  <c r="H37" i="1" s="1"/>
  <c r="D17" i="1"/>
  <c r="D37" i="1" s="1"/>
  <c r="J17" i="1"/>
  <c r="J37" i="1" s="1"/>
  <c r="I24" i="1"/>
  <c r="I44" i="1" s="1"/>
  <c r="H24" i="1"/>
  <c r="H44" i="1" s="1"/>
  <c r="E24" i="1"/>
  <c r="E44" i="1" s="1"/>
  <c r="K24" i="1"/>
  <c r="K44" i="1" s="1"/>
  <c r="D24" i="1"/>
  <c r="D44" i="1" s="1"/>
  <c r="J24" i="1"/>
  <c r="J44" i="1" s="1"/>
  <c r="F24" i="1"/>
  <c r="F44" i="1" s="1"/>
  <c r="G27" i="1"/>
  <c r="G47" i="1" s="1"/>
  <c r="G23" i="1"/>
  <c r="G43" i="1" s="1"/>
  <c r="G28" i="1"/>
  <c r="G48" i="1" s="1"/>
  <c r="G20" i="1"/>
  <c r="G40" i="1" s="1"/>
  <c r="G17" i="1"/>
  <c r="G37" i="1" s="1"/>
  <c r="G18" i="1"/>
  <c r="G38" i="1" s="1"/>
  <c r="G24" i="1"/>
  <c r="G44" i="1" s="1"/>
</calcChain>
</file>

<file path=xl/sharedStrings.xml><?xml version="1.0" encoding="utf-8"?>
<sst xmlns="http://schemas.openxmlformats.org/spreadsheetml/2006/main" count="46" uniqueCount="28">
  <si>
    <t>Ksp</t>
  </si>
  <si>
    <t>Ni</t>
  </si>
  <si>
    <t>Co</t>
  </si>
  <si>
    <t>Fe</t>
  </si>
  <si>
    <t>Zn</t>
  </si>
  <si>
    <t>pH</t>
  </si>
  <si>
    <t>Cu</t>
  </si>
  <si>
    <t>mol/l/kPa</t>
  </si>
  <si>
    <t>atm</t>
  </si>
  <si>
    <t>kPa</t>
  </si>
  <si>
    <t>[H2S]aq=</t>
  </si>
  <si>
    <t>mol/l</t>
  </si>
  <si>
    <t>atomic weight(g/mol)</t>
  </si>
  <si>
    <t>Ka</t>
  </si>
  <si>
    <t>pKa</t>
  </si>
  <si>
    <t xml:space="preserve">K1 = </t>
  </si>
  <si>
    <t xml:space="preserve">K2 = </t>
  </si>
  <si>
    <t>Henry's constant</t>
  </si>
  <si>
    <t xml:space="preserve">KH = </t>
  </si>
  <si>
    <t xml:space="preserve">H2S = </t>
  </si>
  <si>
    <t>[S2-]</t>
  </si>
  <si>
    <t>Cd</t>
  </si>
  <si>
    <t>Pb</t>
  </si>
  <si>
    <t>Mn</t>
  </si>
  <si>
    <t>Solubility products</t>
  </si>
  <si>
    <t>Acid dissociation constants</t>
  </si>
  <si>
    <t>T. Nakai</t>
  </si>
  <si>
    <t>Solubility of metal sulfide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</si>
</sst>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shrinkToFit="1"/>
    </xf>
    <xf numFmtId="164" fontId="0" fillId="0" borderId="1" xfId="0" applyNumberFormat="1" applyBorder="1" applyAlignment="1">
      <alignment shrinkToFit="1"/>
    </xf>
    <xf numFmtId="0" fontId="0" fillId="0" borderId="0" xfId="0" applyAlignment="1">
      <alignment shrinkToFit="1"/>
    </xf>
    <xf numFmtId="165" fontId="0" fillId="0" borderId="1" xfId="0" applyNumberFormat="1" applyBorder="1" applyAlignment="1">
      <alignment shrinkToFit="1"/>
    </xf>
    <xf numFmtId="2" fontId="0" fillId="0" borderId="1" xfId="0" applyNumberFormat="1" applyBorder="1" applyAlignment="1">
      <alignment shrinkToFit="1"/>
    </xf>
    <xf numFmtId="166" fontId="0" fillId="0" borderId="1" xfId="0" applyNumberFormat="1" applyBorder="1" applyAlignment="1">
      <alignment shrinkToFit="1"/>
    </xf>
    <xf numFmtId="1" fontId="0" fillId="0" borderId="1" xfId="0" applyNumberFormat="1" applyBorder="1" applyAlignment="1">
      <alignment shrinkToFit="1"/>
    </xf>
    <xf numFmtId="0" fontId="0" fillId="0" borderId="1" xfId="0" applyBorder="1" applyAlignment="1">
      <alignment horizontal="center" shrinkToFit="1"/>
    </xf>
    <xf numFmtId="0" fontId="0" fillId="0" borderId="1" xfId="0" applyFill="1" applyBorder="1" applyAlignment="1">
      <alignment horizontal="center" shrinkToFi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Ni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Sheet1!$B$16:$B$29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Sheet1!$D$16:$D$29</c:f>
              <c:numCache>
                <c:formatCode>0.0</c:formatCode>
                <c:ptCount val="14"/>
                <c:pt idx="0">
                  <c:v>1479202.8240225634</c:v>
                </c:pt>
                <c:pt idx="1">
                  <c:v>147920.28240225624</c:v>
                </c:pt>
                <c:pt idx="2">
                  <c:v>14792.028240225623</c:v>
                </c:pt>
                <c:pt idx="3">
                  <c:v>1479.202824022562</c:v>
                </c:pt>
                <c:pt idx="4">
                  <c:v>147.92028240225622</c:v>
                </c:pt>
                <c:pt idx="5" formatCode="0.00">
                  <c:v>14.792028240225623</c:v>
                </c:pt>
                <c:pt idx="6" formatCode="0.000">
                  <c:v>1.4792028240225612</c:v>
                </c:pt>
                <c:pt idx="7" formatCode="0.0000">
                  <c:v>0.14792028240225621</c:v>
                </c:pt>
                <c:pt idx="8" formatCode="0.0000">
                  <c:v>1.4792028240225593E-2</c:v>
                </c:pt>
                <c:pt idx="9" formatCode="0.0000">
                  <c:v>1.4792028240225622E-3</c:v>
                </c:pt>
                <c:pt idx="10" formatCode="0.0000">
                  <c:v>1.479202824022561E-4</c:v>
                </c:pt>
                <c:pt idx="11" formatCode="0.0000">
                  <c:v>1.4792028240225623E-5</c:v>
                </c:pt>
                <c:pt idx="12" formatCode="0.0000">
                  <c:v>1.479202824022558E-6</c:v>
                </c:pt>
                <c:pt idx="13" formatCode="0.0000">
                  <c:v>1.4792028240225622E-7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Co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Sheet1!$B$16:$B$29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Sheet1!$E$16:$E$29</c:f>
              <c:numCache>
                <c:formatCode>0.00</c:formatCode>
                <c:ptCount val="14"/>
                <c:pt idx="0">
                  <c:v>95480.4467134187</c:v>
                </c:pt>
                <c:pt idx="1">
                  <c:v>9548.0446713418623</c:v>
                </c:pt>
                <c:pt idx="2">
                  <c:v>954.80446713418644</c:v>
                </c:pt>
                <c:pt idx="3">
                  <c:v>95.480446713418615</c:v>
                </c:pt>
                <c:pt idx="4" formatCode="0.0000">
                  <c:v>9.548044671341863</c:v>
                </c:pt>
                <c:pt idx="5" formatCode="0.0000">
                  <c:v>0.95480446713418632</c:v>
                </c:pt>
                <c:pt idx="6" formatCode="0.0000">
                  <c:v>9.5480446713418571E-2</c:v>
                </c:pt>
                <c:pt idx="7" formatCode="0.0000">
                  <c:v>9.5480446713418626E-3</c:v>
                </c:pt>
                <c:pt idx="8" formatCode="0.0000">
                  <c:v>9.5480446713418438E-4</c:v>
                </c:pt>
                <c:pt idx="9" formatCode="0.0000">
                  <c:v>9.5480446713418617E-5</c:v>
                </c:pt>
                <c:pt idx="10" formatCode="0.0000">
                  <c:v>9.5480446713418556E-6</c:v>
                </c:pt>
                <c:pt idx="11" formatCode="0.0000">
                  <c:v>9.5480446713418628E-7</c:v>
                </c:pt>
                <c:pt idx="12" formatCode="0.0000">
                  <c:v>9.5480446713418352E-8</c:v>
                </c:pt>
                <c:pt idx="13" formatCode="0.0000">
                  <c:v>9.5480446713418643E-9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Sheet1!$F$15</c:f>
              <c:strCache>
                <c:ptCount val="1"/>
                <c:pt idx="0">
                  <c:v>Fe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Sheet1!$B$16:$B$29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Sheet1!$F$16:$F$29</c:f>
              <c:numCache>
                <c:formatCode>0</c:formatCode>
                <c:ptCount val="14"/>
                <c:pt idx="0">
                  <c:v>2462996319.6325817</c:v>
                </c:pt>
                <c:pt idx="1">
                  <c:v>246299631.96325803</c:v>
                </c:pt>
                <c:pt idx="2">
                  <c:v>24629963.196325805</c:v>
                </c:pt>
                <c:pt idx="3">
                  <c:v>2462996.31963258</c:v>
                </c:pt>
                <c:pt idx="4">
                  <c:v>246299.631963258</c:v>
                </c:pt>
                <c:pt idx="5">
                  <c:v>24629.963196325803</c:v>
                </c:pt>
                <c:pt idx="6">
                  <c:v>2462.9963196325784</c:v>
                </c:pt>
                <c:pt idx="7">
                  <c:v>246.29963196325801</c:v>
                </c:pt>
                <c:pt idx="8">
                  <c:v>24.62996319632575</c:v>
                </c:pt>
                <c:pt idx="9" formatCode="0.00">
                  <c:v>2.4629963196325799</c:v>
                </c:pt>
                <c:pt idx="10" formatCode="0.00">
                  <c:v>0.2462996319632578</c:v>
                </c:pt>
                <c:pt idx="11" formatCode="0.000">
                  <c:v>2.4629963196325804E-2</c:v>
                </c:pt>
                <c:pt idx="12" formatCode="0.0000">
                  <c:v>2.4629963196325733E-3</c:v>
                </c:pt>
                <c:pt idx="13" formatCode="0.0000">
                  <c:v>2.4629963196325799E-4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Sheet1!$G$15</c:f>
              <c:strCache>
                <c:ptCount val="1"/>
                <c:pt idx="0">
                  <c:v>Zn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Sheet1!$B$16:$B$29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Sheet1!$G$16:$G$29</c:f>
              <c:numCache>
                <c:formatCode>0.00</c:formatCode>
                <c:ptCount val="14"/>
                <c:pt idx="0">
                  <c:v>523.8232027543047</c:v>
                </c:pt>
                <c:pt idx="1">
                  <c:v>52.382320275430438</c:v>
                </c:pt>
                <c:pt idx="2">
                  <c:v>5.2382320275430434</c:v>
                </c:pt>
                <c:pt idx="3">
                  <c:v>0.52382320275430427</c:v>
                </c:pt>
                <c:pt idx="4">
                  <c:v>5.2382320275430432E-2</c:v>
                </c:pt>
                <c:pt idx="5" formatCode="0.0000">
                  <c:v>5.238232027543044E-3</c:v>
                </c:pt>
                <c:pt idx="6" formatCode="0.0000">
                  <c:v>5.2382320275430399E-4</c:v>
                </c:pt>
                <c:pt idx="7" formatCode="0.0000">
                  <c:v>5.2382320275430432E-5</c:v>
                </c:pt>
                <c:pt idx="8" formatCode="0.0000">
                  <c:v>5.2382320275430332E-6</c:v>
                </c:pt>
                <c:pt idx="9" formatCode="0.0000">
                  <c:v>5.2382320275430429E-7</c:v>
                </c:pt>
                <c:pt idx="10" formatCode="0.0000">
                  <c:v>5.2382320275430393E-8</c:v>
                </c:pt>
                <c:pt idx="11" formatCode="0.0000">
                  <c:v>5.2382320275430438E-9</c:v>
                </c:pt>
                <c:pt idx="12" formatCode="0.0000">
                  <c:v>5.2382320275430283E-10</c:v>
                </c:pt>
                <c:pt idx="13" formatCode="0.0000">
                  <c:v>5.2382320275430431E-11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Sheet1!$H$15</c:f>
              <c:strCache>
                <c:ptCount val="1"/>
                <c:pt idx="0">
                  <c:v>Cu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Sheet1!$B$16:$B$29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Sheet1!$H$16:$H$29</c:f>
              <c:numCache>
                <c:formatCode>0.0000</c:formatCode>
                <c:ptCount val="14"/>
                <c:pt idx="0">
                  <c:v>5.0905137241512531E-9</c:v>
                </c:pt>
                <c:pt idx="1">
                  <c:v>5.0905137241512494E-10</c:v>
                </c:pt>
                <c:pt idx="2">
                  <c:v>5.0905137241512498E-11</c:v>
                </c:pt>
                <c:pt idx="3">
                  <c:v>5.0905137241512493E-12</c:v>
                </c:pt>
                <c:pt idx="4">
                  <c:v>5.0905137241512493E-13</c:v>
                </c:pt>
                <c:pt idx="5">
                  <c:v>5.0905137241512498E-14</c:v>
                </c:pt>
                <c:pt idx="6">
                  <c:v>5.0905137241512457E-15</c:v>
                </c:pt>
                <c:pt idx="7">
                  <c:v>5.0905137241512489E-16</c:v>
                </c:pt>
                <c:pt idx="8">
                  <c:v>5.0905137241512392E-17</c:v>
                </c:pt>
                <c:pt idx="9">
                  <c:v>5.0905137241512489E-18</c:v>
                </c:pt>
                <c:pt idx="10">
                  <c:v>5.0905137241512449E-19</c:v>
                </c:pt>
                <c:pt idx="11">
                  <c:v>5.090513724151249E-20</c:v>
                </c:pt>
                <c:pt idx="12">
                  <c:v>5.0905137241512349E-21</c:v>
                </c:pt>
                <c:pt idx="13">
                  <c:v>5.0905137241512488E-22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Sheet1!$I$15</c:f>
              <c:strCache>
                <c:ptCount val="1"/>
                <c:pt idx="0">
                  <c:v>Cd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Sheet1!$B$16:$B$29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Sheet1!$I$16:$I$29</c:f>
              <c:numCache>
                <c:formatCode>0.0000</c:formatCode>
                <c:ptCount val="14"/>
                <c:pt idx="0">
                  <c:v>7.1836751345589525</c:v>
                </c:pt>
                <c:pt idx="1">
                  <c:v>0.71836751345589478</c:v>
                </c:pt>
                <c:pt idx="2">
                  <c:v>7.1836751345589478E-2</c:v>
                </c:pt>
                <c:pt idx="3">
                  <c:v>7.1836751345589478E-3</c:v>
                </c:pt>
                <c:pt idx="4">
                  <c:v>7.183675134558948E-4</c:v>
                </c:pt>
                <c:pt idx="5">
                  <c:v>7.1836751345589486E-5</c:v>
                </c:pt>
                <c:pt idx="6">
                  <c:v>7.1836751345589428E-6</c:v>
                </c:pt>
                <c:pt idx="7">
                  <c:v>7.1836751345589481E-7</c:v>
                </c:pt>
                <c:pt idx="8">
                  <c:v>7.1836751345589343E-8</c:v>
                </c:pt>
                <c:pt idx="9">
                  <c:v>7.1836751345589474E-9</c:v>
                </c:pt>
                <c:pt idx="10">
                  <c:v>7.1836751345589426E-10</c:v>
                </c:pt>
                <c:pt idx="11">
                  <c:v>7.1836751345589481E-11</c:v>
                </c:pt>
                <c:pt idx="12">
                  <c:v>7.1836751345589274E-12</c:v>
                </c:pt>
                <c:pt idx="13">
                  <c:v>7.1836751345589482E-13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Sheet1!$J$15</c:f>
              <c:strCache>
                <c:ptCount val="1"/>
                <c:pt idx="0">
                  <c:v>Pb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Sheet1!$B$16:$B$29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Sheet1!$J$16:$J$29</c:f>
              <c:numCache>
                <c:formatCode>0.0000</c:formatCode>
                <c:ptCount val="14"/>
                <c:pt idx="0">
                  <c:v>1.734427245995823</c:v>
                </c:pt>
                <c:pt idx="1">
                  <c:v>0.17344272459958218</c:v>
                </c:pt>
                <c:pt idx="2">
                  <c:v>1.7344272459958222E-2</c:v>
                </c:pt>
                <c:pt idx="3">
                  <c:v>1.7344272459958218E-3</c:v>
                </c:pt>
                <c:pt idx="4">
                  <c:v>1.7344272459958218E-4</c:v>
                </c:pt>
                <c:pt idx="5">
                  <c:v>1.7344272459958219E-5</c:v>
                </c:pt>
                <c:pt idx="6">
                  <c:v>1.7344272459958208E-6</c:v>
                </c:pt>
                <c:pt idx="7">
                  <c:v>1.7344272459958218E-7</c:v>
                </c:pt>
                <c:pt idx="8">
                  <c:v>1.7344272459958184E-8</c:v>
                </c:pt>
                <c:pt idx="9">
                  <c:v>1.7344272459958217E-9</c:v>
                </c:pt>
                <c:pt idx="10">
                  <c:v>1.7344272459958204E-10</c:v>
                </c:pt>
                <c:pt idx="11">
                  <c:v>1.7344272459958218E-11</c:v>
                </c:pt>
                <c:pt idx="12">
                  <c:v>1.7344272459958167E-12</c:v>
                </c:pt>
                <c:pt idx="13">
                  <c:v>1.7344272459958218E-13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Sheet1!$K$15</c:f>
              <c:strCache>
                <c:ptCount val="1"/>
                <c:pt idx="0">
                  <c:v>Mn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Sheet1!$B$16:$B$29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Sheet1!$K$16:$K$29</c:f>
              <c:numCache>
                <c:formatCode>0</c:formatCode>
                <c:ptCount val="14"/>
                <c:pt idx="0">
                  <c:v>138456791689216.08</c:v>
                </c:pt>
                <c:pt idx="1">
                  <c:v>13845679168921.598</c:v>
                </c:pt>
                <c:pt idx="2">
                  <c:v>1384567916892.1599</c:v>
                </c:pt>
                <c:pt idx="3">
                  <c:v>138456791689.21597</c:v>
                </c:pt>
                <c:pt idx="4">
                  <c:v>13845679168.921598</c:v>
                </c:pt>
                <c:pt idx="5">
                  <c:v>1384567916.8921599</c:v>
                </c:pt>
                <c:pt idx="6">
                  <c:v>138456791.68921587</c:v>
                </c:pt>
                <c:pt idx="7">
                  <c:v>13845679.168921597</c:v>
                </c:pt>
                <c:pt idx="8">
                  <c:v>1384567.9168921569</c:v>
                </c:pt>
                <c:pt idx="9">
                  <c:v>138456.79168921596</c:v>
                </c:pt>
                <c:pt idx="10">
                  <c:v>13845.679168921586</c:v>
                </c:pt>
                <c:pt idx="11">
                  <c:v>1384.5679168921597</c:v>
                </c:pt>
                <c:pt idx="12" formatCode="0.0">
                  <c:v>138.45679168921558</c:v>
                </c:pt>
                <c:pt idx="13" formatCode="0.0">
                  <c:v>13.845679168921597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345336"/>
        <c:axId val="332345728"/>
      </c:scatterChart>
      <c:valAx>
        <c:axId val="332345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332345728"/>
        <c:crossesAt val="1"/>
        <c:crossBetween val="midCat"/>
      </c:valAx>
      <c:valAx>
        <c:axId val="332345728"/>
        <c:scaling>
          <c:logBase val="10"/>
          <c:orientation val="minMax"/>
          <c:max val="100000"/>
          <c:min val="1.0000000000000003E-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Metal</a:t>
                </a:r>
                <a:r>
                  <a:rPr lang="en-US" baseline="0"/>
                  <a:t> concentration (g/l)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0689655172413793E-2"/>
              <c:y val="0.27790569060989084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crossAx val="332345336"/>
        <c:crossesAt val="-2"/>
        <c:crossBetween val="midCat"/>
        <c:majorUnit val="10"/>
      </c:valAx>
      <c:spPr>
        <a:noFill/>
        <a:ln w="12700" cmpd="sng">
          <a:solidFill>
            <a:schemeClr val="tx1"/>
          </a:solidFill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Sheet1!$D$15</c:f>
              <c:strCache>
                <c:ptCount val="1"/>
                <c:pt idx="0">
                  <c:v>Ni</c:v>
                </c:pt>
              </c:strCache>
            </c:strRef>
          </c:tx>
          <c:spPr>
            <a:ln w="28575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Sheet1!$B$36:$B$49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Sheet1!$D$36:$D$49</c:f>
              <c:numCache>
                <c:formatCode>0.00</c:formatCode>
                <c:ptCount val="14"/>
                <c:pt idx="0">
                  <c:v>6.1700277272859498</c:v>
                </c:pt>
                <c:pt idx="1">
                  <c:v>5.1700277272859498</c:v>
                </c:pt>
                <c:pt idx="2">
                  <c:v>4.1700277272859498</c:v>
                </c:pt>
                <c:pt idx="3">
                  <c:v>3.1700277272859494</c:v>
                </c:pt>
                <c:pt idx="4">
                  <c:v>2.1700277272859494</c:v>
                </c:pt>
                <c:pt idx="5">
                  <c:v>1.1700277272859496</c:v>
                </c:pt>
                <c:pt idx="6">
                  <c:v>0.17002772728594923</c:v>
                </c:pt>
                <c:pt idx="7">
                  <c:v>-0.8299722727140505</c:v>
                </c:pt>
                <c:pt idx="8">
                  <c:v>-1.8299722727140513</c:v>
                </c:pt>
                <c:pt idx="9">
                  <c:v>-2.8299722727140506</c:v>
                </c:pt>
                <c:pt idx="10">
                  <c:v>-3.8299722727140511</c:v>
                </c:pt>
                <c:pt idx="11">
                  <c:v>-4.8299722727140502</c:v>
                </c:pt>
                <c:pt idx="12">
                  <c:v>-5.8299722727140519</c:v>
                </c:pt>
                <c:pt idx="13">
                  <c:v>-6.8299722727140502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Sheet1!$E$15</c:f>
              <c:strCache>
                <c:ptCount val="1"/>
                <c:pt idx="0">
                  <c:v>Co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Sheet1!$B$36:$B$49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Sheet1!$E$36:$E$49</c:f>
              <c:numCache>
                <c:formatCode>0.00</c:formatCode>
                <c:ptCount val="14"/>
                <c:pt idx="0">
                  <c:v>4.9799144422232686</c:v>
                </c:pt>
                <c:pt idx="1">
                  <c:v>3.9799144422232682</c:v>
                </c:pt>
                <c:pt idx="2">
                  <c:v>2.9799144422232682</c:v>
                </c:pt>
                <c:pt idx="3">
                  <c:v>1.979914442223268</c:v>
                </c:pt>
                <c:pt idx="4">
                  <c:v>0.97991444222326818</c:v>
                </c:pt>
                <c:pt idx="5">
                  <c:v>-2.008555777673186E-2</c:v>
                </c:pt>
                <c:pt idx="6">
                  <c:v>-1.020085557776732</c:v>
                </c:pt>
                <c:pt idx="7">
                  <c:v>-2.0200855577767318</c:v>
                </c:pt>
                <c:pt idx="8">
                  <c:v>-3.0200855577767327</c:v>
                </c:pt>
                <c:pt idx="9">
                  <c:v>-4.0200855577767323</c:v>
                </c:pt>
                <c:pt idx="10">
                  <c:v>-5.0200855577767323</c:v>
                </c:pt>
                <c:pt idx="11">
                  <c:v>-6.0200855577767323</c:v>
                </c:pt>
                <c:pt idx="12">
                  <c:v>-7.0200855577767332</c:v>
                </c:pt>
                <c:pt idx="13">
                  <c:v>-8.0200855577767314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Sheet1!$F$15</c:f>
              <c:strCache>
                <c:ptCount val="1"/>
                <c:pt idx="0">
                  <c:v>Fe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Sheet1!$B$36:$B$49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Sheet1!$F$36:$F$49</c:f>
              <c:numCache>
                <c:formatCode>0.00</c:formatCode>
                <c:ptCount val="14"/>
                <c:pt idx="0">
                  <c:v>9.3914637628888578</c:v>
                </c:pt>
                <c:pt idx="1">
                  <c:v>8.3914637628888578</c:v>
                </c:pt>
                <c:pt idx="2">
                  <c:v>7.3914637628888569</c:v>
                </c:pt>
                <c:pt idx="3">
                  <c:v>6.3914637628888569</c:v>
                </c:pt>
                <c:pt idx="4">
                  <c:v>5.3914637628888569</c:v>
                </c:pt>
                <c:pt idx="5">
                  <c:v>4.3914637628888569</c:v>
                </c:pt>
                <c:pt idx="6">
                  <c:v>3.3914637628888569</c:v>
                </c:pt>
                <c:pt idx="7">
                  <c:v>2.3914637628888573</c:v>
                </c:pt>
                <c:pt idx="8">
                  <c:v>1.3914637628888562</c:v>
                </c:pt>
                <c:pt idx="9">
                  <c:v>0.39146376288885715</c:v>
                </c:pt>
                <c:pt idx="10">
                  <c:v>-0.60853623711114324</c:v>
                </c:pt>
                <c:pt idx="11">
                  <c:v>-1.6085362371111427</c:v>
                </c:pt>
                <c:pt idx="12">
                  <c:v>-2.608536237111144</c:v>
                </c:pt>
                <c:pt idx="13">
                  <c:v>-3.6085362371111427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Sheet1!$G$15</c:f>
              <c:strCache>
                <c:ptCount val="1"/>
                <c:pt idx="0">
                  <c:v>Zn</c:v>
                </c:pt>
              </c:strCache>
            </c:strRef>
          </c:tx>
          <c:spPr>
            <a:ln w="28575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none"/>
          </c:marker>
          <c:xVal>
            <c:numRef>
              <c:f>Sheet1!$B$36:$B$49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Sheet1!$G$36:$G$49</c:f>
              <c:numCache>
                <c:formatCode>0.00</c:formatCode>
                <c:ptCount val="14"/>
                <c:pt idx="0">
                  <c:v>2.719184731593947</c:v>
                </c:pt>
                <c:pt idx="1">
                  <c:v>1.719184731593947</c:v>
                </c:pt>
                <c:pt idx="2">
                  <c:v>0.71918473159394691</c:v>
                </c:pt>
                <c:pt idx="3">
                  <c:v>-0.28081526840605314</c:v>
                </c:pt>
                <c:pt idx="4">
                  <c:v>-1.2808152684060532</c:v>
                </c:pt>
                <c:pt idx="5">
                  <c:v>-2.280815268406053</c:v>
                </c:pt>
                <c:pt idx="6">
                  <c:v>-3.2808152684060534</c:v>
                </c:pt>
                <c:pt idx="7">
                  <c:v>-4.2808152684060534</c:v>
                </c:pt>
                <c:pt idx="8">
                  <c:v>-5.2808152684060543</c:v>
                </c:pt>
                <c:pt idx="9">
                  <c:v>-6.2808152684060534</c:v>
                </c:pt>
                <c:pt idx="10">
                  <c:v>-7.2808152684060534</c:v>
                </c:pt>
                <c:pt idx="11">
                  <c:v>-8.2808152684060534</c:v>
                </c:pt>
                <c:pt idx="12">
                  <c:v>-9.2808152684060552</c:v>
                </c:pt>
                <c:pt idx="13">
                  <c:v>-10.280815268406053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Sheet1!$H$15</c:f>
              <c:strCache>
                <c:ptCount val="1"/>
                <c:pt idx="0">
                  <c:v>Cu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Sheet1!$B$36:$B$49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Sheet1!$H$36:$H$49</c:f>
              <c:numCache>
                <c:formatCode>0.00</c:formatCode>
                <c:ptCount val="14"/>
                <c:pt idx="0">
                  <c:v>-8.2932383873477296</c:v>
                </c:pt>
                <c:pt idx="1">
                  <c:v>-9.2932383873477296</c:v>
                </c:pt>
                <c:pt idx="2">
                  <c:v>-10.29323838734773</c:v>
                </c:pt>
                <c:pt idx="3">
                  <c:v>-11.29323838734773</c:v>
                </c:pt>
                <c:pt idx="4">
                  <c:v>-12.29323838734773</c:v>
                </c:pt>
                <c:pt idx="5">
                  <c:v>-13.29323838734773</c:v>
                </c:pt>
                <c:pt idx="6">
                  <c:v>-14.293238387347731</c:v>
                </c:pt>
                <c:pt idx="7">
                  <c:v>-15.29323838734773</c:v>
                </c:pt>
                <c:pt idx="8">
                  <c:v>-16.293238387347731</c:v>
                </c:pt>
                <c:pt idx="9">
                  <c:v>-17.293238387347731</c:v>
                </c:pt>
                <c:pt idx="10">
                  <c:v>-18.293238387347731</c:v>
                </c:pt>
                <c:pt idx="11">
                  <c:v>-19.293238387347731</c:v>
                </c:pt>
                <c:pt idx="12">
                  <c:v>-20.293238387347731</c:v>
                </c:pt>
                <c:pt idx="13">
                  <c:v>-21.293238387347731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Sheet1!$I$15</c:f>
              <c:strCache>
                <c:ptCount val="1"/>
                <c:pt idx="0">
                  <c:v>Cd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Sheet1!$B$36:$B$49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Sheet1!$I$36:$I$49</c:f>
              <c:numCache>
                <c:formatCode>0.00</c:formatCode>
                <c:ptCount val="14"/>
                <c:pt idx="0">
                  <c:v>0.85634668411880588</c:v>
                </c:pt>
                <c:pt idx="1">
                  <c:v>-0.14365331588119443</c:v>
                </c:pt>
                <c:pt idx="2">
                  <c:v>-1.1436533158811943</c:v>
                </c:pt>
                <c:pt idx="3">
                  <c:v>-2.1436533158811946</c:v>
                </c:pt>
                <c:pt idx="4">
                  <c:v>-3.1436533158811946</c:v>
                </c:pt>
                <c:pt idx="5">
                  <c:v>-4.1436533158811946</c:v>
                </c:pt>
                <c:pt idx="6">
                  <c:v>-5.1436533158811946</c:v>
                </c:pt>
                <c:pt idx="7">
                  <c:v>-6.1436533158811946</c:v>
                </c:pt>
                <c:pt idx="8">
                  <c:v>-7.1436533158811955</c:v>
                </c:pt>
                <c:pt idx="9">
                  <c:v>-8.1436533158811937</c:v>
                </c:pt>
                <c:pt idx="10">
                  <c:v>-9.1436533158811955</c:v>
                </c:pt>
                <c:pt idx="11">
                  <c:v>-10.143653315881194</c:v>
                </c:pt>
                <c:pt idx="12">
                  <c:v>-11.143653315881195</c:v>
                </c:pt>
                <c:pt idx="13">
                  <c:v>-12.143653315881194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Sheet1!$J$15</c:f>
              <c:strCache>
                <c:ptCount val="1"/>
                <c:pt idx="0">
                  <c:v>Pb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Sheet1!$B$36:$B$49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Sheet1!$J$36:$J$49</c:f>
              <c:numCache>
                <c:formatCode>0.00</c:formatCode>
                <c:ptCount val="14"/>
                <c:pt idx="0">
                  <c:v>0.23915608721340084</c:v>
                </c:pt>
                <c:pt idx="1">
                  <c:v>-0.76084391278659946</c:v>
                </c:pt>
                <c:pt idx="2">
                  <c:v>-1.7608439127865994</c:v>
                </c:pt>
                <c:pt idx="3">
                  <c:v>-2.7608439127865996</c:v>
                </c:pt>
                <c:pt idx="4">
                  <c:v>-3.7608439127865996</c:v>
                </c:pt>
                <c:pt idx="5">
                  <c:v>-4.7608439127865996</c:v>
                </c:pt>
                <c:pt idx="6">
                  <c:v>-5.7608439127865996</c:v>
                </c:pt>
                <c:pt idx="7">
                  <c:v>-6.7608439127865996</c:v>
                </c:pt>
                <c:pt idx="8">
                  <c:v>-7.7608439127866005</c:v>
                </c:pt>
                <c:pt idx="9">
                  <c:v>-8.7608439127865996</c:v>
                </c:pt>
                <c:pt idx="10">
                  <c:v>-9.7608439127865996</c:v>
                </c:pt>
                <c:pt idx="11">
                  <c:v>-10.7608439127866</c:v>
                </c:pt>
                <c:pt idx="12">
                  <c:v>-11.760843912786601</c:v>
                </c:pt>
                <c:pt idx="13">
                  <c:v>-12.7608439127866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Sheet1!$K$15</c:f>
              <c:strCache>
                <c:ptCount val="1"/>
                <c:pt idx="0">
                  <c:v>Mn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Sheet1!$B$36:$B$49</c:f>
              <c:numCache>
                <c:formatCode>General</c:formatCode>
                <c:ptCount val="14"/>
                <c:pt idx="0">
                  <c:v>-1.5</c:v>
                </c:pt>
                <c:pt idx="1">
                  <c:v>-1</c:v>
                </c:pt>
                <c:pt idx="2">
                  <c:v>-0.5</c:v>
                </c:pt>
                <c:pt idx="3">
                  <c:v>0</c:v>
                </c:pt>
                <c:pt idx="4">
                  <c:v>0.5</c:v>
                </c:pt>
                <c:pt idx="5">
                  <c:v>1</c:v>
                </c:pt>
                <c:pt idx="6">
                  <c:v>1.5</c:v>
                </c:pt>
                <c:pt idx="7">
                  <c:v>2</c:v>
                </c:pt>
                <c:pt idx="8">
                  <c:v>2.5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  <c:pt idx="12">
                  <c:v>4.5</c:v>
                </c:pt>
                <c:pt idx="13">
                  <c:v>5</c:v>
                </c:pt>
              </c:numCache>
            </c:numRef>
          </c:xVal>
          <c:yVal>
            <c:numRef>
              <c:f>Sheet1!$K$36:$K$49</c:f>
              <c:numCache>
                <c:formatCode>0.00</c:formatCode>
                <c:ptCount val="14"/>
                <c:pt idx="0">
                  <c:v>14.141314263951621</c:v>
                </c:pt>
                <c:pt idx="1">
                  <c:v>13.141314263951621</c:v>
                </c:pt>
                <c:pt idx="2">
                  <c:v>12.141314263951621</c:v>
                </c:pt>
                <c:pt idx="3">
                  <c:v>11.141314263951621</c:v>
                </c:pt>
                <c:pt idx="4">
                  <c:v>10.141314263951621</c:v>
                </c:pt>
                <c:pt idx="5">
                  <c:v>9.1413142639516209</c:v>
                </c:pt>
                <c:pt idx="6">
                  <c:v>8.1413142639516209</c:v>
                </c:pt>
                <c:pt idx="7">
                  <c:v>7.1413142639516201</c:v>
                </c:pt>
                <c:pt idx="8">
                  <c:v>6.1413142639516192</c:v>
                </c:pt>
                <c:pt idx="9">
                  <c:v>5.1413142639516201</c:v>
                </c:pt>
                <c:pt idx="10">
                  <c:v>4.1413142639516201</c:v>
                </c:pt>
                <c:pt idx="11">
                  <c:v>3.1413142639516205</c:v>
                </c:pt>
                <c:pt idx="12">
                  <c:v>2.1413142639516192</c:v>
                </c:pt>
                <c:pt idx="13">
                  <c:v>1.1413142639516205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346512"/>
        <c:axId val="332346904"/>
      </c:scatterChart>
      <c:valAx>
        <c:axId val="332346512"/>
        <c:scaling>
          <c:orientation val="minMax"/>
          <c:max val="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layout>
            <c:manualLayout>
              <c:xMode val="edge"/>
              <c:yMode val="edge"/>
              <c:x val="0.47880946376364875"/>
              <c:y val="0.93266743589101397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332346904"/>
        <c:crossesAt val="-25"/>
        <c:crossBetween val="midCat"/>
      </c:valAx>
      <c:valAx>
        <c:axId val="332346904"/>
        <c:scaling>
          <c:orientation val="minMax"/>
          <c:max val="5"/>
          <c:min val="-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00" b="1" i="0" u="none" strike="noStrike" baseline="0">
                    <a:effectLst/>
                  </a:rPr>
                  <a:t>Log(M] (g/L)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"/>
              <c:y val="0.43562803712080223"/>
            </c:manualLayout>
          </c:layout>
          <c:overlay val="0"/>
        </c:title>
        <c:numFmt formatCode="General" sourceLinked="0"/>
        <c:majorTickMark val="none"/>
        <c:minorTickMark val="none"/>
        <c:tickLblPos val="nextTo"/>
        <c:crossAx val="332346512"/>
        <c:crossesAt val="-2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520700</xdr:colOff>
      <xdr:row>11</xdr:row>
      <xdr:rowOff>107950</xdr:rowOff>
    </xdr:from>
    <xdr:to>
      <xdr:col>20</xdr:col>
      <xdr:colOff>444500</xdr:colOff>
      <xdr:row>29</xdr:row>
      <xdr:rowOff>112712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584200</xdr:colOff>
      <xdr:row>34</xdr:row>
      <xdr:rowOff>9525</xdr:rowOff>
    </xdr:from>
    <xdr:to>
      <xdr:col>20</xdr:col>
      <xdr:colOff>457200</xdr:colOff>
      <xdr:row>52</xdr:row>
      <xdr:rowOff>14287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view="pageBreakPreview" zoomScaleNormal="100" zoomScaleSheetLayoutView="100" workbookViewId="0"/>
  </sheetViews>
  <sheetFormatPr defaultRowHeight="15" x14ac:dyDescent="0.25"/>
  <cols>
    <col min="2" max="2" width="9.28515625" bestFit="1" customWidth="1"/>
    <col min="3" max="3" width="14.7109375" bestFit="1" customWidth="1"/>
    <col min="4" max="4" width="11.5703125" bestFit="1" customWidth="1"/>
    <col min="5" max="5" width="12.5703125" bestFit="1" customWidth="1"/>
    <col min="6" max="6" width="12.140625" customWidth="1"/>
    <col min="7" max="7" width="14.7109375" bestFit="1" customWidth="1"/>
    <col min="8" max="8" width="12" bestFit="1" customWidth="1"/>
    <col min="10" max="10" width="9.85546875" bestFit="1" customWidth="1"/>
    <col min="11" max="11" width="13.140625" customWidth="1"/>
    <col min="19" max="19" width="10.85546875" bestFit="1" customWidth="1"/>
  </cols>
  <sheetData>
    <row r="1" spans="1:20" x14ac:dyDescent="0.25">
      <c r="A1" t="s">
        <v>27</v>
      </c>
      <c r="S1" s="16">
        <v>41389</v>
      </c>
      <c r="T1" t="s">
        <v>26</v>
      </c>
    </row>
    <row r="2" spans="1:20" x14ac:dyDescent="0.25">
      <c r="S2" s="16"/>
    </row>
    <row r="3" spans="1:20" x14ac:dyDescent="0.25">
      <c r="E3" t="s">
        <v>25</v>
      </c>
      <c r="I3" t="s">
        <v>24</v>
      </c>
      <c r="S3" s="16"/>
    </row>
    <row r="4" spans="1:20" x14ac:dyDescent="0.25">
      <c r="A4" t="s">
        <v>17</v>
      </c>
      <c r="F4" s="5" t="s">
        <v>13</v>
      </c>
      <c r="G4" s="5" t="s">
        <v>14</v>
      </c>
      <c r="J4" s="3" t="s">
        <v>0</v>
      </c>
      <c r="K4" s="7" t="s">
        <v>12</v>
      </c>
    </row>
    <row r="5" spans="1:20" x14ac:dyDescent="0.25">
      <c r="A5" t="s">
        <v>18</v>
      </c>
      <c r="B5" s="1">
        <f>1*10^(-3)</f>
        <v>1E-3</v>
      </c>
      <c r="C5" t="s">
        <v>7</v>
      </c>
      <c r="E5" s="3" t="s">
        <v>15</v>
      </c>
      <c r="F5" s="4">
        <v>6.96</v>
      </c>
      <c r="G5" s="3">
        <f>10^(-F5)</f>
        <v>1.0964781961431838E-7</v>
      </c>
      <c r="I5" s="3" t="s">
        <v>1</v>
      </c>
      <c r="J5" s="4">
        <f>2.8*10^-21</f>
        <v>2.7999999999999997E-21</v>
      </c>
      <c r="K5" s="3">
        <v>58.692999999999998</v>
      </c>
    </row>
    <row r="6" spans="1:20" x14ac:dyDescent="0.25">
      <c r="E6" s="3" t="s">
        <v>16</v>
      </c>
      <c r="F6" s="4">
        <v>14</v>
      </c>
      <c r="G6" s="3">
        <f>10^(-F6)</f>
        <v>1E-14</v>
      </c>
      <c r="I6" s="3" t="s">
        <v>2</v>
      </c>
      <c r="J6" s="4">
        <f>1.8*10^-22</f>
        <v>1.8000000000000001E-22</v>
      </c>
      <c r="K6" s="3">
        <v>58.933</v>
      </c>
    </row>
    <row r="7" spans="1:20" x14ac:dyDescent="0.25">
      <c r="A7" t="s">
        <v>19</v>
      </c>
      <c r="B7">
        <v>1</v>
      </c>
      <c r="C7" t="s">
        <v>8</v>
      </c>
      <c r="I7" s="3" t="s">
        <v>3</v>
      </c>
      <c r="J7" s="4">
        <f>4.9*10^-18</f>
        <v>4.9000000000000009E-18</v>
      </c>
      <c r="K7" s="3">
        <v>55.844999999999999</v>
      </c>
    </row>
    <row r="8" spans="1:20" x14ac:dyDescent="0.25">
      <c r="B8">
        <f>B7*1.01325*10^5/10^3</f>
        <v>101.325</v>
      </c>
      <c r="C8" t="s">
        <v>9</v>
      </c>
      <c r="I8" s="3" t="s">
        <v>4</v>
      </c>
      <c r="J8" s="4">
        <f>8.9*10^-25</f>
        <v>8.9000000000000005E-25</v>
      </c>
      <c r="K8" s="3">
        <v>65.39</v>
      </c>
    </row>
    <row r="9" spans="1:20" x14ac:dyDescent="0.25">
      <c r="I9" s="3" t="s">
        <v>6</v>
      </c>
      <c r="J9" s="4">
        <f>8.9*10^-36</f>
        <v>8.8999999999999994E-36</v>
      </c>
      <c r="K9" s="3">
        <v>63.545999999999999</v>
      </c>
    </row>
    <row r="10" spans="1:20" x14ac:dyDescent="0.25">
      <c r="A10" t="s">
        <v>10</v>
      </c>
      <c r="B10" s="2">
        <f>B5*B8</f>
        <v>0.101325</v>
      </c>
      <c r="C10" t="s">
        <v>11</v>
      </c>
      <c r="I10" s="6" t="s">
        <v>21</v>
      </c>
      <c r="J10" s="4">
        <f>7.1*10^-27</f>
        <v>7.1E-27</v>
      </c>
      <c r="K10" s="3">
        <v>112.41</v>
      </c>
    </row>
    <row r="11" spans="1:20" x14ac:dyDescent="0.25">
      <c r="I11" s="6" t="s">
        <v>22</v>
      </c>
      <c r="J11" s="4">
        <f>9.3*10^-28</f>
        <v>9.300000000000002E-28</v>
      </c>
      <c r="K11" s="3">
        <v>207.2</v>
      </c>
    </row>
    <row r="12" spans="1:20" x14ac:dyDescent="0.25">
      <c r="I12" s="6" t="s">
        <v>23</v>
      </c>
      <c r="J12" s="4">
        <f>2.8*10^-13</f>
        <v>2.7999999999999997E-13</v>
      </c>
      <c r="K12" s="3">
        <v>54.938000000000002</v>
      </c>
    </row>
    <row r="15" spans="1:20" x14ac:dyDescent="0.25">
      <c r="B15" s="3" t="s">
        <v>5</v>
      </c>
      <c r="C15" s="3" t="s">
        <v>20</v>
      </c>
      <c r="D15" s="14" t="s">
        <v>1</v>
      </c>
      <c r="E15" s="14" t="s">
        <v>2</v>
      </c>
      <c r="F15" s="14" t="s">
        <v>3</v>
      </c>
      <c r="G15" s="14" t="s">
        <v>4</v>
      </c>
      <c r="H15" s="14" t="s">
        <v>6</v>
      </c>
      <c r="I15" s="15" t="s">
        <v>21</v>
      </c>
      <c r="J15" s="15" t="s">
        <v>22</v>
      </c>
      <c r="K15" s="15" t="s">
        <v>23</v>
      </c>
    </row>
    <row r="16" spans="1:20" x14ac:dyDescent="0.25">
      <c r="B16" s="3">
        <v>-1.5</v>
      </c>
      <c r="C16" s="3">
        <f t="shared" ref="C16:C29" si="0">10^(-$F$5)*10^(-$F$6)*$B$10/(10^(-B16))^2</f>
        <v>1.11100653224208E-25</v>
      </c>
      <c r="D16" s="12">
        <f>$J$5/C16*$K$5</f>
        <v>1479202.8240225634</v>
      </c>
      <c r="E16" s="11">
        <f>$J$6/C16*$K$6</f>
        <v>95480.4467134187</v>
      </c>
      <c r="F16" s="13">
        <f>$J$7/C16*$K$7</f>
        <v>2462996319.6325817</v>
      </c>
      <c r="G16" s="11">
        <f>$J$8/C16*$K$8</f>
        <v>523.8232027543047</v>
      </c>
      <c r="H16" s="8">
        <f>$J$9/C16*$K$9</f>
        <v>5.0905137241512531E-9</v>
      </c>
      <c r="I16" s="8">
        <f>$J$10/C16*$K$10</f>
        <v>7.1836751345589525</v>
      </c>
      <c r="J16" s="8">
        <f>$J$11/C16*$K$11</f>
        <v>1.734427245995823</v>
      </c>
      <c r="K16" s="13">
        <f>$J$12/C16*$K$12</f>
        <v>138456791689216.08</v>
      </c>
    </row>
    <row r="17" spans="2:11" x14ac:dyDescent="0.25">
      <c r="B17" s="3">
        <v>-1</v>
      </c>
      <c r="C17" s="3">
        <f t="shared" si="0"/>
        <v>1.1110065322420808E-24</v>
      </c>
      <c r="D17" s="12">
        <f t="shared" ref="D17:D29" si="1">$J$5/C17*$K$5</f>
        <v>147920.28240225624</v>
      </c>
      <c r="E17" s="11">
        <f t="shared" ref="E17:E29" si="2">$J$6/C17*$K$6</f>
        <v>9548.0446713418623</v>
      </c>
      <c r="F17" s="13">
        <f t="shared" ref="F17:F29" si="3">$J$7/C17*$K$7</f>
        <v>246299631.96325803</v>
      </c>
      <c r="G17" s="11">
        <f t="shared" ref="G17:G18" si="4">$J$8/C17*$K$8</f>
        <v>52.382320275430438</v>
      </c>
      <c r="H17" s="8">
        <f t="shared" ref="H17:H29" si="5">$J$9/C17*$K$9</f>
        <v>5.0905137241512494E-10</v>
      </c>
      <c r="I17" s="8">
        <f t="shared" ref="I17:I29" si="6">$J$10/C17*$K$10</f>
        <v>0.71836751345589478</v>
      </c>
      <c r="J17" s="8">
        <f t="shared" ref="J17:J29" si="7">$J$11/C17*$K$11</f>
        <v>0.17344272459958218</v>
      </c>
      <c r="K17" s="13">
        <f t="shared" ref="K17:K29" si="8">$J$12/C17*$K$12</f>
        <v>13845679168921.598</v>
      </c>
    </row>
    <row r="18" spans="2:11" x14ac:dyDescent="0.25">
      <c r="B18" s="3">
        <v>-0.5</v>
      </c>
      <c r="C18" s="3">
        <f t="shared" si="0"/>
        <v>1.1110065322420807E-23</v>
      </c>
      <c r="D18" s="12">
        <f t="shared" si="1"/>
        <v>14792.028240225623</v>
      </c>
      <c r="E18" s="11">
        <f t="shared" si="2"/>
        <v>954.80446713418644</v>
      </c>
      <c r="F18" s="13">
        <f t="shared" si="3"/>
        <v>24629963.196325805</v>
      </c>
      <c r="G18" s="11">
        <f t="shared" si="4"/>
        <v>5.2382320275430434</v>
      </c>
      <c r="H18" s="8">
        <f t="shared" si="5"/>
        <v>5.0905137241512498E-11</v>
      </c>
      <c r="I18" s="8">
        <f t="shared" si="6"/>
        <v>7.1836751345589478E-2</v>
      </c>
      <c r="J18" s="8">
        <f t="shared" si="7"/>
        <v>1.7344272459958222E-2</v>
      </c>
      <c r="K18" s="13">
        <f t="shared" si="8"/>
        <v>1384567916892.1599</v>
      </c>
    </row>
    <row r="19" spans="2:11" x14ac:dyDescent="0.25">
      <c r="B19" s="3">
        <v>0</v>
      </c>
      <c r="C19" s="3">
        <f t="shared" si="0"/>
        <v>1.1110065322420808E-22</v>
      </c>
      <c r="D19" s="12">
        <f t="shared" si="1"/>
        <v>1479.202824022562</v>
      </c>
      <c r="E19" s="11">
        <f t="shared" si="2"/>
        <v>95.480446713418615</v>
      </c>
      <c r="F19" s="13">
        <f t="shared" si="3"/>
        <v>2462996.31963258</v>
      </c>
      <c r="G19" s="11">
        <f t="shared" ref="G19:G29" si="9">$J$8/C19*$K$8</f>
        <v>0.52382320275430427</v>
      </c>
      <c r="H19" s="8">
        <f t="shared" si="5"/>
        <v>5.0905137241512493E-12</v>
      </c>
      <c r="I19" s="8">
        <f t="shared" si="6"/>
        <v>7.1836751345589478E-3</v>
      </c>
      <c r="J19" s="8">
        <f t="shared" si="7"/>
        <v>1.7344272459958218E-3</v>
      </c>
      <c r="K19" s="13">
        <f t="shared" si="8"/>
        <v>138456791689.21597</v>
      </c>
    </row>
    <row r="20" spans="2:11" x14ac:dyDescent="0.25">
      <c r="B20" s="3">
        <v>0.5</v>
      </c>
      <c r="C20" s="3">
        <f t="shared" si="0"/>
        <v>1.1110065322420807E-21</v>
      </c>
      <c r="D20" s="12">
        <f t="shared" si="1"/>
        <v>147.92028240225622</v>
      </c>
      <c r="E20" s="8">
        <f t="shared" si="2"/>
        <v>9.548044671341863</v>
      </c>
      <c r="F20" s="13">
        <f t="shared" si="3"/>
        <v>246299.631963258</v>
      </c>
      <c r="G20" s="11">
        <f t="shared" si="9"/>
        <v>5.2382320275430432E-2</v>
      </c>
      <c r="H20" s="8">
        <f t="shared" si="5"/>
        <v>5.0905137241512493E-13</v>
      </c>
      <c r="I20" s="8">
        <f t="shared" si="6"/>
        <v>7.183675134558948E-4</v>
      </c>
      <c r="J20" s="8">
        <f t="shared" si="7"/>
        <v>1.7344272459958218E-4</v>
      </c>
      <c r="K20" s="13">
        <f t="shared" si="8"/>
        <v>13845679168.921598</v>
      </c>
    </row>
    <row r="21" spans="2:11" x14ac:dyDescent="0.25">
      <c r="B21" s="3">
        <v>1</v>
      </c>
      <c r="C21" s="3">
        <f t="shared" si="0"/>
        <v>1.1110065322420807E-20</v>
      </c>
      <c r="D21" s="11">
        <f t="shared" si="1"/>
        <v>14.792028240225623</v>
      </c>
      <c r="E21" s="8">
        <f t="shared" si="2"/>
        <v>0.95480446713418632</v>
      </c>
      <c r="F21" s="13">
        <f t="shared" si="3"/>
        <v>24629.963196325803</v>
      </c>
      <c r="G21" s="8">
        <f t="shared" si="9"/>
        <v>5.238232027543044E-3</v>
      </c>
      <c r="H21" s="8">
        <f t="shared" si="5"/>
        <v>5.0905137241512498E-14</v>
      </c>
      <c r="I21" s="8">
        <f t="shared" si="6"/>
        <v>7.1836751345589486E-5</v>
      </c>
      <c r="J21" s="8">
        <f t="shared" si="7"/>
        <v>1.7344272459958219E-5</v>
      </c>
      <c r="K21" s="13">
        <f t="shared" si="8"/>
        <v>1384567916.8921599</v>
      </c>
    </row>
    <row r="22" spans="2:11" x14ac:dyDescent="0.25">
      <c r="B22" s="3">
        <v>1.5</v>
      </c>
      <c r="C22" s="3">
        <f t="shared" si="0"/>
        <v>1.1110065322420815E-19</v>
      </c>
      <c r="D22" s="10">
        <f t="shared" si="1"/>
        <v>1.4792028240225612</v>
      </c>
      <c r="E22" s="8">
        <f t="shared" si="2"/>
        <v>9.5480446713418571E-2</v>
      </c>
      <c r="F22" s="13">
        <f t="shared" si="3"/>
        <v>2462.9963196325784</v>
      </c>
      <c r="G22" s="8">
        <f t="shared" si="9"/>
        <v>5.2382320275430399E-4</v>
      </c>
      <c r="H22" s="8">
        <f t="shared" si="5"/>
        <v>5.0905137241512457E-15</v>
      </c>
      <c r="I22" s="8">
        <f t="shared" si="6"/>
        <v>7.1836751345589428E-6</v>
      </c>
      <c r="J22" s="8">
        <f t="shared" si="7"/>
        <v>1.7344272459958208E-6</v>
      </c>
      <c r="K22" s="13">
        <f t="shared" si="8"/>
        <v>138456791.68921587</v>
      </c>
    </row>
    <row r="23" spans="2:11" x14ac:dyDescent="0.25">
      <c r="B23" s="3">
        <v>2</v>
      </c>
      <c r="C23" s="3">
        <f t="shared" si="0"/>
        <v>1.1110065322420808E-18</v>
      </c>
      <c r="D23" s="8">
        <f t="shared" si="1"/>
        <v>0.14792028240225621</v>
      </c>
      <c r="E23" s="8">
        <f t="shared" si="2"/>
        <v>9.5480446713418626E-3</v>
      </c>
      <c r="F23" s="13">
        <f t="shared" si="3"/>
        <v>246.29963196325801</v>
      </c>
      <c r="G23" s="8">
        <f t="shared" si="9"/>
        <v>5.2382320275430432E-5</v>
      </c>
      <c r="H23" s="8">
        <f t="shared" si="5"/>
        <v>5.0905137241512489E-16</v>
      </c>
      <c r="I23" s="8">
        <f t="shared" si="6"/>
        <v>7.1836751345589481E-7</v>
      </c>
      <c r="J23" s="8">
        <f t="shared" si="7"/>
        <v>1.7344272459958218E-7</v>
      </c>
      <c r="K23" s="13">
        <f t="shared" si="8"/>
        <v>13845679.168921597</v>
      </c>
    </row>
    <row r="24" spans="2:11" x14ac:dyDescent="0.25">
      <c r="B24" s="3">
        <v>2.5</v>
      </c>
      <c r="C24" s="3">
        <f t="shared" si="0"/>
        <v>1.111006532242083E-17</v>
      </c>
      <c r="D24" s="8">
        <f t="shared" si="1"/>
        <v>1.4792028240225593E-2</v>
      </c>
      <c r="E24" s="8">
        <f t="shared" si="2"/>
        <v>9.5480446713418438E-4</v>
      </c>
      <c r="F24" s="13">
        <f t="shared" si="3"/>
        <v>24.62996319632575</v>
      </c>
      <c r="G24" s="8">
        <f t="shared" si="9"/>
        <v>5.2382320275430332E-6</v>
      </c>
      <c r="H24" s="8">
        <f t="shared" si="5"/>
        <v>5.0905137241512392E-17</v>
      </c>
      <c r="I24" s="8">
        <f t="shared" si="6"/>
        <v>7.1836751345589343E-8</v>
      </c>
      <c r="J24" s="8">
        <f t="shared" si="7"/>
        <v>1.7344272459958184E-8</v>
      </c>
      <c r="K24" s="13">
        <f t="shared" si="8"/>
        <v>1384567.9168921569</v>
      </c>
    </row>
    <row r="25" spans="2:11" x14ac:dyDescent="0.25">
      <c r="B25" s="3">
        <v>3</v>
      </c>
      <c r="C25" s="3">
        <f t="shared" si="0"/>
        <v>1.1110065322420809E-16</v>
      </c>
      <c r="D25" s="8">
        <f t="shared" si="1"/>
        <v>1.4792028240225622E-3</v>
      </c>
      <c r="E25" s="8">
        <f t="shared" si="2"/>
        <v>9.5480446713418617E-5</v>
      </c>
      <c r="F25" s="11">
        <f t="shared" si="3"/>
        <v>2.4629963196325799</v>
      </c>
      <c r="G25" s="8">
        <f t="shared" si="9"/>
        <v>5.2382320275430429E-7</v>
      </c>
      <c r="H25" s="8">
        <f t="shared" si="5"/>
        <v>5.0905137241512489E-18</v>
      </c>
      <c r="I25" s="8">
        <f t="shared" si="6"/>
        <v>7.1836751345589474E-9</v>
      </c>
      <c r="J25" s="8">
        <f t="shared" si="7"/>
        <v>1.7344272459958217E-9</v>
      </c>
      <c r="K25" s="13">
        <f t="shared" si="8"/>
        <v>138456.79168921596</v>
      </c>
    </row>
    <row r="26" spans="2:11" x14ac:dyDescent="0.25">
      <c r="B26" s="3">
        <v>3.5</v>
      </c>
      <c r="C26" s="3">
        <f t="shared" si="0"/>
        <v>1.1110065322420816E-15</v>
      </c>
      <c r="D26" s="8">
        <f t="shared" si="1"/>
        <v>1.479202824022561E-4</v>
      </c>
      <c r="E26" s="8">
        <f t="shared" si="2"/>
        <v>9.5480446713418556E-6</v>
      </c>
      <c r="F26" s="11">
        <f t="shared" si="3"/>
        <v>0.2462996319632578</v>
      </c>
      <c r="G26" s="8">
        <f t="shared" si="9"/>
        <v>5.2382320275430393E-8</v>
      </c>
      <c r="H26" s="8">
        <f t="shared" si="5"/>
        <v>5.0905137241512449E-19</v>
      </c>
      <c r="I26" s="8">
        <f t="shared" si="6"/>
        <v>7.1836751345589426E-10</v>
      </c>
      <c r="J26" s="8">
        <f t="shared" si="7"/>
        <v>1.7344272459958204E-10</v>
      </c>
      <c r="K26" s="13">
        <f t="shared" si="8"/>
        <v>13845.679168921586</v>
      </c>
    </row>
    <row r="27" spans="2:11" x14ac:dyDescent="0.25">
      <c r="B27" s="3">
        <v>4</v>
      </c>
      <c r="C27" s="3">
        <f t="shared" si="0"/>
        <v>1.1110065322420808E-14</v>
      </c>
      <c r="D27" s="8">
        <f t="shared" si="1"/>
        <v>1.4792028240225623E-5</v>
      </c>
      <c r="E27" s="8">
        <f t="shared" si="2"/>
        <v>9.5480446713418628E-7</v>
      </c>
      <c r="F27" s="10">
        <f t="shared" si="3"/>
        <v>2.4629963196325804E-2</v>
      </c>
      <c r="G27" s="8">
        <f t="shared" si="9"/>
        <v>5.2382320275430438E-9</v>
      </c>
      <c r="H27" s="8">
        <f t="shared" si="5"/>
        <v>5.090513724151249E-20</v>
      </c>
      <c r="I27" s="8">
        <f t="shared" si="6"/>
        <v>7.1836751345589481E-11</v>
      </c>
      <c r="J27" s="8">
        <f t="shared" si="7"/>
        <v>1.7344272459958218E-11</v>
      </c>
      <c r="K27" s="13">
        <f t="shared" si="8"/>
        <v>1384.5679168921597</v>
      </c>
    </row>
    <row r="28" spans="2:11" x14ac:dyDescent="0.25">
      <c r="B28" s="3">
        <v>4.5</v>
      </c>
      <c r="C28" s="3">
        <f t="shared" si="0"/>
        <v>1.111006532242084E-13</v>
      </c>
      <c r="D28" s="8">
        <f t="shared" si="1"/>
        <v>1.479202824022558E-6</v>
      </c>
      <c r="E28" s="8">
        <f t="shared" si="2"/>
        <v>9.5480446713418352E-8</v>
      </c>
      <c r="F28" s="8">
        <f t="shared" si="3"/>
        <v>2.4629963196325733E-3</v>
      </c>
      <c r="G28" s="8">
        <f t="shared" si="9"/>
        <v>5.2382320275430283E-10</v>
      </c>
      <c r="H28" s="8">
        <f t="shared" si="5"/>
        <v>5.0905137241512349E-21</v>
      </c>
      <c r="I28" s="8">
        <f t="shared" si="6"/>
        <v>7.1836751345589274E-12</v>
      </c>
      <c r="J28" s="8">
        <f t="shared" si="7"/>
        <v>1.7344272459958167E-12</v>
      </c>
      <c r="K28" s="12">
        <f t="shared" si="8"/>
        <v>138.45679168921558</v>
      </c>
    </row>
    <row r="29" spans="2:11" x14ac:dyDescent="0.25">
      <c r="B29" s="3">
        <v>5</v>
      </c>
      <c r="C29" s="3">
        <f t="shared" si="0"/>
        <v>1.1110065322420807E-12</v>
      </c>
      <c r="D29" s="8">
        <f t="shared" si="1"/>
        <v>1.4792028240225622E-7</v>
      </c>
      <c r="E29" s="8">
        <f t="shared" si="2"/>
        <v>9.5480446713418643E-9</v>
      </c>
      <c r="F29" s="8">
        <f t="shared" si="3"/>
        <v>2.4629963196325799E-4</v>
      </c>
      <c r="G29" s="8">
        <f t="shared" si="9"/>
        <v>5.2382320275430431E-11</v>
      </c>
      <c r="H29" s="8">
        <f t="shared" si="5"/>
        <v>5.0905137241512488E-22</v>
      </c>
      <c r="I29" s="8">
        <f t="shared" si="6"/>
        <v>7.1836751345589482E-13</v>
      </c>
      <c r="J29" s="8">
        <f t="shared" si="7"/>
        <v>1.7344272459958218E-13</v>
      </c>
      <c r="K29" s="12">
        <f t="shared" si="8"/>
        <v>13.845679168921597</v>
      </c>
    </row>
    <row r="30" spans="2:11" x14ac:dyDescent="0.25">
      <c r="D30" s="9"/>
      <c r="E30" s="9"/>
      <c r="F30" s="9"/>
      <c r="G30" s="9"/>
      <c r="H30" s="9"/>
      <c r="I30" s="9"/>
      <c r="J30" s="9"/>
      <c r="K30" s="9"/>
    </row>
    <row r="31" spans="2:11" x14ac:dyDescent="0.25">
      <c r="D31" s="9"/>
      <c r="E31" s="9"/>
      <c r="F31" s="9"/>
      <c r="G31" s="9"/>
      <c r="H31" s="9"/>
      <c r="I31" s="9"/>
      <c r="J31" s="9"/>
      <c r="K31" s="9"/>
    </row>
    <row r="32" spans="2:11" x14ac:dyDescent="0.25">
      <c r="D32" s="9"/>
      <c r="E32" s="9"/>
      <c r="F32" s="9"/>
      <c r="G32" s="9"/>
      <c r="H32" s="9"/>
      <c r="I32" s="9"/>
      <c r="J32" s="9"/>
      <c r="K32" s="9"/>
    </row>
    <row r="33" spans="2:11" x14ac:dyDescent="0.25">
      <c r="D33" s="9"/>
      <c r="E33" s="9"/>
      <c r="F33" s="9"/>
      <c r="G33" s="9"/>
      <c r="H33" s="9"/>
      <c r="I33" s="9"/>
      <c r="J33" s="9"/>
      <c r="K33" s="9"/>
    </row>
    <row r="34" spans="2:11" x14ac:dyDescent="0.25">
      <c r="D34" s="9"/>
      <c r="E34" s="9"/>
      <c r="F34" s="9"/>
      <c r="G34" s="9"/>
      <c r="H34" s="9"/>
      <c r="I34" s="9"/>
      <c r="J34" s="9"/>
      <c r="K34" s="9"/>
    </row>
    <row r="35" spans="2:11" x14ac:dyDescent="0.25">
      <c r="B35" s="5" t="s">
        <v>5</v>
      </c>
      <c r="C35" s="5" t="s">
        <v>20</v>
      </c>
      <c r="D35" s="14" t="s">
        <v>1</v>
      </c>
      <c r="E35" s="14" t="s">
        <v>2</v>
      </c>
      <c r="F35" s="14" t="s">
        <v>3</v>
      </c>
      <c r="G35" s="14" t="s">
        <v>4</v>
      </c>
      <c r="H35" s="14" t="s">
        <v>6</v>
      </c>
      <c r="I35" s="15" t="s">
        <v>21</v>
      </c>
      <c r="J35" s="15" t="s">
        <v>22</v>
      </c>
      <c r="K35" s="15" t="s">
        <v>23</v>
      </c>
    </row>
    <row r="36" spans="2:11" x14ac:dyDescent="0.25">
      <c r="B36" s="3">
        <v>-1.5</v>
      </c>
      <c r="C36" s="3">
        <f t="shared" ref="C36:C49" si="10">10^(-$F$5)*10^(-$F$6)*$B$10/(10^(-B36))^2</f>
        <v>1.11100653224208E-25</v>
      </c>
      <c r="D36" s="11">
        <f>LOG(D16)</f>
        <v>6.1700277272859498</v>
      </c>
      <c r="E36" s="11">
        <f t="shared" ref="E36:K36" si="11">LOG(E16)</f>
        <v>4.9799144422232686</v>
      </c>
      <c r="F36" s="11">
        <f t="shared" si="11"/>
        <v>9.3914637628888578</v>
      </c>
      <c r="G36" s="11">
        <f t="shared" si="11"/>
        <v>2.719184731593947</v>
      </c>
      <c r="H36" s="11">
        <f t="shared" si="11"/>
        <v>-8.2932383873477296</v>
      </c>
      <c r="I36" s="11">
        <f t="shared" si="11"/>
        <v>0.85634668411880588</v>
      </c>
      <c r="J36" s="11">
        <f t="shared" si="11"/>
        <v>0.23915608721340084</v>
      </c>
      <c r="K36" s="11">
        <f t="shared" si="11"/>
        <v>14.141314263951621</v>
      </c>
    </row>
    <row r="37" spans="2:11" x14ac:dyDescent="0.25">
      <c r="B37" s="3">
        <v>-1</v>
      </c>
      <c r="C37" s="3">
        <f t="shared" si="10"/>
        <v>1.1110065322420808E-24</v>
      </c>
      <c r="D37" s="11">
        <f t="shared" ref="D37:K37" si="12">LOG(D17)</f>
        <v>5.1700277272859498</v>
      </c>
      <c r="E37" s="11">
        <f t="shared" si="12"/>
        <v>3.9799144422232682</v>
      </c>
      <c r="F37" s="11">
        <f t="shared" si="12"/>
        <v>8.3914637628888578</v>
      </c>
      <c r="G37" s="11">
        <f t="shared" si="12"/>
        <v>1.719184731593947</v>
      </c>
      <c r="H37" s="11">
        <f t="shared" si="12"/>
        <v>-9.2932383873477296</v>
      </c>
      <c r="I37" s="11">
        <f t="shared" si="12"/>
        <v>-0.14365331588119443</v>
      </c>
      <c r="J37" s="11">
        <f t="shared" si="12"/>
        <v>-0.76084391278659946</v>
      </c>
      <c r="K37" s="11">
        <f t="shared" si="12"/>
        <v>13.141314263951621</v>
      </c>
    </row>
    <row r="38" spans="2:11" x14ac:dyDescent="0.25">
      <c r="B38" s="3">
        <v>-0.5</v>
      </c>
      <c r="C38" s="3">
        <f t="shared" si="10"/>
        <v>1.1110065322420807E-23</v>
      </c>
      <c r="D38" s="11">
        <f t="shared" ref="D38:K38" si="13">LOG(D18)</f>
        <v>4.1700277272859498</v>
      </c>
      <c r="E38" s="11">
        <f t="shared" si="13"/>
        <v>2.9799144422232682</v>
      </c>
      <c r="F38" s="11">
        <f t="shared" si="13"/>
        <v>7.3914637628888569</v>
      </c>
      <c r="G38" s="11">
        <f t="shared" si="13"/>
        <v>0.71918473159394691</v>
      </c>
      <c r="H38" s="11">
        <f t="shared" si="13"/>
        <v>-10.29323838734773</v>
      </c>
      <c r="I38" s="11">
        <f t="shared" si="13"/>
        <v>-1.1436533158811943</v>
      </c>
      <c r="J38" s="11">
        <f t="shared" si="13"/>
        <v>-1.7608439127865994</v>
      </c>
      <c r="K38" s="11">
        <f t="shared" si="13"/>
        <v>12.141314263951621</v>
      </c>
    </row>
    <row r="39" spans="2:11" x14ac:dyDescent="0.25">
      <c r="B39" s="3">
        <v>0</v>
      </c>
      <c r="C39" s="3">
        <f t="shared" si="10"/>
        <v>1.1110065322420808E-22</v>
      </c>
      <c r="D39" s="11">
        <f t="shared" ref="D39:K39" si="14">LOG(D19)</f>
        <v>3.1700277272859494</v>
      </c>
      <c r="E39" s="11">
        <f t="shared" si="14"/>
        <v>1.979914442223268</v>
      </c>
      <c r="F39" s="11">
        <f t="shared" si="14"/>
        <v>6.3914637628888569</v>
      </c>
      <c r="G39" s="11">
        <f t="shared" si="14"/>
        <v>-0.28081526840605314</v>
      </c>
      <c r="H39" s="11">
        <f t="shared" si="14"/>
        <v>-11.29323838734773</v>
      </c>
      <c r="I39" s="11">
        <f t="shared" si="14"/>
        <v>-2.1436533158811946</v>
      </c>
      <c r="J39" s="11">
        <f t="shared" si="14"/>
        <v>-2.7608439127865996</v>
      </c>
      <c r="K39" s="11">
        <f t="shared" si="14"/>
        <v>11.141314263951621</v>
      </c>
    </row>
    <row r="40" spans="2:11" x14ac:dyDescent="0.25">
      <c r="B40" s="3">
        <v>0.5</v>
      </c>
      <c r="C40" s="3">
        <f t="shared" si="10"/>
        <v>1.1110065322420807E-21</v>
      </c>
      <c r="D40" s="11">
        <f t="shared" ref="D40:K40" si="15">LOG(D20)</f>
        <v>2.1700277272859494</v>
      </c>
      <c r="E40" s="11">
        <f t="shared" si="15"/>
        <v>0.97991444222326818</v>
      </c>
      <c r="F40" s="11">
        <f t="shared" si="15"/>
        <v>5.3914637628888569</v>
      </c>
      <c r="G40" s="11">
        <f t="shared" si="15"/>
        <v>-1.2808152684060532</v>
      </c>
      <c r="H40" s="11">
        <f t="shared" si="15"/>
        <v>-12.29323838734773</v>
      </c>
      <c r="I40" s="11">
        <f t="shared" si="15"/>
        <v>-3.1436533158811946</v>
      </c>
      <c r="J40" s="11">
        <f t="shared" si="15"/>
        <v>-3.7608439127865996</v>
      </c>
      <c r="K40" s="11">
        <f t="shared" si="15"/>
        <v>10.141314263951621</v>
      </c>
    </row>
    <row r="41" spans="2:11" x14ac:dyDescent="0.25">
      <c r="B41" s="3">
        <v>1</v>
      </c>
      <c r="C41" s="3">
        <f t="shared" si="10"/>
        <v>1.1110065322420807E-20</v>
      </c>
      <c r="D41" s="11">
        <f t="shared" ref="D41:K41" si="16">LOG(D21)</f>
        <v>1.1700277272859496</v>
      </c>
      <c r="E41" s="11">
        <f t="shared" si="16"/>
        <v>-2.008555777673186E-2</v>
      </c>
      <c r="F41" s="11">
        <f t="shared" si="16"/>
        <v>4.3914637628888569</v>
      </c>
      <c r="G41" s="11">
        <f t="shared" si="16"/>
        <v>-2.280815268406053</v>
      </c>
      <c r="H41" s="11">
        <f t="shared" si="16"/>
        <v>-13.29323838734773</v>
      </c>
      <c r="I41" s="11">
        <f t="shared" si="16"/>
        <v>-4.1436533158811946</v>
      </c>
      <c r="J41" s="11">
        <f t="shared" si="16"/>
        <v>-4.7608439127865996</v>
      </c>
      <c r="K41" s="11">
        <f t="shared" si="16"/>
        <v>9.1413142639516209</v>
      </c>
    </row>
    <row r="42" spans="2:11" x14ac:dyDescent="0.25">
      <c r="B42" s="3">
        <v>1.5</v>
      </c>
      <c r="C42" s="3">
        <f t="shared" si="10"/>
        <v>1.1110065322420815E-19</v>
      </c>
      <c r="D42" s="11">
        <f t="shared" ref="D42:K42" si="17">LOG(D22)</f>
        <v>0.17002772728594923</v>
      </c>
      <c r="E42" s="11">
        <f t="shared" si="17"/>
        <v>-1.020085557776732</v>
      </c>
      <c r="F42" s="11">
        <f t="shared" si="17"/>
        <v>3.3914637628888569</v>
      </c>
      <c r="G42" s="11">
        <f t="shared" si="17"/>
        <v>-3.2808152684060534</v>
      </c>
      <c r="H42" s="11">
        <f t="shared" si="17"/>
        <v>-14.293238387347731</v>
      </c>
      <c r="I42" s="11">
        <f t="shared" si="17"/>
        <v>-5.1436533158811946</v>
      </c>
      <c r="J42" s="11">
        <f t="shared" si="17"/>
        <v>-5.7608439127865996</v>
      </c>
      <c r="K42" s="11">
        <f t="shared" si="17"/>
        <v>8.1413142639516209</v>
      </c>
    </row>
    <row r="43" spans="2:11" x14ac:dyDescent="0.25">
      <c r="B43" s="3">
        <v>2</v>
      </c>
      <c r="C43" s="3">
        <f t="shared" si="10"/>
        <v>1.1110065322420808E-18</v>
      </c>
      <c r="D43" s="11">
        <f t="shared" ref="D43:K43" si="18">LOG(D23)</f>
        <v>-0.8299722727140505</v>
      </c>
      <c r="E43" s="11">
        <f t="shared" si="18"/>
        <v>-2.0200855577767318</v>
      </c>
      <c r="F43" s="11">
        <f t="shared" si="18"/>
        <v>2.3914637628888573</v>
      </c>
      <c r="G43" s="11">
        <f t="shared" si="18"/>
        <v>-4.2808152684060534</v>
      </c>
      <c r="H43" s="11">
        <f t="shared" si="18"/>
        <v>-15.29323838734773</v>
      </c>
      <c r="I43" s="11">
        <f t="shared" si="18"/>
        <v>-6.1436533158811946</v>
      </c>
      <c r="J43" s="11">
        <f t="shared" si="18"/>
        <v>-6.7608439127865996</v>
      </c>
      <c r="K43" s="11">
        <f t="shared" si="18"/>
        <v>7.1413142639516201</v>
      </c>
    </row>
    <row r="44" spans="2:11" x14ac:dyDescent="0.25">
      <c r="B44" s="3">
        <v>2.5</v>
      </c>
      <c r="C44" s="3">
        <f t="shared" si="10"/>
        <v>1.111006532242083E-17</v>
      </c>
      <c r="D44" s="11">
        <f t="shared" ref="D44:K44" si="19">LOG(D24)</f>
        <v>-1.8299722727140513</v>
      </c>
      <c r="E44" s="11">
        <f t="shared" si="19"/>
        <v>-3.0200855577767327</v>
      </c>
      <c r="F44" s="11">
        <f t="shared" si="19"/>
        <v>1.3914637628888562</v>
      </c>
      <c r="G44" s="11">
        <f t="shared" si="19"/>
        <v>-5.2808152684060543</v>
      </c>
      <c r="H44" s="11">
        <f t="shared" si="19"/>
        <v>-16.293238387347731</v>
      </c>
      <c r="I44" s="11">
        <f t="shared" si="19"/>
        <v>-7.1436533158811955</v>
      </c>
      <c r="J44" s="11">
        <f t="shared" si="19"/>
        <v>-7.7608439127866005</v>
      </c>
      <c r="K44" s="11">
        <f t="shared" si="19"/>
        <v>6.1413142639516192</v>
      </c>
    </row>
    <row r="45" spans="2:11" x14ac:dyDescent="0.25">
      <c r="B45" s="3">
        <v>3</v>
      </c>
      <c r="C45" s="3">
        <f t="shared" si="10"/>
        <v>1.1110065322420809E-16</v>
      </c>
      <c r="D45" s="11">
        <f t="shared" ref="D45:K45" si="20">LOG(D25)</f>
        <v>-2.8299722727140506</v>
      </c>
      <c r="E45" s="11">
        <f t="shared" si="20"/>
        <v>-4.0200855577767323</v>
      </c>
      <c r="F45" s="11">
        <f t="shared" si="20"/>
        <v>0.39146376288885715</v>
      </c>
      <c r="G45" s="11">
        <f t="shared" si="20"/>
        <v>-6.2808152684060534</v>
      </c>
      <c r="H45" s="11">
        <f t="shared" si="20"/>
        <v>-17.293238387347731</v>
      </c>
      <c r="I45" s="11">
        <f t="shared" si="20"/>
        <v>-8.1436533158811937</v>
      </c>
      <c r="J45" s="11">
        <f t="shared" si="20"/>
        <v>-8.7608439127865996</v>
      </c>
      <c r="K45" s="11">
        <f t="shared" si="20"/>
        <v>5.1413142639516201</v>
      </c>
    </row>
    <row r="46" spans="2:11" x14ac:dyDescent="0.25">
      <c r="B46" s="3">
        <v>3.5</v>
      </c>
      <c r="C46" s="3">
        <f t="shared" si="10"/>
        <v>1.1110065322420816E-15</v>
      </c>
      <c r="D46" s="11">
        <f t="shared" ref="D46:K46" si="21">LOG(D26)</f>
        <v>-3.8299722727140511</v>
      </c>
      <c r="E46" s="11">
        <f t="shared" si="21"/>
        <v>-5.0200855577767323</v>
      </c>
      <c r="F46" s="11">
        <f t="shared" si="21"/>
        <v>-0.60853623711114324</v>
      </c>
      <c r="G46" s="11">
        <f t="shared" si="21"/>
        <v>-7.2808152684060534</v>
      </c>
      <c r="H46" s="11">
        <f t="shared" si="21"/>
        <v>-18.293238387347731</v>
      </c>
      <c r="I46" s="11">
        <f t="shared" si="21"/>
        <v>-9.1436533158811955</v>
      </c>
      <c r="J46" s="11">
        <f t="shared" si="21"/>
        <v>-9.7608439127865996</v>
      </c>
      <c r="K46" s="11">
        <f t="shared" si="21"/>
        <v>4.1413142639516201</v>
      </c>
    </row>
    <row r="47" spans="2:11" x14ac:dyDescent="0.25">
      <c r="B47" s="3">
        <v>4</v>
      </c>
      <c r="C47" s="3">
        <f t="shared" si="10"/>
        <v>1.1110065322420808E-14</v>
      </c>
      <c r="D47" s="11">
        <f t="shared" ref="D47:K47" si="22">LOG(D27)</f>
        <v>-4.8299722727140502</v>
      </c>
      <c r="E47" s="11">
        <f t="shared" si="22"/>
        <v>-6.0200855577767323</v>
      </c>
      <c r="F47" s="11">
        <f t="shared" si="22"/>
        <v>-1.6085362371111427</v>
      </c>
      <c r="G47" s="11">
        <f t="shared" si="22"/>
        <v>-8.2808152684060534</v>
      </c>
      <c r="H47" s="11">
        <f t="shared" si="22"/>
        <v>-19.293238387347731</v>
      </c>
      <c r="I47" s="11">
        <f t="shared" si="22"/>
        <v>-10.143653315881194</v>
      </c>
      <c r="J47" s="11">
        <f t="shared" si="22"/>
        <v>-10.7608439127866</v>
      </c>
      <c r="K47" s="11">
        <f t="shared" si="22"/>
        <v>3.1413142639516205</v>
      </c>
    </row>
    <row r="48" spans="2:11" x14ac:dyDescent="0.25">
      <c r="B48" s="3">
        <v>4.5</v>
      </c>
      <c r="C48" s="3">
        <f t="shared" si="10"/>
        <v>1.111006532242084E-13</v>
      </c>
      <c r="D48" s="11">
        <f t="shared" ref="D48:K48" si="23">LOG(D28)</f>
        <v>-5.8299722727140519</v>
      </c>
      <c r="E48" s="11">
        <f t="shared" si="23"/>
        <v>-7.0200855577767332</v>
      </c>
      <c r="F48" s="11">
        <f t="shared" si="23"/>
        <v>-2.608536237111144</v>
      </c>
      <c r="G48" s="11">
        <f t="shared" si="23"/>
        <v>-9.2808152684060552</v>
      </c>
      <c r="H48" s="11">
        <f t="shared" si="23"/>
        <v>-20.293238387347731</v>
      </c>
      <c r="I48" s="11">
        <f t="shared" si="23"/>
        <v>-11.143653315881195</v>
      </c>
      <c r="J48" s="11">
        <f t="shared" si="23"/>
        <v>-11.760843912786601</v>
      </c>
      <c r="K48" s="11">
        <f t="shared" si="23"/>
        <v>2.1413142639516192</v>
      </c>
    </row>
    <row r="49" spans="2:11" x14ac:dyDescent="0.25">
      <c r="B49" s="3">
        <v>5</v>
      </c>
      <c r="C49" s="3">
        <f t="shared" si="10"/>
        <v>1.1110065322420807E-12</v>
      </c>
      <c r="D49" s="11">
        <f t="shared" ref="D49:K49" si="24">LOG(D29)</f>
        <v>-6.8299722727140502</v>
      </c>
      <c r="E49" s="11">
        <f t="shared" si="24"/>
        <v>-8.0200855577767314</v>
      </c>
      <c r="F49" s="11">
        <f t="shared" si="24"/>
        <v>-3.6085362371111427</v>
      </c>
      <c r="G49" s="11">
        <f t="shared" si="24"/>
        <v>-10.280815268406053</v>
      </c>
      <c r="H49" s="11">
        <f t="shared" si="24"/>
        <v>-21.293238387347731</v>
      </c>
      <c r="I49" s="11">
        <f t="shared" si="24"/>
        <v>-12.143653315881194</v>
      </c>
      <c r="J49" s="11">
        <f t="shared" si="24"/>
        <v>-12.7608439127866</v>
      </c>
      <c r="K49" s="11">
        <f t="shared" si="24"/>
        <v>1.1413142639516205</v>
      </c>
    </row>
  </sheetData>
  <pageMargins left="0.7" right="0.7" top="0.75" bottom="0.75" header="0.3" footer="0.3"/>
  <pageSetup paperSize="9" scale="5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NAKAI</dc:creator>
  <cp:lastModifiedBy>Hiroyuki MITSUI</cp:lastModifiedBy>
  <cp:lastPrinted>2013-04-25T14:40:36Z</cp:lastPrinted>
  <dcterms:created xsi:type="dcterms:W3CDTF">2013-04-25T05:11:46Z</dcterms:created>
  <dcterms:modified xsi:type="dcterms:W3CDTF">2015-04-20T10:28:05Z</dcterms:modified>
</cp:coreProperties>
</file>