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Tabelle1" sheetId="1" state="visible" r:id="rId2"/>
    <sheet name="Tabelle2" sheetId="2" state="visible" r:id="rId3"/>
    <sheet name="Tabelle3" sheetId="3" state="visible" r:id="rId4"/>
    <sheet name="Tabelle4" sheetId="4"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<sst xmlns="http://schemas.openxmlformats.org/spreadsheetml/2006/main" count="9184" uniqueCount="4333">
  <si>
    <t xml:space="preserve">Name</t>
  </si>
  <si>
    <t xml:space="preserve">Year</t>
  </si>
  <si>
    <t xml:space="preserve">Title</t>
  </si>
  <si>
    <t xml:space="preserve">Link</t>
  </si>
  <si>
    <t xml:space="preserve">D5</t>
  </si>
  <si>
    <t xml:space="preserve">D6</t>
  </si>
  <si>
    <t xml:space="preserve">D7</t>
  </si>
  <si>
    <t xml:space="preserve">D8</t>
  </si>
  <si>
    <t xml:space="preserve">Domain</t>
  </si>
  <si>
    <t xml:space="preserve">Size</t>
  </si>
  <si>
    <t xml:space="preserve">Format</t>
  </si>
  <si>
    <t xml:space="preserve">Analysis</t>
  </si>
  <si>
    <t xml:space="preserve">SIM</t>
  </si>
  <si>
    <t xml:space="preserve">ARE</t>
  </si>
  <si>
    <t xml:space="preserve">Sources</t>
  </si>
  <si>
    <t xml:space="preserve">David Benavides, Pablo Trinidad and Antonio Ruiz-Cortés</t>
  </si>
  <si>
    <t xml:space="preserve">Automated Reasoning on Feature Models </t>
  </si>
  <si>
    <t xml:space="preserve">http://www.tdg-seville.info/topics/spl</t>
  </si>
  <si>
    <t xml:space="preserve">2 &amp; 1</t>
  </si>
  <si>
    <t xml:space="preserve">home integration system</t>
  </si>
  <si>
    <t xml:space="preserve">(15-25,,)</t>
  </si>
  <si>
    <t xml:space="preserve">CSP</t>
  </si>
  <si>
    <t xml:space="preserve">validation</t>
  </si>
  <si>
    <t xml:space="preserve">OPL Studio CSP Solver</t>
  </si>
  <si>
    <t xml:space="preserve">extended fm</t>
  </si>
  <si>
    <t xml:space="preserve">Don Batory</t>
  </si>
  <si>
    <t xml:space="preserve">Feature Models, Grammars, and Propositional Formulas</t>
  </si>
  <si>
    <t xml:space="preserve">graph product line</t>
  </si>
  <si>
    <t xml:space="preserve">guidsl</t>
  </si>
  <si>
    <t xml:space="preserve">debugging</t>
  </si>
  <si>
    <t xml:space="preserve">Sat4J</t>
  </si>
  <si>
    <t xml:space="preserve">David Benavides, Sergio Segura, Pablo Trinidad &amp; Antonio Ruiz-Cortés</t>
  </si>
  <si>
    <t xml:space="preserve">Using Java CSP Solvers in the Automated Analyses of Feature Models</t>
  </si>
  <si>
    <t xml:space="preserve">3 &amp; 1 &amp; 0</t>
  </si>
  <si>
    <t xml:space="preserve">(14-52,,)</t>
  </si>
  <si>
    <t xml:space="preserve">find solution, get number of solutions</t>
  </si>
  <si>
    <t xml:space="preserve">1 &amp; 3</t>
  </si>
  <si>
    <t xml:space="preserve">Choco CSP Solver, JaCoP</t>
  </si>
  <si>
    <t xml:space="preserve">D Benavides et al. 2005</t>
  </si>
  <si>
    <t xml:space="preserve">Krzysztof Czarnecki and Krzysztof Pietroszek</t>
  </si>
  <si>
    <t xml:space="preserve">Verifying feature-based model templates against well-formedness OCL constraints</t>
  </si>
  <si>
    <t xml:space="preserve">http://gp.uwaterloo.ca/fmp/</t>
  </si>
  <si>
    <t xml:space="preserve">software</t>
  </si>
  <si>
    <t xml:space="preserve">(214,,)</t>
  </si>
  <si>
    <t xml:space="preserve">BDD</t>
  </si>
  <si>
    <t xml:space="preserve">constraint checking</t>
  </si>
  <si>
    <t xml:space="preserve">JavaBDD</t>
  </si>
  <si>
    <t xml:space="preserve">SQ Lau 2006 (Master’s Thesis)</t>
  </si>
  <si>
    <t xml:space="preserve">Vander Alves, Rohit Gheyi, Tiago Massoni, Uirá Kulesza, Paulo Borba, and Carlos Lucena</t>
  </si>
  <si>
    <t xml:space="preserve">Refactoring product lines</t>
  </si>
  <si>
    <t xml:space="preserve">fm refactoring</t>
  </si>
  <si>
    <t xml:space="preserve">Marcilio Mendonca, Andrzej Wasowski, Krzysztof Czarnecki, and Donald Cowan</t>
  </si>
  <si>
    <t xml:space="preserve">Efficient compilation techniques for large scale feature models</t>
  </si>
  <si>
    <t xml:space="preserve">https://csg.uwaterloo.ca/~marcilio/fmcompilation/index.html</t>
  </si>
  <si>
    <t xml:space="preserve">3 &amp; 1</t>
  </si>
  <si>
    <t xml:space="preserve">(20-5000,,)</t>
  </si>
  <si>
    <t xml:space="preserve">CNF, BDD</t>
  </si>
  <si>
    <t xml:space="preserve">fm to BDD: variable ordering</t>
  </si>
  <si>
    <t xml:space="preserve">Fujita-DFS, FORCE, Pre-Order, Pre-CL-Size, Pre-CL-MinSpan</t>
  </si>
  <si>
    <t xml:space="preserve">K Czarnecki and S Helsen 2003, D Beuche and M Dalgarno 2006, M Mendonca et al. 2008, SQ Lau 2006 (Master's Thesis), DS Batory 2005</t>
  </si>
  <si>
    <t xml:space="preserve">Post, Hendrik and Sinz, Carsten</t>
  </si>
  <si>
    <t xml:space="preserve">Configuration Lifting: Verification meets Software Configuration</t>
  </si>
  <si>
    <t xml:space="preserve">(4675,,)</t>
  </si>
  <si>
    <t xml:space="preserve">Kbuild</t>
  </si>
  <si>
    <t xml:space="preserve">Lifting</t>
  </si>
  <si>
    <t xml:space="preserve">CBMC</t>
  </si>
  <si>
    <t xml:space="preserve">Wei Zhang, Hua Yan, Haiyan Zhao, Zhi Jin</t>
  </si>
  <si>
    <t xml:space="preserve">A BDD-Based Approach to Verifying Clone-Enabled Feature Models’ Constraints and Customization</t>
  </si>
  <si>
    <t xml:space="preserve">3 &amp; 0</t>
  </si>
  <si>
    <t xml:space="preserve">(10-1000,,)</t>
  </si>
  <si>
    <t xml:space="preserve">BDD, CSP</t>
  </si>
  <si>
    <t xml:space="preserve">performance: SMV-based vs BDD-based approach</t>
  </si>
  <si>
    <t xml:space="preserve">SMV Model Checker, own BDD algorithm</t>
  </si>
  <si>
    <t xml:space="preserve">Zhang et al. 2004 (Preview only)</t>
  </si>
  <si>
    <t xml:space="preserve">White, J. and Schmidt, D.C. and Benavides, D. and Trinidad, P. and Ruiz–Cortés, A.</t>
  </si>
  <si>
    <t xml:space="preserve">Automated Diagnosis of Product-Line Configuration Errors in Feature Models</t>
  </si>
  <si>
    <t xml:space="preserve">http://www.dre.vanderbilt.edu/ ˜ jules/splc08.zip</t>
  </si>
  <si>
    <t xml:space="preserve">(500-5000,,)</t>
  </si>
  <si>
    <t xml:space="preserve">debugging, derive labelings</t>
  </si>
  <si>
    <t xml:space="preserve">CURE with Choco CSP Solver</t>
  </si>
  <si>
    <t xml:space="preserve">generator</t>
  </si>
  <si>
    <t xml:space="preserve">Bartholdt, Joerg and Medak, Marcel and Oberhauser, Roy</t>
  </si>
  <si>
    <t xml:space="preserve">Integrating Quality Modeling with Feature Modeling in Software Product Lines</t>
  </si>
  <si>
    <t xml:space="preserve">health</t>
  </si>
  <si>
    <t xml:space="preserve">(1-14,,)</t>
  </si>
  <si>
    <t xml:space="preserve">pure::variants</t>
  </si>
  <si>
    <t xml:space="preserve">variant derivation, scalability</t>
  </si>
  <si>
    <t xml:space="preserve">IQ-SPLE</t>
  </si>
  <si>
    <t xml:space="preserve">Hua Yan, Wei Zhang, Haiyan Zhao, Hong Mei</t>
  </si>
  <si>
    <t xml:space="preserve">An Optimization Strategy to Feature Models’ Verification by Eliminating Verification-Irrelevant Features and Constraints</t>
  </si>
  <si>
    <t xml:space="preserve">(100-1900, 10-70,)</t>
  </si>
  <si>
    <t xml:space="preserve">verification</t>
  </si>
  <si>
    <t xml:space="preserve">BDD-based verifier by W Zhang et al. 2008</t>
  </si>
  <si>
    <t xml:space="preserve">own generator algorithm</t>
  </si>
  <si>
    <t xml:space="preserve">J. White, B. Dougherty, H. D. Strowd and D. C. Schmidt</t>
  </si>
  <si>
    <t xml:space="preserve">Using Filtered Cartesian Flattening and Microrebooting to Build Enterprise Applications with Self-adaptive Healing</t>
  </si>
  <si>
    <t xml:space="preserve">derive configuration, validate configuration</t>
  </si>
  <si>
    <t xml:space="preserve">CSP-based configuration solver based on Choco CSP Solver, FCF</t>
  </si>
  <si>
    <t xml:space="preserve">R Johnson and R Hoeller 2004</t>
  </si>
  <si>
    <t xml:space="preserve">Jules White, Brian Dougherty, Doulas C. Schmidt, and David Benavides</t>
  </si>
  <si>
    <t xml:space="preserve">Automated reasoning for multi-step feature model configuration problems</t>
  </si>
  <si>
    <t xml:space="preserve">(500,,)</t>
  </si>
  <si>
    <t xml:space="preserve">MUSCLE scalability (represents problems as CSPs)</t>
  </si>
  <si>
    <t xml:space="preserve">Choco CSP Solver</t>
  </si>
  <si>
    <t xml:space="preserve">generator from J White et al. 2008 in Ascent Design Studion (https://code.google.com/archive/p/ascent-design-studio/)</t>
  </si>
  <si>
    <t xml:space="preserve">Marcilio Mendonca, Andrzej Wąsowski, and Krzysztof Czarnecki</t>
  </si>
  <si>
    <t xml:space="preserve">SAT-based analysis of feature models is easy</t>
  </si>
  <si>
    <t xml:space="preserve">http://www.splot-research.org/</t>
  </si>
  <si>
    <t xml:space="preserve">4 &amp; 1</t>
  </si>
  <si>
    <t xml:space="preserve">(1000-10000,,)</t>
  </si>
  <si>
    <t xml:space="preserve">3-CNF</t>
  </si>
  <si>
    <t xml:space="preserve">satisfiability checking</t>
  </si>
  <si>
    <t xml:space="preserve">generated models based on published models with 11-287 features (dead link given: http://fm.gsdlab.org/)</t>
  </si>
  <si>
    <t xml:space="preserve">Thomas Thüm, Don Batory, and Christian Kästner</t>
  </si>
  <si>
    <t xml:space="preserve">Reasoning about edits to feature models</t>
  </si>
  <si>
    <t xml:space="preserve">http://www.fosd.de/featureide/</t>
  </si>
  <si>
    <t xml:space="preserve">1 &amp; 0</t>
  </si>
  <si>
    <t xml:space="preserve">4 &amp; 3</t>
  </si>
  <si>
    <t xml:space="preserve">(10-10000,,)</t>
  </si>
  <si>
    <t xml:space="preserve">M Rosenmüller et al. 2008, C Kästner et al. 2007, https://sourceforge.net/projects/violet/, M Mendonca et al. 2008, R Lopez-Herrejon and D Batory 2001, D Batory et al. 2004, SPLC 2007</t>
  </si>
  <si>
    <t xml:space="preserve">own generator algorithm (fms in FeatureIDE)</t>
  </si>
  <si>
    <t xml:space="preserve">Ahmet Serkan Karataş, Halit Oğuztüzün and Ali Doğru</t>
  </si>
  <si>
    <t xml:space="preserve">Global Constraints on Feature Models</t>
  </si>
  <si>
    <t xml:space="preserve">computer product family</t>
  </si>
  <si>
    <t xml:space="preserve">(52,,)</t>
  </si>
  <si>
    <t xml:space="preserve">CP</t>
  </si>
  <si>
    <t xml:space="preserve">solver performance: global constraints – yes or no</t>
  </si>
  <si>
    <t xml:space="preserve">clp(FD)</t>
  </si>
  <si>
    <t xml:space="preserve">Ahmet Serkan Karataş, Halit Oğuztüzün, Ali Doğru</t>
  </si>
  <si>
    <t xml:space="preserve">Mapping Extended Feature Models to Constraint Logic Programming over Finite Domains</t>
  </si>
  <si>
    <t xml:space="preserve">mobile phone</t>
  </si>
  <si>
    <t xml:space="preserve">CLP(FD)</t>
  </si>
  <si>
    <t xml:space="preserve">mapping: fm to CLP(FD)</t>
  </si>
  <si>
    <t xml:space="preserve">Bo Wang, Yingfei Xiong, Zhenjiang Hu, Haiyan Zhao, Wei Zhang and Hong Mei</t>
  </si>
  <si>
    <t xml:space="preserve">A Dynamic-Priority Based Approach to Fixing Inconsistent Feature Models</t>
  </si>
  <si>
    <t xml:space="preserve">(242-4433, 30-330,)</t>
  </si>
  <si>
    <t xml:space="preserve">check inconsistencies, fix inconsistencies</t>
  </si>
  <si>
    <t xml:space="preserve">SkyBlue</t>
  </si>
  <si>
    <t xml:space="preserve">generator algorithm: sei.pku.edu.cn/%CB%9Cwangbo07/ (dead link)</t>
  </si>
  <si>
    <t xml:space="preserve">Florian Heidenreich, Pablo Sánchez, João Santos, Steffen Zschaler, Mauricio Alférez, João Araújo, Lidia Fuentes, Uirá Kulesza, Ana Moreira and Awais Rashid</t>
  </si>
  <si>
    <t xml:space="preserve">Relating Feature Models to Other Models of a Software Product Line</t>
  </si>
  <si>
    <t xml:space="preserve">http://featuremapper.org/files/TAOSD-AOM-2009/</t>
  </si>
  <si>
    <t xml:space="preserve">mapping fm to other SPL model</t>
  </si>
  <si>
    <t xml:space="preserve">FeatureMapper, VML*</t>
  </si>
  <si>
    <t xml:space="preserve">Julio Sincero, Reinhard Tartler, Daniel Lohmann, and Wolfgang Schröder-Preikschat</t>
  </si>
  <si>
    <t xml:space="preserve">Efficient extraction and analysis of preprocessor-based variability</t>
  </si>
  <si>
    <t xml:space="preserve">(20,,)</t>
  </si>
  <si>
    <t xml:space="preserve">compare fm to implementation variability</t>
  </si>
  <si>
    <t xml:space="preserve">Limmat SAT Solver</t>
  </si>
  <si>
    <t xml:space="preserve">R Lopez-Herrejon and D Batory 2001</t>
  </si>
  <si>
    <t xml:space="preserve">Mendonca, Marcilio and Cowan, Donald</t>
  </si>
  <si>
    <t xml:space="preserve">Decision-making coordination and efficient reasoning techniques for feature-based configuration</t>
  </si>
  <si>
    <t xml:space="preserve">(30-10000,,)</t>
  </si>
  <si>
    <t xml:space="preserve">solver comparison: satisfiability checks, solution counting </t>
  </si>
  <si>
    <t xml:space="preserve">1 &amp; 2 &amp; 3</t>
  </si>
  <si>
    <t xml:space="preserve">Choco CSP Solver 1.2 and GPCS in FMCS</t>
  </si>
  <si>
    <t xml:space="preserve">Michael Eichberg, Karl Klose, Ralf Mitschke and Mira Mezini</t>
  </si>
  <si>
    <t xml:space="preserve">Component Composition Using Feature Models</t>
  </si>
  <si>
    <t xml:space="preserve">Prolog terms</t>
  </si>
  <si>
    <t xml:space="preserve">find all instances</t>
  </si>
  <si>
    <t xml:space="preserve">Columbus with tuProlog</t>
  </si>
  <si>
    <t xml:space="preserve">Mikoláš Janota, Goetz Botterweck, Radu Grigore and Joao Marques-Silva</t>
  </si>
  <si>
    <t xml:space="preserve">How to Complete an Interactive Configuration Process?</t>
  </si>
  <si>
    <t xml:space="preserve">http://fm.gsdlab.org/index.php?title=Model:SampleFeatureModels</t>
  </si>
  <si>
    <t xml:space="preserve">(21-170,,)</t>
  </si>
  <si>
    <t xml:space="preserve">enumerate minimal models</t>
  </si>
  <si>
    <t xml:space="preserve">algorithm details: M Janota et al. 2009</t>
  </si>
  <si>
    <t xml:space="preserve">Perrouin, Gilles and Sen, Sagar and Klein, Jacques and Baudry, Benoit and Traon, Yves le</t>
  </si>
  <si>
    <t xml:space="preserve">Automated and Scalable T-wise Test Case Generation Strategies for Software Product Lines</t>
  </si>
  <si>
    <t xml:space="preserve">(19,,)</t>
  </si>
  <si>
    <t xml:space="preserve">Alloy</t>
  </si>
  <si>
    <t xml:space="preserve">t-wise test suite generation</t>
  </si>
  <si>
    <t xml:space="preserve">MiniSat, Zchaff2004</t>
  </si>
  <si>
    <t xml:space="preserve">def: 2337</t>
  </si>
  <si>
    <t xml:space="preserve">snowballed (fw, 1st it)</t>
  </si>
  <si>
    <t xml:space="preserve">Roberto Erick Lopez-Herrejon, Alexander Egyed</t>
  </si>
  <si>
    <t xml:space="preserve">Detecting Inconsistencies in Multi-View Models with Variability</t>
  </si>
  <si>
    <t xml:space="preserve">CNF</t>
  </si>
  <si>
    <t xml:space="preserve">satisfiability</t>
  </si>
  <si>
    <t xml:space="preserve">PicoSAT</t>
  </si>
  <si>
    <t xml:space="preserve">RE Lopez-Herrejon and DS Batory 2001</t>
  </si>
  <si>
    <t xml:space="preserve">Runyu Shi and Jianmei Guo and Yinglin Wang</t>
  </si>
  <si>
    <t xml:space="preserve">A preliminary experimental study on optimal feature selection for product derivation using knapsack approximation</t>
  </si>
  <si>
    <t xml:space="preserve">(10-100,,)</t>
  </si>
  <si>
    <t xml:space="preserve">snowballed (fw, 1st it), Thüm et al. 2009 generator algorithm</t>
  </si>
  <si>
    <t xml:space="preserve">Sebastian Oster, Florian Markert, Philipp Ritter</t>
  </si>
  <si>
    <t xml:space="preserve">Automated Incremental Pairwise Testing of Software Product Lines</t>
  </si>
  <si>
    <t xml:space="preserve">4 &amp; 3 &amp; 1</t>
  </si>
  <si>
    <t xml:space="preserve">(35-287,,)</t>
  </si>
  <si>
    <t xml:space="preserve">validation, pairwise testing</t>
  </si>
  <si>
    <t xml:space="preserve">pure::variants integrated solver, MiniSat</t>
  </si>
  <si>
    <t xml:space="preserve">SPLOT</t>
  </si>
  <si>
    <t xml:space="preserve">pv-FMG generator</t>
  </si>
  <si>
    <t xml:space="preserve">Segura, Sergio and Hierons, Robert M. and Benavides, David and Ruiz-Cortés, Antonio</t>
  </si>
  <si>
    <t xml:space="preserve">Automated Test Data Generation on the Analyses of Feature Models: A Metamorphic Testing Approach</t>
  </si>
  <si>
    <t xml:space="preserve">http://www.lsi.us.es/%20%E2%88%BC%20segura/files/material/icst10</t>
  </si>
  <si>
    <t xml:space="preserve">(10-50, 10-31,)</t>
  </si>
  <si>
    <t xml:space="preserve">mutation testing</t>
  </si>
  <si>
    <t xml:space="preserve">Sat4J 0.9.2, JavaBDD 0.9.2, JaCoP 0.8.3</t>
  </si>
  <si>
    <t xml:space="preserve">Sven Apel, Wolfgang Scholz, Christian Lengauer, and Christian Kästner</t>
  </si>
  <si>
    <t xml:space="preserve">Language-independent reference checking in software product lines</t>
  </si>
  <si>
    <t xml:space="preserve">consitency checking in FeatureTweezer</t>
  </si>
  <si>
    <t xml:space="preserve">funsat</t>
  </si>
  <si>
    <t xml:space="preserve">R Lopez-Herrejon and D Batory 2001, R Hall 2005</t>
  </si>
  <si>
    <t xml:space="preserve">White, J. and Benavides, D. and Schmidt, D. C. and Trinidad, P. and Dougherty, B. and Ruiz-Cortes, A.</t>
  </si>
  <si>
    <t xml:space="preserve">Automated diagnosis of feature model configurations</t>
  </si>
  <si>
    <t xml:space="preserve">https://code.google.com/archive/p/ascent-design-studio/</t>
  </si>
  <si>
    <t xml:space="preserve">(50-5000,,)</t>
  </si>
  <si>
    <t xml:space="preserve">solving, diagnose flawed configurations</t>
  </si>
  <si>
    <t xml:space="preserve">Xue, Yinxing and Xing, Zhenchang and Jarzabek, Stan</t>
  </si>
  <si>
    <t xml:space="preserve">Understanding Feature Evolution in a Family of Product Variants</t>
  </si>
  <si>
    <t xml:space="preserve">(66-286,,)</t>
  </si>
  <si>
    <t xml:space="preserve">transformation to Product Feature Model</t>
  </si>
  <si>
    <t xml:space="preserve">own FM to PFM tool</t>
  </si>
  <si>
    <t xml:space="preserve">Ajay Kattepur, Sagar Sen, Benoit Baudry, Albert Benveniste, and Claude Jard</t>
  </si>
  <si>
    <t xml:space="preserve">Pairwise testing of dynamic composite services</t>
  </si>
  <si>
    <t xml:space="preserve">automotive, health</t>
  </si>
  <si>
    <t xml:space="preserve">generate pairwise configurations</t>
  </si>
  <si>
    <t xml:space="preserve">Alloy Solver, MiniSat</t>
  </si>
  <si>
    <t xml:space="preserve">J Kienzle et al. 2009, SAP 2006</t>
  </si>
  <si>
    <t xml:space="preserve">Bagheri, Ebrahim and Ensan, Faezeh and Gasevic, Dragan and Boskovic, Marko</t>
  </si>
  <si>
    <t xml:space="preserve">Modular Feature Models: Representation and Configuration</t>
  </si>
  <si>
    <t xml:space="preserve">(2000,,)</t>
  </si>
  <si>
    <t xml:space="preserve">configuration execution time</t>
  </si>
  <si>
    <t xml:space="preserve">own algorithm BuildConfiguration</t>
  </si>
  <si>
    <t xml:space="preserve">SPLOT generator</t>
  </si>
  <si>
    <t xml:space="preserve">Bardia Mohabbati, Dragan Gašević, Marek Hatala, Mohsen Asadi, Ebrahim Bagheri and Marko Bošković</t>
  </si>
  <si>
    <t xml:space="preserve">A Quality Aggregation Model for Service-Oriented Software Product Lines Based on Variability and Composition Patterns</t>
  </si>
  <si>
    <t xml:space="preserve">compute QoS range</t>
  </si>
  <si>
    <t xml:space="preserve">own algorithm</t>
  </si>
  <si>
    <t xml:space="preserve">Boskovic, Marko and Gasevic, Dragan and Mohabbati, Bardia and Asadi, Mohsen and Hatala, Marek and Kaviani, Nima and Rusk, Jeffrey and Bagheri, Ebrahim</t>
  </si>
  <si>
    <t xml:space="preserve">Developing Families of Software Services: A Semantic Web Approach</t>
  </si>
  <si>
    <t xml:space="preserve">DL-based representation</t>
  </si>
  <si>
    <t xml:space="preserve">measuring unfeasible feature sets, specialization</t>
  </si>
  <si>
    <t xml:space="preserve">own DL-based specialization algorithm</t>
  </si>
  <si>
    <t xml:space="preserve">White et al. 2008 generator (modified to exclude Java Choco CST Solver with own DL-based specialization algorithm, http://www.emn.fr/x-info/choco-solver/doku.php?id=introduction (dead link)</t>
  </si>
  <si>
    <t xml:space="preserve">Chen, Sheng and Erwig, Martin</t>
  </si>
  <si>
    <t xml:space="preserve">Optimizing the Product Derivation Process</t>
  </si>
  <si>
    <t xml:space="preserve">product derivation</t>
  </si>
  <si>
    <t xml:space="preserve">SQ Lau 2006 (Master’s Thesis), C Kästner 2007</t>
  </si>
  <si>
    <t xml:space="preserve">Clément Quinton, Sébastien Mosser, Carlos Parra, and Laurence Duchien</t>
  </si>
  <si>
    <t xml:space="preserve">Using multiple feature models to design applications for mobile phones</t>
  </si>
  <si>
    <t xml:space="preserve">XMI</t>
  </si>
  <si>
    <t xml:space="preserve">compute number of available configurations, source code generation</t>
  </si>
  <si>
    <t xml:space="preserve">FAMILIAR, AppliDE</t>
  </si>
  <si>
    <t xml:space="preserve">Ebrahim Bagheri, Dragan Gasevic</t>
  </si>
  <si>
    <t xml:space="preserve">Assessing the maintainability of software product line feature models using structural metrics</t>
  </si>
  <si>
    <t xml:space="preserve">(14-287, 0-110,)</t>
  </si>
  <si>
    <t xml:space="preserve">SXFM</t>
  </si>
  <si>
    <t xml:space="preserve">metric calculation</t>
  </si>
  <si>
    <t xml:space="preserve">own tool</t>
  </si>
  <si>
    <t xml:space="preserve">Gerd Gröner, Christian Wende, Marko Bošković, Fernando Silva Parreiras, Tobias Walter, Florian Heidenreich, Dragan Gašević and Steffen Staab</t>
  </si>
  <si>
    <t xml:space="preserve">Validation of Families of Business Processes</t>
  </si>
  <si>
    <t xml:space="preserve">(154-287,,)</t>
  </si>
  <si>
    <t xml:space="preserve">DL</t>
  </si>
  <si>
    <t xml:space="preserve">mappings, validation</t>
  </si>
  <si>
    <t xml:space="preserve">Pellet</t>
  </si>
  <si>
    <t xml:space="preserve">Gheyi, Rohit and Massoni, Tiago and Borba, Paulo</t>
  </si>
  <si>
    <t xml:space="preserve">Automatically Checking Feature Model Refactorings</t>
  </si>
  <si>
    <t xml:space="preserve">(287-2000,,)</t>
  </si>
  <si>
    <t xml:space="preserve">performance: configuration</t>
  </si>
  <si>
    <t xml:space="preserve">Alloy Analyzer</t>
  </si>
  <si>
    <t xml:space="preserve">Mendonca et al. 2008 (here: 10)</t>
  </si>
  <si>
    <t xml:space="preserve">Guo, Jianmei and White, Jules and Wang, Guangxin and Li, Jian and Wang, Yinglin</t>
  </si>
  <si>
    <t xml:space="preserve">A genetic algorithm for optimized feature selection with resource constraints in software product lines</t>
  </si>
  <si>
    <t xml:space="preserve">feature selection</t>
  </si>
  <si>
    <t xml:space="preserve">GAFES, Sat4J</t>
  </si>
  <si>
    <t xml:space="preserve">generator (based on Thüm et al. 2009)</t>
  </si>
  <si>
    <t xml:space="preserve">Haslinger, Evelyn Nicole and Lopez-Herrejon, Roberto E. and Egyed, Alexander</t>
  </si>
  <si>
    <t xml:space="preserve">Reverse Engineering Feature Models from Programs' Feature Sets</t>
  </si>
  <si>
    <t xml:space="preserve">(9-67,,)</t>
  </si>
  <si>
    <t xml:space="preserve">compute feature set, compare FMs</t>
  </si>
  <si>
    <t xml:space="preserve">FAMA, buildFM</t>
  </si>
  <si>
    <t xml:space="preserve">Hervieu, Aymeric and Baudry, Benoit and Gotlieb, Arnaud</t>
  </si>
  <si>
    <t xml:space="preserve">PACOGEN: Automatic Generation of Pairwise Test Configurations from Feature Models</t>
  </si>
  <si>
    <t xml:space="preserve">(17-287,,)</t>
  </si>
  <si>
    <t xml:space="preserve">minimum set of test configurations</t>
  </si>
  <si>
    <t xml:space="preserve">PACOGEN</t>
  </si>
  <si>
    <t xml:space="preserve">Kacper Bąk, Krzysztof Czarnecki, Andrzej Wąsowski</t>
  </si>
  <si>
    <t xml:space="preserve">Feature and Meta-Models in Clafer: Mixed, Specialized, and Coupled</t>
  </si>
  <si>
    <t xml:space="preserve">https://gsd.uwaterloo.ca/sle2010</t>
  </si>
  <si>
    <t xml:space="preserve">(26-5000, 3-500,)</t>
  </si>
  <si>
    <t xml:space="preserve">Clafer, Alloy, CNF</t>
  </si>
  <si>
    <t xml:space="preserve">consistency checking by instance finding</t>
  </si>
  <si>
    <t xml:space="preserve">Alloy Analyzer with MiniSat</t>
  </si>
  <si>
    <t xml:space="preserve">Marko Rosenmüller, Norbert Siegmund, Mario Pukall, and Sven Apel</t>
  </si>
  <si>
    <t xml:space="preserve">Tailoring dynamic software product lines</t>
  </si>
  <si>
    <t xml:space="preserve">sensor network</t>
  </si>
  <si>
    <t xml:space="preserve">(6-55,,)</t>
  </si>
  <si>
    <t xml:space="preserve">reconfiguration</t>
  </si>
  <si>
    <t xml:space="preserve">SAT Solver</t>
  </si>
  <si>
    <t xml:space="preserve">Martin Fagereng Johansen, Øystein Haugen, and Franck Fleurey</t>
  </si>
  <si>
    <t xml:space="preserve">Properties of realistic feature models make combinatorial testing of product lines feasible</t>
  </si>
  <si>
    <t xml:space="preserve">https://martinfjohansen.com/models2011/spltool/</t>
  </si>
  <si>
    <t xml:space="preserve">(9-6888, 1-187193,)</t>
  </si>
  <si>
    <t xml:space="preserve">guidsl, SXFM, DIMACS</t>
  </si>
  <si>
    <t xml:space="preserve">satisfiability, covering array generation</t>
  </si>
  <si>
    <t xml:space="preserve">SQ Lau 2006 (Master's Thesis), RE Lopez-Herrejon and D Batory 2001, M Mendonca 2009 (PhD Thesis), C Parra et al. 2009, S She et al. 2011, S Trujillo et al. 2006, M Voelter 2009, N Weston et al. 2009, J White et al. 2009 </t>
  </si>
  <si>
    <t xml:space="preserve">Mauricio Alférez, Roberto E. Lopez-Herrejon, Ana Moreira, Vasco Amaral and Alexander Egyed</t>
  </si>
  <si>
    <t xml:space="preserve">Supporting Consistency Checking between Features and Software Product Line Use Scenarios</t>
  </si>
  <si>
    <t xml:space="preserve">smart home</t>
  </si>
  <si>
    <t xml:space="preserve">(59,,)</t>
  </si>
  <si>
    <t xml:space="preserve">DIMACS</t>
  </si>
  <si>
    <t xml:space="preserve">generate configurations, consistency rules</t>
  </si>
  <si>
    <t xml:space="preserve">SPLOT Analyzer, PicoSAT, Sat4J</t>
  </si>
  <si>
    <t xml:space="preserve">E Morganho et al. 2008</t>
  </si>
  <si>
    <t xml:space="preserve">Mazo, Raul and Lopez-Herrejon, Roberto E. and Salinesi, Camille and Diaz, Daniel and Egyed, Alexander</t>
  </si>
  <si>
    <t xml:space="preserve">Conformance Checking with Constraint Logic Programming: The Case of Feature Models</t>
  </si>
  <si>
    <t xml:space="preserve">https://sites.google.com/site/raulmazo/products-tools/conformance-checker-of-feature-models</t>
  </si>
  <si>
    <t xml:space="preserve">(3-10000)</t>
  </si>
  <si>
    <t xml:space="preserve">conformance checking</t>
  </si>
  <si>
    <t xml:space="preserve">1 &amp; 2</t>
  </si>
  <si>
    <t xml:space="preserve">GNU Prolog Solver 1.3.0</t>
  </si>
  <si>
    <t xml:space="preserve">no longer available</t>
  </si>
  <si>
    <t xml:space="preserve">Montag, Pascal and Altmeyer, Sebastian</t>
  </si>
  <si>
    <t xml:space="preserve">Precise WCET calculation in highly variant real-time systems</t>
  </si>
  <si>
    <t xml:space="preserve">automotive</t>
  </si>
  <si>
    <t xml:space="preserve">(72,,)</t>
  </si>
  <si>
    <t xml:space="preserve">worst case execution time analysis</t>
  </si>
  <si>
    <t xml:space="preserve">aiT-Framework</t>
  </si>
  <si>
    <t xml:space="preserve">N. Siegmund, M. Rosenmuller, C. Kastner, P. G. Giarrusso, S. Apel and S. S. Kolesnikov</t>
  </si>
  <si>
    <t xml:space="preserve">Scalable Prediction of Non-functional Properties in Software Product Lines</t>
  </si>
  <si>
    <t xml:space="preserve">http://fosd.de/SPLConqueror</t>
  </si>
  <si>
    <t xml:space="preserve">(5-100,,)</t>
  </si>
  <si>
    <t xml:space="preserve">generate products, measurements to determine delta between two products</t>
  </si>
  <si>
    <t xml:space="preserve">SPL Conqueror</t>
  </si>
  <si>
    <t xml:space="preserve">snowballed (bw, 1st it)</t>
  </si>
  <si>
    <t xml:space="preserve">Pohjalainen, Pietu</t>
  </si>
  <si>
    <t xml:space="preserve">Bottom-up Modeling for a Software Product Line: An Experience Report on Agile Modeling of Governmental Mobile Networks</t>
  </si>
  <si>
    <t xml:space="preserve">regex</t>
  </si>
  <si>
    <t xml:space="preserve">configurations (regex-based)</t>
  </si>
  <si>
    <t xml:space="preserve">(G. Pesant, Counting solutions of CSPs: A structural approach, 2005)</t>
  </si>
  <si>
    <t xml:space="preserve">Pohl, Richard and Lauenroth, Kim and Pohl, Klaus</t>
  </si>
  <si>
    <t xml:space="preserve">A performance comparison of contemporary algorithmic approaches for automated analysis operations on feature models</t>
  </si>
  <si>
    <t xml:space="preserve">(?-287,,)</t>
  </si>
  <si>
    <t xml:space="preserve">SPLOT XML</t>
  </si>
  <si>
    <t xml:space="preserve">SAT, BDD, CSP solver performance</t>
  </si>
  <si>
    <t xml:space="preserve">Sat4J, Choco CSP Solver, JavaBDD, Cream, Mistral, PicoSAT, clasp, BuDDy, CUDD</t>
  </si>
  <si>
    <t xml:space="preserve">Samaneh Soltani, Mohsen Asadi, Marek Hatala, Dragan Gasevic, and Ebrahim Bagheri</t>
  </si>
  <si>
    <t xml:space="preserve">Automated planning for feature model configuration based on stakeholders' business concerns</t>
  </si>
  <si>
    <t xml:space="preserve">(25-65,, 8320-35137831680)</t>
  </si>
  <si>
    <t xml:space="preserve">performance: fm to HTN domain</t>
  </si>
  <si>
    <t xml:space="preserve">SHOP2 2.8</t>
  </si>
  <si>
    <t xml:space="preserve">Shahar Maoz, Jan Oliver Ringert, and Bernhard Rumpe</t>
  </si>
  <si>
    <t xml:space="preserve">Semantically configurable consistency analysis for class and object diagrams</t>
  </si>
  <si>
    <t xml:space="preserve">https://www.se-rwth.de/materials/semvar/</t>
  </si>
  <si>
    <t xml:space="preserve">CD/OD semantics</t>
  </si>
  <si>
    <t xml:space="preserve">(32,, 144)</t>
  </si>
  <si>
    <t xml:space="preserve">generate configurations, consistency to CD OD</t>
  </si>
  <si>
    <t xml:space="preserve">She, Steven and Lotufo, Rafael and Berger, Thorsten and Wasowski, Andrzej and Czarnecki, Krzysztof</t>
  </si>
  <si>
    <t xml:space="preserve">Reverse engineering feature models</t>
  </si>
  <si>
    <t xml:space="preserve"> gsd.uwaterloo.ca/reverse-engineering-feature-models</t>
  </si>
  <si>
    <t xml:space="preserve">(1245-5321)</t>
  </si>
  <si>
    <t xml:space="preserve">FM reverse engineering: check implications, check exclusions</t>
  </si>
  <si>
    <t xml:space="preserve">Teixeira, Leopoldo and Borba, Paulo and Gheyi, Rohit</t>
  </si>
  <si>
    <t xml:space="preserve">Safe Composition of Configuration Knowledge-Based Software Product Lines</t>
  </si>
  <si>
    <t xml:space="preserve"> http://www.cin.ufpe.br/∼lmt/sbes2011/</t>
  </si>
  <si>
    <t xml:space="preserve">(14,,)</t>
  </si>
  <si>
    <t xml:space="preserve">verification (SAT)</t>
  </si>
  <si>
    <t xml:space="preserve">E Figueiredo et al. 2008</t>
  </si>
  <si>
    <t xml:space="preserve">dead link (possibly https://sourceforge.net/projects/mobilemedia/)</t>
  </si>
  <si>
    <t xml:space="preserve">Wei Zhang, Haiyan Zhao, Hong Mei</t>
  </si>
  <si>
    <t xml:space="preserve">Binary-Search Based Verification of Feature Models</t>
  </si>
  <si>
    <t xml:space="preserve">satisfiability: linear top-down search or binary search</t>
  </si>
  <si>
    <t xml:space="preserve">Abdel Salam Sayyad, Hany Ammar, and Tim Menzies</t>
  </si>
  <si>
    <t xml:space="preserve">Software feature model recommendations using data mining</t>
  </si>
  <si>
    <t xml:space="preserve">(290, 21,)</t>
  </si>
  <si>
    <t xml:space="preserve">SXFM, CSV</t>
  </si>
  <si>
    <t xml:space="preserve">creating product variants</t>
  </si>
  <si>
    <t xml:space="preserve">Range ranking learner</t>
  </si>
  <si>
    <t xml:space="preserve">Alexander Nöhrer, Armin Biere, and Alexander Egyed</t>
  </si>
  <si>
    <t xml:space="preserve">A comparison of strategies for tolerating inconsistencies during decision-making</t>
  </si>
  <si>
    <t xml:space="preserve">(29-286,,)</t>
  </si>
  <si>
    <t xml:space="preserve">decision model, CNF</t>
  </si>
  <si>
    <t xml:space="preserve">isolation strategies</t>
  </si>
  <si>
    <t xml:space="preserve">MaxSAT, HUMUS</t>
  </si>
  <si>
    <t xml:space="preserve">Andreas Pleuss, Goetz Botterweck</t>
  </si>
  <si>
    <t xml:space="preserve">Visualization of variability and configuration options</t>
  </si>
  <si>
    <t xml:space="preserve">(34-1114, 4-281,)</t>
  </si>
  <si>
    <t xml:space="preserve">S2T2 Configurator application</t>
  </si>
  <si>
    <t xml:space="preserve">K Lee et al. 2009, A Pleuss et al. 2011, A Polzer et al. 2011, L Seinturier et al. 2011</t>
  </si>
  <si>
    <t xml:space="preserve">Barreiros, Jorge and Moreira, Ana</t>
  </si>
  <si>
    <t xml:space="preserve">Soft Constraints in Feature Models: An Experimental Assessment</t>
  </si>
  <si>
    <t xml:space="preserve">(40-172,,)</t>
  </si>
  <si>
    <t xml:space="preserve">Ebrahim Bagheri, Faezeh Ensan, and Dragan Gasevic</t>
  </si>
  <si>
    <t xml:space="preserve">Grammar-based test generation for software product line feature models</t>
  </si>
  <si>
    <r>
      <rPr>
        <sz val="10"/>
        <color rgb="FF0000FF"/>
        <rFont val="Arial"/>
        <family val="2"/>
        <charset val="1"/>
      </rPr>
      <t xml:space="preserve">http://ebagheri.athabascau.ca/splt/splt.zip</t>
    </r>
    <r>
      <rPr>
        <sz val="10"/>
        <rFont val="Arial"/>
        <family val="2"/>
        <charset val="1"/>
      </rPr>
      <t xml:space="preserve"> and </t>
    </r>
    <r>
      <rPr>
        <sz val="10"/>
        <color rgb="FF0000FF"/>
        <rFont val="Arial"/>
        <family val="2"/>
        <charset val="1"/>
      </rPr>
      <t xml:space="preserve">http://ebagheri.athabascau.ca/splt/appendix.pdf</t>
    </r>
  </si>
  <si>
    <t xml:space="preserve">(26-88,,)</t>
  </si>
  <si>
    <t xml:space="preserve">conversion to EBNF grammar, test generation</t>
  </si>
  <si>
    <t xml:space="preserve">fault generation simulator</t>
  </si>
  <si>
    <t xml:space="preserve">Fabiano Dalpiaz, Raian Ali, Paolo Giorgini</t>
  </si>
  <si>
    <t xml:space="preserve">Aligning Software Configuration with Business and IT Context</t>
  </si>
  <si>
    <t xml:space="preserve">based on drupal</t>
  </si>
  <si>
    <t xml:space="preserve">(7-64,,)</t>
  </si>
  <si>
    <t xml:space="preserve">contextual fm</t>
  </si>
  <si>
    <t xml:space="preserve">generate configurations</t>
  </si>
  <si>
    <t xml:space="preserve">FM-Context with DLV disjunctive datalog solver</t>
  </si>
  <si>
    <t xml:space="preserve">Faezeh Ensan, Ebrahim Bagheri, Dragan Gašević</t>
  </si>
  <si>
    <t xml:space="preserve">Evolutionary Search-Based Test Generation for Software Product Line Feature Models</t>
  </si>
  <si>
    <r>
      <rPr>
        <sz val="10"/>
        <color rgb="FF0000FF"/>
        <rFont val="Arial"/>
        <family val="2"/>
        <charset val="1"/>
      </rPr>
      <t xml:space="preserve">http://ebagheri.athabascau.ca/splt/splt.zip</t>
    </r>
    <r>
      <rPr>
        <sz val="10"/>
        <rFont val="Arial"/>
        <family val="2"/>
        <charset val="1"/>
      </rPr>
      <t xml:space="preserve"> and </t>
    </r>
    <r>
      <rPr>
        <sz val="10"/>
        <color rgb="FF0000FF"/>
        <rFont val="Arial"/>
        <family val="2"/>
        <charset val="1"/>
      </rPr>
      <t xml:space="preserve">http://ebagheri.athabascau.ca/splt/gasplt.zip</t>
    </r>
  </si>
  <si>
    <t xml:space="preserve">(26-67,,)</t>
  </si>
  <si>
    <t xml:space="preserve">test suite generation</t>
  </si>
  <si>
    <t xml:space="preserve">genetic algorithm</t>
  </si>
  <si>
    <t xml:space="preserve">Ferreira, Felype and Borba, Paulo and Soares, Gustavo and Gheyi, Rohit</t>
  </si>
  <si>
    <t xml:space="preserve">Making Software Product Line Evolution Safer</t>
  </si>
  <si>
    <t xml:space="preserve">http://www.cin.ufpe.br/~fsf2/sbcars_experiments.html</t>
  </si>
  <si>
    <t xml:space="preserve">(6-22,,)</t>
  </si>
  <si>
    <t xml:space="preserve">transformation</t>
  </si>
  <si>
    <t xml:space="preserve">Gilles Perrouin, Sebastian Oster, Sagar Sen, Jacques Klein, Benoit Baudry and Yves le Traon</t>
  </si>
  <si>
    <t xml:space="preserve">Pairwise testing for software product lines: comparison of two approaches</t>
  </si>
  <si>
    <t xml:space="preserve">(19-287,,)</t>
  </si>
  <si>
    <t xml:space="preserve">Alloy, pureVariants</t>
  </si>
  <si>
    <t xml:space="preserve">Alloy-based, CSP-based</t>
  </si>
  <si>
    <t xml:space="preserve">Guo, Jianmei and Wang, Yinglin and Trinidad, Pablo and Benavides, David</t>
  </si>
  <si>
    <t xml:space="preserve">Consistency maintenance for evolving feature models</t>
  </si>
  <si>
    <t xml:space="preserve">https://github.com/jmguo/fmconmain/</t>
  </si>
  <si>
    <t xml:space="preserve">propositional formula</t>
  </si>
  <si>
    <t xml:space="preserve">fm evolution, validation</t>
  </si>
  <si>
    <t xml:space="preserve">Sat4J, Guidsl</t>
  </si>
  <si>
    <t xml:space="preserve">generator (Thüm et al. 2009)</t>
  </si>
  <si>
    <t xml:space="preserve">Hamzeh Eyal-Salman, Abdelhak-Djamel Seriai, Christophe Dony, and Ra'fat Al-msie'deen</t>
  </si>
  <si>
    <t xml:space="preserve">Recovering traceability links between feature models and source code of product variants</t>
  </si>
  <si>
    <t xml:space="preserve">traceability links between source code and fm</t>
  </si>
  <si>
    <t xml:space="preserve">LSI</t>
  </si>
  <si>
    <t xml:space="preserve">Assuming they refer to figure 1, not figure 2</t>
  </si>
  <si>
    <t xml:space="preserve">Julia Schroeter, Malte Lochau, and Tim Winkelmann</t>
  </si>
  <si>
    <t xml:space="preserve">Multi-perspectives on feature models</t>
  </si>
  <si>
    <t xml:space="preserve">https://github.com/multi-perspectives/cluster/</t>
  </si>
  <si>
    <t xml:space="preserve">(-10000,,)</t>
  </si>
  <si>
    <t xml:space="preserve">FeatureMapper to create 2 fms</t>
  </si>
  <si>
    <t xml:space="preserve">Karsten Saller, Sebastian Oster, Andy Schürr, Julia Schroeter, and Malte Lochau</t>
  </si>
  <si>
    <t xml:space="preserve">Reducing feature models to improve runtime adaptivity on resource limited devices</t>
  </si>
  <si>
    <t xml:space="preserve">reduction</t>
  </si>
  <si>
    <t xml:space="preserve">Algorithm 1 Deployment of a reduced FM’</t>
  </si>
  <si>
    <t xml:space="preserve">An algorithm for generating t-wise covering arrays from large feature models</t>
  </si>
  <si>
    <t xml:space="preserve">https://martinfjohansen.com/splc2012/</t>
  </si>
  <si>
    <t xml:space="preserve">(287-6888,,)</t>
  </si>
  <si>
    <t xml:space="preserve">generate covering array</t>
  </si>
  <si>
    <t xml:space="preserve">Sat4J, ICPL, Algorithm 1, CASA, IPOG, MoSo-PoLiTe</t>
  </si>
  <si>
    <t xml:space="preserve">MF Johansen et al. 2011, S She et al. 2011</t>
  </si>
  <si>
    <t xml:space="preserve">Martin Fagereng Johansen, Øystein Haugen, Franck Fleurey, Erik Carlson, Jan Endresen and Tormod Wien</t>
  </si>
  <si>
    <t xml:space="preserve">A Technique for Agile and Automatic Interaction Testing for Product Lines</t>
  </si>
  <si>
    <t xml:space="preserve">https://martinfjohansen.com/ictss2012/</t>
  </si>
  <si>
    <t xml:space="preserve">ABB safety module, software</t>
  </si>
  <si>
    <t xml:space="preserve">(,, 640-356352)</t>
  </si>
  <si>
    <t xml:space="preserve">error checking</t>
  </si>
  <si>
    <t xml:space="preserve">Michel, Rapha{\"e}l and Hubaux, Arnaud and Ganesh, Vijay and Heymans, Patrick</t>
  </si>
  <si>
    <t xml:space="preserve">An SMT-based approach to automated configuration</t>
  </si>
  <si>
    <t xml:space="preserve">(154-253, 67-179,)</t>
  </si>
  <si>
    <t xml:space="preserve">TVL</t>
  </si>
  <si>
    <t xml:space="preserve">configuration problem</t>
  </si>
  <si>
    <t xml:space="preserve">CryptoMiniSat, STP SMT Solver</t>
  </si>
  <si>
    <t xml:space="preserve">Nadia Gamez, Daniel Romero, Lidia Fuentes, Romain Rouvoy, and Laurence Duchien</t>
  </si>
  <si>
    <t xml:space="preserve">Constraint-based self-adaptation of wireless sensor networks</t>
  </si>
  <si>
    <t xml:space="preserve">wireless sensor network</t>
  </si>
  <si>
    <t xml:space="preserve">(57-52005,,)</t>
  </si>
  <si>
    <t xml:space="preserve">ReCosQoS function optimization, validation</t>
  </si>
  <si>
    <t xml:space="preserve">JaCoP, FamiWare</t>
  </si>
  <si>
    <t xml:space="preserve">Nele Andersen, Krzysztof Czarnecki, Steven She, and Andrzej Wąsowski</t>
  </si>
  <si>
    <t xml:space="preserve">Efficient synthesis of feature models</t>
  </si>
  <si>
    <t xml:space="preserve">(9-5701,,)</t>
  </si>
  <si>
    <t xml:space="preserve">CNF, 3-CNF, DNF, BDD</t>
  </si>
  <si>
    <t xml:space="preserve">from propositional formula to feature graph: performance</t>
  </si>
  <si>
    <t xml:space="preserve">Sat4J and JavaBDD 1.0b2 with FGE algorithm</t>
  </si>
  <si>
    <t xml:space="preserve">SPLOT, fm.gsdlab.org (dead link), S She et al. 2011</t>
  </si>
  <si>
    <t xml:space="preserve">Nie, Kunming and Zhang, Li and Geng, Zengtao</t>
  </si>
  <si>
    <t xml:space="preserve">Product Line Variability Modeling Based on Model Difference and Merge</t>
  </si>
  <si>
    <t xml:space="preserve">(15-45, 0-2,)</t>
  </si>
  <si>
    <t xml:space="preserve">XML</t>
  </si>
  <si>
    <t xml:space="preserve">model comparison, merge</t>
  </si>
  <si>
    <t xml:space="preserve">model difference algorithm, model merge algorithm</t>
  </si>
  <si>
    <t xml:space="preserve">Segura et al. 2008, Schirmeier and Spinczyk, SPLOT</t>
  </si>
  <si>
    <t xml:space="preserve">Norbert Siegmund, Sergiy S. Kolesnikov, Christian Kästner, Sven Apel, Don Batory, Marko Rosenmüller, and Gunter Saake</t>
  </si>
  <si>
    <t xml:space="preserve">Predicting performance via automated feature-interaction detection</t>
  </si>
  <si>
    <t xml:space="preserve">(9-39,, 192-3932160)</t>
  </si>
  <si>
    <t xml:space="preserve">generate implication graph</t>
  </si>
  <si>
    <t xml:space="preserve">Rafael Olaechea, Steven Stewart, Krzysztof Czarnecki, and Derek Rayside</t>
  </si>
  <si>
    <t xml:space="preserve">Modelling and multi-objective optimization of quality attributes in variability-rich software</t>
  </si>
  <si>
    <t xml:space="preserve">(5-100, 0-89,)</t>
  </si>
  <si>
    <t xml:space="preserve">ClaferMoo</t>
  </si>
  <si>
    <t xml:space="preserve">generate configurations, solve configurations</t>
  </si>
  <si>
    <t xml:space="preserve">Moolloy</t>
  </si>
  <si>
    <t xml:space="preserve">N Siegmund et al. 2012 (here: 1618), N Siegmund et al. 2011, N Siegmund et al. 2011</t>
  </si>
  <si>
    <t xml:space="preserve">attributed fms</t>
  </si>
  <si>
    <t xml:space="preserve">Roberto E. Lopez-Herrejon and Alexander Egyed</t>
  </si>
  <si>
    <t xml:space="preserve">Towards fixing inconsistencies in models with variability</t>
  </si>
  <si>
    <t xml:space="preserve">satisfiability, placing fixes: random approach, heuristic approach based on pairwise commonality values</t>
  </si>
  <si>
    <t xml:space="preserve">PicoSAT, Generic Fixing Set Computation, Computing Minimal Size Fixing Sets bfsMin</t>
  </si>
  <si>
    <t xml:space="preserve">Roberto Erick Lopez-Herrejon, José A. Galindo, David Benavides, Sergio Segura and Alexander Egyed</t>
  </si>
  <si>
    <t xml:space="preserve">Reverse Engineering Feature Models with Evolutionary Algorithms: An Exploratory Study</t>
  </si>
  <si>
    <t xml:space="preserve">(9-27,,)</t>
  </si>
  <si>
    <t xml:space="preserve">generate feature sets, fitness functions</t>
  </si>
  <si>
    <t xml:space="preserve">FAMA, ETHOM</t>
  </si>
  <si>
    <t xml:space="preserve">Samaneh Soltani, Mohsen Asadi, Dragan Gašević, Marek Hatala, and Ebrahim Bagheri</t>
  </si>
  <si>
    <t xml:space="preserve">Automated planning for feature model configuration based on functional and non-functional requirements</t>
  </si>
  <si>
    <t xml:space="preserve">(50-200,,)</t>
  </si>
  <si>
    <t xml:space="preserve">fm configuration</t>
  </si>
  <si>
    <t xml:space="preserve">SHOP2</t>
  </si>
  <si>
    <t xml:space="preserve">BeTTy generator</t>
  </si>
  <si>
    <t xml:space="preserve">Sergio Segura, José A. Galindo, David Benavides, José A. Parejo, and Antonio Ruiz-Cortés</t>
  </si>
  <si>
    <t xml:space="preserve">BeTTy: benchmarking and testing on the automated analysis of feature models</t>
  </si>
  <si>
    <t xml:space="preserve">https://www.isa.us.es/betty/</t>
  </si>
  <si>
    <t xml:space="preserve">(1000,,)</t>
  </si>
  <si>
    <t xml:space="preserve">consistency checking</t>
  </si>
  <si>
    <t xml:space="preserve">CSP Solver</t>
  </si>
  <si>
    <t xml:space="preserve">BeTTy generator (original paper)</t>
  </si>
  <si>
    <t xml:space="preserve">Takashi Kitamura, Ngoc Thi Bich Do, Hitoshi Ohsaki, Ling Fang and Shunsuke Yatabe</t>
  </si>
  <si>
    <t xml:space="preserve">Test-Case Design by Feature Trees</t>
  </si>
  <si>
    <t xml:space="preserve">(30, 6,)</t>
  </si>
  <si>
    <t xml:space="preserve">FTT (feature trees for testing), CNF</t>
  </si>
  <si>
    <t xml:space="preserve">test suite generation, correctness checking</t>
  </si>
  <si>
    <t xml:space="preserve">ALLSAT, MiniSat</t>
  </si>
  <si>
    <t xml:space="preserve">Yi, Li and Zhang, Wei and Zhao, Haiyan and Jin, Zhi and Mei, Hong</t>
  </si>
  <si>
    <t xml:space="preserve">Mining binary constraints in the construction of feature models</t>
  </si>
  <si>
    <t xml:space="preserve">(15-22,,)</t>
  </si>
  <si>
    <t xml:space="preserve">3-class classification on feature pairs</t>
  </si>
  <si>
    <t xml:space="preserve">own classifier, genetic algorithm</t>
  </si>
  <si>
    <t xml:space="preserve">Abdel Salam Sayyad, Joseph Ingram, Tim Menzies, and Hany Ammar</t>
  </si>
  <si>
    <t xml:space="preserve">Optimum feature selection in software product lines: let your model and values guide your search</t>
  </si>
  <si>
    <t xml:space="preserve">binary string</t>
  </si>
  <si>
    <t xml:space="preserve">performance: reducing crossover rate and mutation rate</t>
  </si>
  <si>
    <t xml:space="preserve">IBEA, NSGA-II, SPEA2</t>
  </si>
  <si>
    <t xml:space="preserve">SPLOT (augmented with attributes)</t>
  </si>
  <si>
    <t xml:space="preserve">Scalable product line configuration: a straw to break the camel's back</t>
  </si>
  <si>
    <t xml:space="preserve">(544-6888,,)</t>
  </si>
  <si>
    <t xml:space="preserve">DIMACS, binary string</t>
  </si>
  <si>
    <t xml:space="preserve">obtaining seeds, 5-objective optimization problem</t>
  </si>
  <si>
    <t xml:space="preserve">Z3 SMT Solver, NSGA-II without feature fixing, NSGA-II with feature fixing, IBEA without feature fixing, IBEA with feature fixing</t>
  </si>
  <si>
    <t xml:space="preserve">LVAT</t>
  </si>
  <si>
    <t xml:space="preserve">Abdel Salam Sayyad, Tim Menzies, and Hany Ammar</t>
  </si>
  <si>
    <t xml:space="preserve">On the value of user preferences in search-based software engineering: a case study in software product lines</t>
  </si>
  <si>
    <t xml:space="preserve">(43-290, 6-21,)</t>
  </si>
  <si>
    <t xml:space="preserve">performance comparison: IBEA against other algorithms</t>
  </si>
  <si>
    <t xml:space="preserve">IBEA, NSGA-II, ssNSGA-II, SPEA2, FastPGA, MOCell, MOCHC</t>
  </si>
  <si>
    <t xml:space="preserve">Al-msie'deen, R. and Seriai, A.-D. and Huchard, M. and Urtado, C. and Vauttier, S.</t>
  </si>
  <si>
    <t xml:space="preserve">Mining features from the object-oriented source code of software variants by combining lexical and structural similarity</t>
  </si>
  <si>
    <t xml:space="preserve">https://code.google.com/archive/p/refm/</t>
  </si>
  <si>
    <t xml:space="preserve">FeatureIDE</t>
  </si>
  <si>
    <t xml:space="preserve">Al-Msie'Deen, Ra'Fat Ahmad and Seriai, Abdelhak-Djamel and Huchard, Marianne and Urtado, Christelle and Vauttier, Sylvain and Eyal-Salman, Hamzeh</t>
  </si>
  <si>
    <t xml:space="preserve">Mining Features from the Object-Oriented Source Code of a Collection of Software Variants Using Formal Concept Analysis and Latent Semantic Indexing</t>
  </si>
  <si>
    <t xml:space="preserve">compare mined FM to actual FM</t>
  </si>
  <si>
    <t xml:space="preserve">https://homepages.dcc.ufmg.br/~figueiredo/spl/, argouml-spl.tigris.org (dead link)</t>
  </si>
  <si>
    <t xml:space="preserve">snowballed (bw, 1st it, from: fw, 1st it)</t>
  </si>
  <si>
    <t xml:space="preserve">Andres, Cesar and Camacho, Carlos and Llana, Luis</t>
  </si>
  <si>
    <t xml:space="preserve">A formal framework for software product lines</t>
  </si>
  <si>
    <t xml:space="preserve">(50-13500,,)</t>
  </si>
  <si>
    <t xml:space="preserve">satisfiability, denotational semantic</t>
  </si>
  <si>
    <t xml:space="preserve">Sat4J, AT SPLA tool</t>
  </si>
  <si>
    <t xml:space="preserve">BetTTy generator (https://www.isa.us.es/betty/betty-online)</t>
  </si>
  <si>
    <t xml:space="preserve">Berger, Thorsten and She, Steven and Lotufo, Rafael and Wasowski, Andrzej and Czarnecki, Krzysztof</t>
  </si>
  <si>
    <t xml:space="preserve">A Study of Variability Models and Languages in the Systems Software Domain</t>
  </si>
  <si>
    <t xml:space="preserve">https://gsd.uwaterloo.ca/industrial-variability-modeling</t>
  </si>
  <si>
    <t xml:space="preserve">(72-6320,,)</t>
  </si>
  <si>
    <t xml:space="preserve">Kconfig, CDL</t>
  </si>
  <si>
    <t xml:space="preserve">Kconfig model hierarchy, dead features</t>
  </si>
  <si>
    <t xml:space="preserve">not sure about availability</t>
  </si>
  <si>
    <t xml:space="preserve">Brady J. Garvin, Myra B. Cohen, Matthew B. Dwyer</t>
  </si>
  <si>
    <t xml:space="preserve">Failure Avoidance in Configurable Systems through Feature Locality</t>
  </si>
  <si>
    <t xml:space="preserve">http://cse.unl.edu/~myra/artifacts/locality</t>
  </si>
  <si>
    <t xml:space="preserve">(321, 132,)</t>
  </si>
  <si>
    <t xml:space="preserve">failure detection</t>
  </si>
  <si>
    <t xml:space="preserve">Csmith</t>
  </si>
  <si>
    <t xml:space="preserve">Calvagna, Andrea and Gargantini, Angelo and Vavassori, Paolo</t>
  </si>
  <si>
    <t xml:space="preserve">Combinatorial Testing for Feature Models Using CitLab</t>
  </si>
  <si>
    <t xml:space="preserve">Chang Hwan Peter Kim, Darko Marinov, Sarfraz Khurshid, Don Batory, Sabrina Souto, Paulo Barros, and Marcelo D'Amorim</t>
  </si>
  <si>
    <t xml:space="preserve">SPLat: lightweight dynamic analysis for reducing combinatorics in testing configurable systems</t>
  </si>
  <si>
    <t xml:space="preserve">(5-23,, 20-192)</t>
  </si>
  <si>
    <t xml:space="preserve">RJ Hall 2005, M Plath and M Ryan 2001, RE Lopez-Herrejon and D Batory 2001, S Chandra et al. 2011, S Apel et al. 2013, CHP Kim at al. 2010, S Thaker et al. 2007, S Apel and D Beyer 2011</t>
  </si>
  <si>
    <t xml:space="preserve">Christopher Henard, Mike Papadakis, Gilles Perrouin, Jacques Klein, and Yves Le Traon</t>
  </si>
  <si>
    <t xml:space="preserve">Multi-objective test generation for software product lines</t>
  </si>
  <si>
    <t xml:space="preserve">https://research.henard.net/SPL/SPLC_2013/</t>
  </si>
  <si>
    <t xml:space="preserve">(24-94,,)</t>
  </si>
  <si>
    <t xml:space="preserve">multi-objective test generation, search space of valid products</t>
  </si>
  <si>
    <t xml:space="preserve">Multi-objective Test Generation algorithm, Random algorithm, Sat4J 2.2</t>
  </si>
  <si>
    <t xml:space="preserve">Towards automated testing and fixing of re-engineered feature models</t>
  </si>
  <si>
    <t xml:space="preserve">(6000,,)</t>
  </si>
  <si>
    <t xml:space="preserve">re-engineering: validation</t>
  </si>
  <si>
    <t xml:space="preserve">make</t>
  </si>
  <si>
    <t xml:space="preserve">She et al. 2011 (https://code.google.com/archive/p/linux-variability-analysis-tools/source)</t>
  </si>
  <si>
    <t xml:space="preserve">Eric Bodden, Társis Tolêdo, Márcio Ribeiro, Claus Brabrand, Paulo Borba, and Mira Mezini</t>
  </si>
  <si>
    <t xml:space="preserve">SPLLIFT: statically analyzing software product lines in minutes instead of years</t>
  </si>
  <si>
    <t xml:space="preserve">(20-56,,)</t>
  </si>
  <si>
    <t xml:space="preserve">SPLLIFT with JavaBDD</t>
  </si>
  <si>
    <t xml:space="preserve">C Brabrand et al. 2012</t>
  </si>
  <si>
    <t xml:space="preserve">Evelyn Nicole Haslinger, Roberto E. Lopez-Herrejon, and Alexander Egyed</t>
  </si>
  <si>
    <t xml:space="preserve">Using feature model knowledge to speed up the generation of covering arrays</t>
  </si>
  <si>
    <t xml:space="preserve">(9-172,,)</t>
  </si>
  <si>
    <t xml:space="preserve">t-wise covering arrays</t>
  </si>
  <si>
    <t xml:space="preserve">ICPL</t>
  </si>
  <si>
    <t xml:space="preserve">MF Johansen et al. in ES de Almeida et al. 2012, SPLOT</t>
  </si>
  <si>
    <t xml:space="preserve">Evelyn Nicole Haslinger, Roberto Erick Lopez-Herrejon and Alexander Egyed</t>
  </si>
  <si>
    <t xml:space="preserve">On Extracting Feature Models from Sets of Valid Feature Combinations</t>
  </si>
  <si>
    <t xml:space="preserve">https://www.jku.at/sea/content/e139529/e126342/e188736/</t>
  </si>
  <si>
    <t xml:space="preserve">(9-38,,)</t>
  </si>
  <si>
    <t xml:space="preserve">fm to FST</t>
  </si>
  <si>
    <t xml:space="preserve">FAMA</t>
  </si>
  <si>
    <t xml:space="preserve">Felfernig, Alexander and Benavides Cuevas, David Felipe and Galindo Duarte, Jos{\'e} {\'A}ngel and Reinfrank, Florian</t>
  </si>
  <si>
    <t xml:space="preserve">Towards anomaly explanation in feature models</t>
  </si>
  <si>
    <t xml:space="preserve">(61-172, 63-205,)</t>
  </si>
  <si>
    <t xml:space="preserve">solving, minimal diagnoses, minimal sets of non-redundant constraints</t>
  </si>
  <si>
    <t xml:space="preserve">Choco CSP Solver, FMCore, FastDiag, HSDAG</t>
  </si>
  <si>
    <t xml:space="preserve">Gamez, Nadia and Fuentes, Lidia</t>
  </si>
  <si>
    <t xml:space="preserve">Architectural evolution of FamiWare using cardinality-based feature models</t>
  </si>
  <si>
    <t xml:space="preserve">(254-8823,,)</t>
  </si>
  <si>
    <t xml:space="preserve">validate configurations, cloned features</t>
  </si>
  <si>
    <t xml:space="preserve">Choco CSP Solver, Hydra with create_configuration algorithm</t>
  </si>
  <si>
    <t xml:space="preserve">Groener, Gerd and Boskovic, Marko and Parreiras, Fernando Silva and Gasevic, Dragan</t>
  </si>
  <si>
    <t xml:space="preserve">Modeling and validation of business process families</t>
  </si>
  <si>
    <t xml:space="preserve">(34-287, 21,,)</t>
  </si>
  <si>
    <t xml:space="preserve">SQ Lau 2006 (Master’s Thesis), E Marcos 2005</t>
  </si>
  <si>
    <t xml:space="preserve">Gustavo G. Pascual, Mónica Pinto, and Lidia Fuentes</t>
  </si>
  <si>
    <t xml:space="preserve">Run-time adaptation of mobile applications using genetic algorithms</t>
  </si>
  <si>
    <t xml:space="preserve">(81,,)</t>
  </si>
  <si>
    <t xml:space="preserve">find (nearly) optimal configurations</t>
  </si>
  <si>
    <t xml:space="preserve">genetic algorithm, FAMA Tool Suite</t>
  </si>
  <si>
    <t xml:space="preserve">architectural fms</t>
  </si>
  <si>
    <t xml:space="preserve">Henard, Christopher and Papadakis, Mike and Perrouin, Gilles and Klein, Jacques and Traon, Yves Le</t>
  </si>
  <si>
    <t xml:space="preserve">Assessing Software Product Line Testing Via Model-Based Mutation: An Application to Similarity Testing</t>
  </si>
  <si>
    <t xml:space="preserve">(24-6888)</t>
  </si>
  <si>
    <t xml:space="preserve">boolean formula</t>
  </si>
  <si>
    <t xml:space="preserve">mutation: validate fm against mutants</t>
  </si>
  <si>
    <t xml:space="preserve">Sat4J 2.2</t>
  </si>
  <si>
    <t xml:space="preserve">SPLOT, LVAT (https://code.google.com/archive/p/linux-variability-analysis-tools/source)</t>
  </si>
  <si>
    <t xml:space="preserve">Karata{\c{s}}, Ahmet Serkan and O{\u{g}}uzt{\"u}z{\"u}n, Halit and Do{\u{g}}ru, Ali</t>
  </si>
  <si>
    <t xml:space="preserve">From extended feature models to constraint logic programming</t>
  </si>
  <si>
    <t xml:space="preserve">http://dx.doi.org/10.1016/j.scico.2012.06.004</t>
  </si>
  <si>
    <t xml:space="preserve">(100,,)</t>
  </si>
  <si>
    <t xml:space="preserve">mapping extended FM to CLP(FD)</t>
  </si>
  <si>
    <t xml:space="preserve">Karsten Saller, Malte Lochau, and Ingo Reimund</t>
  </si>
  <si>
    <t xml:space="preserve">Context-aware DSPLs: model-based runtime adaptation for resource-constrained systems</t>
  </si>
  <si>
    <t xml:space="preserve">(25-90,,)</t>
  </si>
  <si>
    <t xml:space="preserve">memory requirements, processing efforts</t>
  </si>
  <si>
    <t xml:space="preserve">BeTTy generator (then extended to CFM)</t>
  </si>
  <si>
    <t xml:space="preserve">Lopez-Herrejon, Roberto E. and Chicano, Francisco and Ferrer, Javier and Egyed, Alexander and Alba, Enrique</t>
  </si>
  <si>
    <t xml:space="preserve">Multi-objective Optimal Test Suite Computation for Software Product Line Pairwise Testing</t>
  </si>
  <si>
    <t xml:space="preserve">solving, Pareto set</t>
  </si>
  <si>
    <t xml:space="preserve">MiniSat+</t>
  </si>
  <si>
    <t xml:space="preserve">SPL Conqueror, SPLOT</t>
  </si>
  <si>
    <t xml:space="preserve">Luis Emiliano Sanchez, Sabine Moisan, and Jean-Paul Rigault</t>
  </si>
  <si>
    <t xml:space="preserve">Metrics on feature models to optimize configuration adaptation at run time</t>
  </si>
  <si>
    <t xml:space="preserve">select configurations</t>
  </si>
  <si>
    <t xml:space="preserve">GBFS with HA, GBFS with HB, BF* with HA, BF* with HB</t>
  </si>
  <si>
    <t xml:space="preserve">Matthias Kowal, Sandro Schulze, and Ina Schaefer</t>
  </si>
  <si>
    <t xml:space="preserve">Towards efficient SPL testing by variant reduction</t>
  </si>
  <si>
    <t xml:space="preserve">2 &amp; 0</t>
  </si>
  <si>
    <t xml:space="preserve">(14-290,,)</t>
  </si>
  <si>
    <t xml:space="preserve">covering array</t>
  </si>
  <si>
    <t xml:space="preserve">SPLOT, M Kowal 2012 (Master’s thesis)</t>
  </si>
  <si>
    <t xml:space="preserve">Peng, Xin and Xing, Zhenchang and Tan, Xi and Yu, Yijun and Zhao, Wenyun</t>
  </si>
  <si>
    <t xml:space="preserve">Improving feature location using structural similarity and iterative graph mapping</t>
  </si>
  <si>
    <t xml:space="preserve">banking, software</t>
  </si>
  <si>
    <t xml:space="preserve">(6052,,)</t>
  </si>
  <si>
    <t xml:space="preserve">map FM to program model</t>
  </si>
  <si>
    <t xml:space="preserve">ICFL</t>
  </si>
  <si>
    <t xml:space="preserve">Pohl, Richard and Stricker, Vanessa and Pohl, Klaus</t>
  </si>
  <si>
    <t xml:space="preserve">Measuring the structural complexity of feature models</t>
  </si>
  <si>
    <t xml:space="preserve">http://sse.uni-due.deimages/files/PohlEtAl2013-data.pdf</t>
  </si>
  <si>
    <t xml:space="preserve">(500-1000,,)</t>
  </si>
  <si>
    <t xml:space="preserve">CNF, CSP</t>
  </si>
  <si>
    <t xml:space="preserve">tool comparison</t>
  </si>
  <si>
    <t xml:space="preserve">BuDDy, CUDD, JavaBDD, lingeling, clasp, Sat4J, PicoSAT, Choco CSP Solver, Cream, JaCoP, Mistral</t>
  </si>
  <si>
    <t xml:space="preserve">Reimar Schröter, Thomas Thüm, Norbert Siegmund, and Gunter Saake</t>
  </si>
  <si>
    <t xml:space="preserve">Automated analysis of dependent feature models</t>
  </si>
  <si>
    <t xml:space="preserve">software, sensor</t>
  </si>
  <si>
    <t xml:space="preserve">(14-393,,)</t>
  </si>
  <si>
    <t xml:space="preserve">VeAnalyzer</t>
  </si>
  <si>
    <t xml:space="preserve">Reza Karimpour and Guenther Ruhe</t>
  </si>
  <si>
    <t xml:space="preserve">Bi-criteria genetic search for adding new features into an existing product line</t>
  </si>
  <si>
    <t xml:space="preserve">(290,,)</t>
  </si>
  <si>
    <t xml:space="preserve">definition of feature sets</t>
  </si>
  <si>
    <t xml:space="preserve">NSGA-II</t>
  </si>
  <si>
    <t xml:space="preserve">Roessger, Robert and Rock, Georg</t>
  </si>
  <si>
    <t xml:space="preserve">A Framework and Generator for Large Parameterized Feature Models</t>
  </si>
  <si>
    <t xml:space="preserve">(512-1048576, 5-,)</t>
  </si>
  <si>
    <t xml:space="preserve">propositional formula?</t>
  </si>
  <si>
    <t xml:space="preserve">comparison: generalized first-order theorem prover and SAT solver</t>
  </si>
  <si>
    <t xml:space="preserve">SPASS 3.7, SPASS-SATT</t>
  </si>
  <si>
    <t xml:space="preserve">Sagar Sen, Arnaud Gotlieb</t>
  </si>
  <si>
    <t xml:space="preserve">Testing a Data-Intensive System with Generated Data Interactions</t>
  </si>
  <si>
    <t xml:space="preserve">https://sites.google.com/a/simula.no/dbtwise/</t>
  </si>
  <si>
    <t xml:space="preserve">custom declaration system</t>
  </si>
  <si>
    <t xml:space="preserve">generate set of configurations</t>
  </si>
  <si>
    <t xml:space="preserve">Alloy SAT Solver</t>
  </si>
  <si>
    <t xml:space="preserve">possibly 75 features in total</t>
  </si>
  <si>
    <t xml:space="preserve">Shuai Wang, Arnaud Gotlieb, Shaukat Ali and Marius Liaaen</t>
  </si>
  <si>
    <t xml:space="preserve">Automated Test Case Selection Using Feature Model: An Industrial Case Study</t>
  </si>
  <si>
    <t xml:space="preserve">(134,,)</t>
  </si>
  <si>
    <t xml:space="preserve">test case selection</t>
  </si>
  <si>
    <t xml:space="preserve">IPT</t>
  </si>
  <si>
    <t xml:space="preserve">Shuai Wang, Shaukat Ali, and Arnaud Gotlieb</t>
  </si>
  <si>
    <t xml:space="preserve">Minimizing test suites in software product lines using weight-based genetic algorithms</t>
  </si>
  <si>
    <t xml:space="preserve">(17-77,,)</t>
  </si>
  <si>
    <t xml:space="preserve">test minimization</t>
  </si>
  <si>
    <t xml:space="preserve">WBGA, WBGA-MO, RWGA</t>
  </si>
  <si>
    <t xml:space="preserve">Siegmund, Norbert and Rosenm{\"u}ller, Marko and K{\"a}stner, Christian and Giarrusso, Paolo G and Apel, Sven and Kolesnikov, Sergiy S</t>
  </si>
  <si>
    <t xml:space="preserve">Scalable prediction of non-functional properties in software product lines: Footprint and memory consumption</t>
  </si>
  <si>
    <t xml:space="preserve">determine set of products</t>
  </si>
  <si>
    <t xml:space="preserve">Al-Msie'Deen, Ra'Fat Ahmad and Seriai, Abdelhak-Djamel and Huchard, Marianne and Urtado, Christelle and Vauttier, Sylvain</t>
  </si>
  <si>
    <t xml:space="preserve">Documenting the Mined Feature Implementations from the Object-oriented Source Code of a Collection of Software Product Variants</t>
  </si>
  <si>
    <t xml:space="preserve">http://www.lirmm.fr/CaseStudy</t>
  </si>
  <si>
    <t xml:space="preserve">bw_sb: 262, bw_sb: 263</t>
  </si>
  <si>
    <t xml:space="preserve">Al-Msie’Deen, R and Huchard, M and Seriai, A-D and Urtado, C and Vauttier, S</t>
  </si>
  <si>
    <t xml:space="preserve">Reverse Engineering Feature Models from Software Configurations using Formal Concept Analysis</t>
  </si>
  <si>
    <t xml:space="preserve">slr_papers: 383, slr_papers: 384, slr_papers: 49, def: 1458, def: 2548, def: 1580, def: 1831, EN Haslinger 2012 Master’s Thesis (not available), www.ic.unicamp.br/~tizzei/phc/</t>
  </si>
  <si>
    <t xml:space="preserve">Alferez, Mauricio and Lopez-Herrejon, Roberto E. and Moreira, Ana and Amaral, Vasco</t>
  </si>
  <si>
    <t xml:space="preserve">Consistency Checking in Early Software Product Line Specifications - The VCC Approach</t>
  </si>
  <si>
    <t xml:space="preserve">http://people.rennes.inria.fr/Edward-Mauricio.Alferez_Salinas/JUCS/data.htm</t>
  </si>
  <si>
    <t xml:space="preserve">(14-60,,)</t>
  </si>
  <si>
    <t xml:space="preserve">Ana B. Sánchez, Sergio Segura, and Antonio Ruiz-Cortés</t>
  </si>
  <si>
    <t xml:space="preserve">The Drupal framework: a case study to evaluate variability testing techniques</t>
  </si>
  <si>
    <t xml:space="preserve">(28, 27, 96768)</t>
  </si>
  <si>
    <t xml:space="preserve">SPLX</t>
  </si>
  <si>
    <t xml:space="preserve">generate pairwise test suite</t>
  </si>
  <si>
    <t xml:space="preserve">SPLCAT</t>
  </si>
  <si>
    <t xml:space="preserve">André Almeida, Francisco Dantas, Everton Cavalcante, and Thais Batista</t>
  </si>
  <si>
    <t xml:space="preserve">A branch-and-bound algorithm for autonomic adaptation of multi-cloud applications</t>
  </si>
  <si>
    <t xml:space="preserve">(,,8-54)</t>
  </si>
  <si>
    <t xml:space="preserve">select configurations (performance of branch &amp; bound algorithm)</t>
  </si>
  <si>
    <t xml:space="preserve">conventional algorithm, B&amp;B algorithm</t>
  </si>
  <si>
    <t xml:space="preserve">Asadi, Mohsen and Mohabbati, Bardia and Gr{\"o}ner, Gerd and Gasevic, Dragan</t>
  </si>
  <si>
    <t xml:space="preserve">Development and validation of customized process models</t>
  </si>
  <si>
    <t xml:space="preserve">(100-500,,)</t>
  </si>
  <si>
    <t xml:space="preserve">configuration, inconsistency detection</t>
  </si>
  <si>
    <t xml:space="preserve">fmp, own validation algorithm, Pellet</t>
  </si>
  <si>
    <t xml:space="preserve">snowballed (fw, 1st it), FaMa generator extended</t>
  </si>
  <si>
    <t xml:space="preserve">Asadi, Mohsen and Soltani, Samaneh and Gasevic, Dragan and Hatala, Marek and Bagheri, Ebrahim</t>
  </si>
  <si>
    <t xml:space="preserve">Toward automated feature model configuration with optimizing non-functional requirements</t>
  </si>
  <si>
    <t xml:space="preserve">fmp extended with own functionality</t>
  </si>
  <si>
    <t xml:space="preserve">BeTTy generator (https://www.isa.us.es/betty/)</t>
  </si>
  <si>
    <t xml:space="preserve">Bagheri, Ebrahim and Ensan, Faezeh</t>
  </si>
  <si>
    <t xml:space="preserve">Reliability estimation for component-based software product lines</t>
  </si>
  <si>
    <t xml:space="preserve">(1000-5000,,)</t>
  </si>
  <si>
    <t xml:space="preserve">Computing upper/lower reliability bounds</t>
  </si>
  <si>
    <t xml:space="preserve">Barak Cohen, Shahar Maoz</t>
  </si>
  <si>
    <t xml:space="preserve">Semantically Configurable Analysis of Scenario-Based Specifications</t>
  </si>
  <si>
    <t xml:space="preserve">http://smlab.cs.tau.ac.il/lscvar/</t>
  </si>
  <si>
    <t xml:space="preserve">LSC semantics</t>
  </si>
  <si>
    <t xml:space="preserve">(19,, 56)</t>
  </si>
  <si>
    <t xml:space="preserve">fm configurations to LSC</t>
  </si>
  <si>
    <t xml:space="preserve">ATL</t>
  </si>
  <si>
    <t xml:space="preserve">Bo Wang, Ying-Fei Xiong, Zhen-Jiang Hu, Hai-Yan Zhao, Wei Zhang and Hong Mei</t>
  </si>
  <si>
    <t xml:space="preserve">Interactive Inconsistency Fixing in Feature Modeling</t>
  </si>
  <si>
    <t xml:space="preserve">fixing inconsistencies</t>
  </si>
  <si>
    <t xml:space="preserve">generator algorithm implementation: sei.pku.edu.cn/%E2%88%BCwangbo07/ (dead link)</t>
  </si>
  <si>
    <t xml:space="preserve">Christopher Henard, Mike Papadakis, Yves Le Traon</t>
  </si>
  <si>
    <t xml:space="preserve">Mutation-Based Generation of Software Product Line Test Configurations</t>
  </si>
  <si>
    <t xml:space="preserve">(11-172, 22-310,)</t>
  </si>
  <si>
    <t xml:space="preserve">generate random configurations</t>
  </si>
  <si>
    <t xml:space="preserve">Clément Quinton, Andreas Pleuss, Daniel Le Berre, Laurence Duchien, and Goetz Botterweck</t>
  </si>
  <si>
    <t xml:space="preserve">Consistency checking for the evolution of cardinality-based feature models</t>
  </si>
  <si>
    <t xml:space="preserve">(10-2000,,)</t>
  </si>
  <si>
    <t xml:space="preserve">XMI, BR4CP</t>
  </si>
  <si>
    <t xml:space="preserve">cardinality-based fms: range inconsistencies detection</t>
  </si>
  <si>
    <t xml:space="preserve">own generator algorithm for cardinality-based fms</t>
  </si>
  <si>
    <t xml:space="preserve">Edmilson Campos, Uirá Kulesza, Marília Freire and Eduardo Aranha</t>
  </si>
  <si>
    <t xml:space="preserve">A Generative Development Method with Multiple Domain-Specific Languages</t>
  </si>
  <si>
    <t xml:space="preserve">http://sites.google.com/site/generativedsl</t>
  </si>
  <si>
    <t xml:space="preserve">FeatureMapper</t>
  </si>
  <si>
    <t xml:space="preserve">Fernandez-Amoros, David and Heradio, Ruben and Cerrada, Jose A. and Cerrada, Carlos</t>
  </si>
  <si>
    <t xml:space="preserve">A Scalable Approach to Exact Model and Commonality Counting for Extended Feature Models</t>
  </si>
  <si>
    <t xml:space="preserve">https://sourceforge.net/projects/commonality-spl/</t>
  </si>
  <si>
    <t xml:space="preserve">(49-5000,,)</t>
  </si>
  <si>
    <t xml:space="preserve">commonality counting</t>
  </si>
  <si>
    <t xml:space="preserve">cachet, relsat, SPLOT, treecount</t>
  </si>
  <si>
    <t xml:space="preserve">Ferreira, Felype and Gheyi, Rohit and Borba, Paulo and Soares, Gustavo</t>
  </si>
  <si>
    <t xml:space="preserve">A Toolset for Checking SPL Refinements</t>
  </si>
  <si>
    <t xml:space="preserve">http://www.cin.ufpe.br/~fsf2/jucs_experiments.html</t>
  </si>
  <si>
    <t xml:space="preserve">NDA protection</t>
  </si>
  <si>
    <t xml:space="preserve">Ganesh Khandu Narwane, Shankara Narayanan Krishna and Anup Kumar Bhattacharjee</t>
  </si>
  <si>
    <t xml:space="preserve">A Cost Effective Approach for Analyzing Software Product Lines</t>
  </si>
  <si>
    <t xml:space="preserve">tablet</t>
  </si>
  <si>
    <t xml:space="preserve">(34,,)</t>
  </si>
  <si>
    <t xml:space="preserve">QPRO</t>
  </si>
  <si>
    <t xml:space="preserve">CirQit QSAT Solver</t>
  </si>
  <si>
    <t xml:space="preserve">Henard, Christopher and Papadakis, Mike and Perrouin, Gilles and Klein, Jacques and Heymans, Patrick and Le Traon, Yves</t>
  </si>
  <si>
    <t xml:space="preserve">Bypassing the Combinatorial Explosion: Using Similarity to Generate and Prioritize T-Wise Test Configurations for Software Product Lines</t>
  </si>
  <si>
    <t xml:space="preserve">http://www.research.henard.net/SPL/TSE_2014/</t>
  </si>
  <si>
    <t xml:space="preserve">(11-6888, 22-343944,)</t>
  </si>
  <si>
    <t xml:space="preserve">validation, generate t-wise test configurations, prioritize t-wise test configurations</t>
  </si>
  <si>
    <t xml:space="preserve">Sat4J 2.2, ACTS (IPOG), CASA, CASA-n, SPLCAT, Search-based</t>
  </si>
  <si>
    <t xml:space="preserve">She et al. 2011 (slr_papers: 48, def: 84), SPLOT</t>
  </si>
  <si>
    <t xml:space="preserve">snowballed (bw, 1st it), SPLOT generator</t>
  </si>
  <si>
    <t xml:space="preserve">Hendrik Moens and Filip De Turck</t>
  </si>
  <si>
    <t xml:space="preserve">Feature-based application development and management of multi-tenant applications in clouds</t>
  </si>
  <si>
    <t xml:space="preserve">(12-100,,)</t>
  </si>
  <si>
    <t xml:space="preserve">MIT (max number of instance types)</t>
  </si>
  <si>
    <t xml:space="preserve">ABB, FBB</t>
  </si>
  <si>
    <t xml:space="preserve">Hendrik Moens, Eddy Truyen, Stefan Walraven, Wouter Joosen, Bart Dhoedt and Filip De Turck</t>
  </si>
  <si>
    <t xml:space="preserve">Cost-Effective Feature Placement of Customizable Multi-Tenant Applications in the Cloud</t>
  </si>
  <si>
    <t xml:space="preserve">CUSTOMSS</t>
  </si>
  <si>
    <t xml:space="preserve">validity checking, feature placement, multi-tenancy</t>
  </si>
  <si>
    <t xml:space="preserve">Sat4J 2.2.2, CPLEX 12.2, ILPs, ILPrp, ILPrpl, IB_application, CB_application, IB_feature, CB_feature</t>
  </si>
  <si>
    <t xml:space="preserve">generator: own algorithm</t>
  </si>
  <si>
    <t xml:space="preserve">Heradio, Ruben and Fernandez-Amoros, David and Perez-Morago, Hector and Adan, Antonio</t>
  </si>
  <si>
    <t xml:space="preserve">Speeding up Derivative Configuration from Product Platforms</t>
  </si>
  <si>
    <t xml:space="preserve">automotive, software</t>
  </si>
  <si>
    <t xml:space="preserve">propositional formula, BDD</t>
  </si>
  <si>
    <t xml:space="preserve">validate derivatives, derivative configuration</t>
  </si>
  <si>
    <t xml:space="preserve">BuDDy, Mazo et al. 2004 Heuristics 1, 2, 3 and 5, Chen et al. 2011 Entropy-driven approach</t>
  </si>
  <si>
    <t xml:space="preserve">http://www.itu.dk/research/cla/externals/clib/, SQ Lau 2006</t>
  </si>
  <si>
    <t xml:space="preserve">Jesús García-Galán, Liliana Pasquale, Pablo Trinidad, and Antonio Ruiz-Cortés</t>
  </si>
  <si>
    <t xml:space="preserve">User-centric adaptation of multi-tenant services: preference-based analysis for service reconfiguration</t>
  </si>
  <si>
    <t xml:space="preserve">(18-30, 1-9, 1053184→2.15*10^9)</t>
  </si>
  <si>
    <t xml:space="preserve">find configuration best fitting tenant preferences</t>
  </si>
  <si>
    <t xml:space="preserve">FastPGA</t>
  </si>
  <si>
    <t xml:space="preserve">BeTTy EFM generator</t>
  </si>
  <si>
    <t xml:space="preserve">Johannes Bürdek, Sascha Lity, Malte Lochau, Markus Berens, Ursula Goltz, and Andy Schürr</t>
  </si>
  <si>
    <t xml:space="preserve">Staged configuration of dynamic software product lines with complex binding time constraints</t>
  </si>
  <si>
    <t xml:space="preserve">automation</t>
  </si>
  <si>
    <t xml:space="preserve">(783, 61,)</t>
  </si>
  <si>
    <t xml:space="preserve">satisfiability check</t>
  </si>
  <si>
    <t xml:space="preserve">Jorge Barreiros and Ana Moreira</t>
  </si>
  <si>
    <t xml:space="preserve">A cover-based approach for configuration repair</t>
  </si>
  <si>
    <t xml:space="preserve">(40-366,,)</t>
  </si>
  <si>
    <t xml:space="preserve">partitioning</t>
  </si>
  <si>
    <t xml:space="preserve">configuration repair tool</t>
  </si>
  <si>
    <t xml:space="preserve">José A. Galindo, Mauricio Alférez, Mathieu Acher, Benoit Baudry, and David Benavides</t>
  </si>
  <si>
    <t xml:space="preserve">A variability-based testing approach for synthesizing video sequences</t>
  </si>
  <si>
    <t xml:space="preserve">https://github.com/ViViD-DiverSE/Experiments</t>
  </si>
  <si>
    <t xml:space="preserve">testing of variability-based approach VANE</t>
  </si>
  <si>
    <t xml:space="preserve">Kaur, Manjinder and Kumar, Parveen</t>
  </si>
  <si>
    <t xml:space="preserve">Spotting the phenomenon of bad smells in MobileMedia product line architecture</t>
  </si>
  <si>
    <t xml:space="preserve">(31,,)</t>
  </si>
  <si>
    <t xml:space="preserve">spot architectural smells?</t>
  </si>
  <si>
    <t xml:space="preserve">Lackner, Hartmut and Thomas, Martin and Wartenberg, Florian and Weißleder, Stephan</t>
  </si>
  <si>
    <t xml:space="preserve">Model-Based Test Design of Product Lines: Raising Test Design to the Product Line Level</t>
  </si>
  <si>
    <t xml:space="preserve">(4-12, 0-2,)</t>
  </si>
  <si>
    <t xml:space="preserve">test generation</t>
  </si>
  <si>
    <t xml:space="preserve">PC-IX, PC-PW, PLC-Pre, PLC-Step</t>
  </si>
  <si>
    <t xml:space="preserve">LiZhang, Xiaoli Lian</t>
  </si>
  <si>
    <t xml:space="preserve">An evolutionary methodology for optimized feature selection in software product lines</t>
  </si>
  <si>
    <t xml:space="preserve">(43-1000,,)</t>
  </si>
  <si>
    <t xml:space="preserve">NSGA-II, SPEA2, IBEA_HD, IBEA_Epsilon+, MOOF_HD, MOOF_Epsilon+</t>
  </si>
  <si>
    <t xml:space="preserve">Lopez-Herrejon, Roberto E. and Ferrer, Javier and Chicano, Francisco and Egyed, Alexander and Alba, Enrique</t>
  </si>
  <si>
    <t xml:space="preserve">Comparative analysis of classical multi-objective evolutionary algorithms and seeding strategies for pairwise testing of Software Product Lines</t>
  </si>
  <si>
    <t xml:space="preserve">neo.lcc.uma.es/staff/javi/resources.html</t>
  </si>
  <si>
    <t xml:space="preserve">software, graph algorithm, networking</t>
  </si>
  <si>
    <t xml:space="preserve">(6-117,,)</t>
  </si>
  <si>
    <t xml:space="preserve">pairwise testing: seeding strategies</t>
  </si>
  <si>
    <t xml:space="preserve">NSGA-II, MOCell, SPEA2, PAES</t>
  </si>
  <si>
    <t xml:space="preserve">SPL Conqueror, FeatureHouse, SPL2go, 194</t>
  </si>
  <si>
    <t xml:space="preserve">Lukas Linsbauer, Roberto Erick Lopez-Herrejon and Alexander Egyed</t>
  </si>
  <si>
    <t xml:space="preserve">Feature Model Synthesis with Genetic Programming</t>
  </si>
  <si>
    <t xml:space="preserve">(6-27,,)</t>
  </si>
  <si>
    <t xml:space="preserve">fitness function F1</t>
  </si>
  <si>
    <t xml:space="preserve">Genetic Programming, Random Search, Genetic Algorithm</t>
  </si>
  <si>
    <t xml:space="preserve">SPLConqueror</t>
  </si>
  <si>
    <t xml:space="preserve">Mathieu Acher, Anthony Cleve, Philippe Collet, Philippe Merle, Laurence Duchien and Philippe Lahire</t>
  </si>
  <si>
    <t xml:space="preserve">Extraction and evolution of architectural variability models in plugin-based systems</t>
  </si>
  <si>
    <t xml:space="preserve">https://nyx.unice.fr/projects/familiar/wiki/FraSCAti</t>
  </si>
  <si>
    <t xml:space="preserve">(41-50, 81,)</t>
  </si>
  <si>
    <t xml:space="preserve">fm extraction: aggregation</t>
  </si>
  <si>
    <t xml:space="preserve">FraSCAti 1.3</t>
  </si>
  <si>
    <t xml:space="preserve">Mikoláš Janota, Goetz Botterweck, and Joao Marques-Silva</t>
  </si>
  <si>
    <t xml:space="preserve">On lazy and eager interactive reconfiguration</t>
  </si>
  <si>
    <t xml:space="preserve">(60-10000,,)</t>
  </si>
  <si>
    <t xml:space="preserve">interactive configuration</t>
  </si>
  <si>
    <t xml:space="preserve">MiniSat 2.2 with 3 own algorithms</t>
  </si>
  <si>
    <t xml:space="preserve">SPLOT, LVAT</t>
  </si>
  <si>
    <t xml:space="preserve">Mustafa Al-Hajjaji, Thomas Thüm, Jens Meinicke, Malte Lochau, and Gunter Saake</t>
  </si>
  <si>
    <t xml:space="preserve">Similarity-based prioritization in software product-line testing</t>
  </si>
  <si>
    <t xml:space="preserve">https://wwwiti.cs.uni-magdeburg.de/iti_db/research/spl-testing/</t>
  </si>
  <si>
    <t xml:space="preserve">(10-140,,)</t>
  </si>
  <si>
    <t xml:space="preserve">t-wise sampling</t>
  </si>
  <si>
    <t xml:space="preserve">ICPL, Chvatal, CASA</t>
  </si>
  <si>
    <t xml:space="preserve">Nicolas Dintzner, Uirá Kulesza, Arie van Deursen and Martin Pinzger</t>
  </si>
  <si>
    <t xml:space="preserve">Evaluating Feature Change Impact on Multi-product Line Configurations Using Partial Information</t>
  </si>
  <si>
    <t xml:space="preserve">https://se.ewi.tudelft.nl/bin/view/NicolasDintzner/WebHome</t>
  </si>
  <si>
    <t xml:space="preserve">medical (x-ray)</t>
  </si>
  <si>
    <t xml:space="preserve">(10-25, -5,)</t>
  </si>
  <si>
    <t xml:space="preserve">shared feature constraint validation</t>
  </si>
  <si>
    <t xml:space="preserve">own prototype</t>
  </si>
  <si>
    <t xml:space="preserve">Rafael Olaechea, Derek Rayside, Jianmei Guo, and Krzysztof Czarnecki</t>
  </si>
  <si>
    <t xml:space="preserve">Comparison of exact and approximate multi-objective optimization for software product lines</t>
  </si>
  <si>
    <t xml:space="preserve">software, engineering</t>
  </si>
  <si>
    <t xml:space="preserve">(12-290, 0-19,)</t>
  </si>
  <si>
    <t xml:space="preserve">multi-objective optimization</t>
  </si>
  <si>
    <t xml:space="preserve">IBEA, GIA with Z3 SMT Solver</t>
  </si>
  <si>
    <t xml:space="preserve">N Siegmund et al. 2011, W Simmons 2008 (PhD thesis), N Esfahani et al. 2013, SQ Lau 2006 (Master’s thesis), M Mendonca et al. 2008)</t>
  </si>
  <si>
    <t xml:space="preserve">Rick Salay, Michalis Famelis, Julia Rubin, Alessio Di Sandro, and Marsha Chechik</t>
  </si>
  <si>
    <t xml:space="preserve">Lifting model transformations to product lines</t>
  </si>
  <si>
    <t xml:space="preserve">http://www.cs.toronto.edu/se-research/icse14.htm</t>
  </si>
  <si>
    <t xml:space="preserve">(9-290,,)</t>
  </si>
  <si>
    <t xml:space="preserve">SAT checking</t>
  </si>
  <si>
    <t xml:space="preserve">Z3 SMT Solver</t>
  </si>
  <si>
    <t xml:space="preserve">Rincon, L. F. and Giraldo, G. L. and Mazo, R. and Salinesi, C.</t>
  </si>
  <si>
    <t xml:space="preserve">An Ontological Rule-Based Approach for Analyzing Dead and False Optional Features in Feature Models</t>
  </si>
  <si>
    <t xml:space="preserve">https://sites.google.com/site/raulmazo/</t>
  </si>
  <si>
    <t xml:space="preserve">(5-150,,)</t>
  </si>
  <si>
    <t xml:space="preserve">defect analysis</t>
  </si>
  <si>
    <t xml:space="preserve">Defect Analyzer</t>
  </si>
  <si>
    <t xml:space="preserve">Lopz-Herrejon et al. 2001</t>
  </si>
  <si>
    <t xml:space="preserve">Roberto Erick Lopez-Herrejon, Javier Javier Ferrer, Francisco Chicano, Evelyn Nicole Haslinger, Alexander Egyed, and Enrique Alba</t>
  </si>
  <si>
    <t xml:space="preserve">A parallel evolutionary algorithm for prioritized pairwise testing of software product lines</t>
  </si>
  <si>
    <t xml:space="preserve">(6-101, 24-3240,)</t>
  </si>
  <si>
    <t xml:space="preserve">generate prioritized pairwise testing suites</t>
  </si>
  <si>
    <t xml:space="preserve">PPGS, pICPL</t>
  </si>
  <si>
    <t xml:space="preserve">MF Johansen et al. 2012, SPL Conqueror, SPLOT</t>
  </si>
  <si>
    <t xml:space="preserve">Sánchez, Ana B. and Segura, Sergio and Ruiz-Cortés, Antonio</t>
  </si>
  <si>
    <t xml:space="preserve">A Comparison of Test Case Prioritization Criteria for Software Product Lines</t>
  </si>
  <si>
    <t xml:space="preserve">https://www.isa.us.es/%E2%88%BCisaweb/anabsanchez/material.zip</t>
  </si>
  <si>
    <t xml:space="preserve">(43-500,,)</t>
  </si>
  <si>
    <t xml:space="preserve">SPLAR</t>
  </si>
  <si>
    <t xml:space="preserve">Segura, Sergio and Parejo, Jose A. and Hierons, Robert M. and Benavides, David and Ruiz-Cortes, Antonio</t>
  </si>
  <si>
    <t xml:space="preserve">Automated generation of computationally hard feature models using evolutionary algorithms</t>
  </si>
  <si>
    <t xml:space="preserve">www.lsi.us.es/segura/files/material/ESWA13/</t>
  </si>
  <si>
    <t xml:space="preserve">(200-1000,,)</t>
  </si>
  <si>
    <t xml:space="preserve">CSP, BDD</t>
  </si>
  <si>
    <t xml:space="preserve">consistency checking (CSP and BDD solvers)</t>
  </si>
  <si>
    <t xml:space="preserve">JaCoP, JavaBDD</t>
  </si>
  <si>
    <t xml:space="preserve">ETHOM generator</t>
  </si>
  <si>
    <t xml:space="preserve">Segura, Sergio and S\'{a}nchez, Ana B. and Ruiz-Cort\'{e}s, Antonio</t>
  </si>
  <si>
    <t xml:space="preserve">Automated Variability Analysis and Testing of an E-Commerce Site.: An Experience Report</t>
  </si>
  <si>
    <t xml:space="preserve">http://www.lsi.us.es/~segura/files/material/ASE14/</t>
  </si>
  <si>
    <t xml:space="preserve">(76, 11, 2985840)</t>
  </si>
  <si>
    <t xml:space="preserve">She, Steven and Ryssel, Uwe and Andersen, Nele and Wasowski, Andrzej and Czarnecki, Krzysztof</t>
  </si>
  <si>
    <t xml:space="preserve">comparison</t>
  </si>
  <si>
    <t xml:space="preserve">FGE-CNF with Sat4J, FGE-BDD with JavaBDD 1.0b2, FGE-DNF with Sat4J, FGE-FCA with Colibri</t>
  </si>
  <si>
    <t xml:space="preserve">Simon Urli, Mireille Blay-Fornarino, and Philippe Collet</t>
  </si>
  <si>
    <t xml:space="preserve">Handling complex configurations in software product lines: a tooled approach</t>
  </si>
  <si>
    <t xml:space="preserve">http://www.yourcast.fr</t>
  </si>
  <si>
    <t xml:space="preserve">(33-81, 45-347, 13-74)</t>
  </si>
  <si>
    <t xml:space="preserve">complex SPL configurations</t>
  </si>
  <si>
    <t xml:space="preserve">SpineFM</t>
  </si>
  <si>
    <t xml:space="preserve">Stephan Adelsberger, Stefan Sobernig, and Gustaf Neumann</t>
  </si>
  <si>
    <t xml:space="preserve">Towards assessing the complexity of object migration in dynamic, feature-oriented software product lines</t>
  </si>
  <si>
    <t xml:space="preserve">(8-114,,)</t>
  </si>
  <si>
    <t xml:space="preserve">S Apel et al. 2012 (Fuji SPL repository)</t>
  </si>
  <si>
    <t xml:space="preserve">Stephan Mennicke, Malte Lochau, Julia Schroeter, and Tim Winkelmann</t>
  </si>
  <si>
    <t xml:space="preserve">Automated verification of feature model configuration processes based on workflow Petri nets</t>
  </si>
  <si>
    <t xml:space="preserve">(10-38,,)</t>
  </si>
  <si>
    <t xml:space="preserve">fm to workflow petri net</t>
  </si>
  <si>
    <t xml:space="preserve">SCREAM with own algorithm 1</t>
  </si>
  <si>
    <t xml:space="preserve">Štuikys, Vytautas and Bespalova, Kristina and Burbaitė, Renata</t>
  </si>
  <si>
    <t xml:space="preserve">Feature transformation-based computational model and tools for heterogeneous meta-program design</t>
  </si>
  <si>
    <t xml:space="preserve">(27-51, 7-21,)</t>
  </si>
  <si>
    <t xml:space="preserve">fm to meta program transformation</t>
  </si>
  <si>
    <t xml:space="preserve">MePAG</t>
  </si>
  <si>
    <t xml:space="preserve">FAMILIAR, SPLOT</t>
  </si>
  <si>
    <t xml:space="preserve">Thorsten Berger and Jianmei Guo</t>
  </si>
  <si>
    <t xml:space="preserve">Towards system analysis with variability model metrics</t>
  </si>
  <si>
    <t xml:space="preserve">(114-8355,,)</t>
  </si>
  <si>
    <t xml:space="preserve">relationship: model and code</t>
  </si>
  <si>
    <t xml:space="preserve">T Berger et al. 2013 (here: 82)</t>
  </si>
  <si>
    <t xml:space="preserve">White, Jules and Galindo, Jose A. and Saxena, Tripti and Dougherty, Brian and Benavides, David and Schmidt, Douglas C.</t>
  </si>
  <si>
    <t xml:space="preserve">Evolving feature model configurations in software product lines</t>
  </si>
  <si>
    <t xml:space="preserve">(20-2000,,)</t>
  </si>
  <si>
    <t xml:space="preserve">multi-step configuration problem: valid configurations</t>
  </si>
  <si>
    <t xml:space="preserve">MUSCLES with Java Choco CSP Solver</t>
  </si>
  <si>
    <t xml:space="preserve">White et al. 2008 generator</t>
  </si>
  <si>
    <r>
      <rPr>
        <sz val="10"/>
        <rFont val="Arial"/>
        <family val="2"/>
        <charset val="1"/>
      </rPr>
      <t xml:space="preserve">Ying-lin Wang </t>
    </r>
    <r>
      <rPr>
        <sz val="10"/>
        <rFont val="Microsoft YaHei"/>
        <family val="2"/>
        <charset val="1"/>
      </rPr>
      <t xml:space="preserve">王英林</t>
    </r>
    <r>
      <rPr>
        <sz val="10"/>
        <rFont val="Arial"/>
        <family val="2"/>
        <charset val="1"/>
      </rPr>
      <t xml:space="preserve">, Jin-wei Pang </t>
    </r>
    <r>
      <rPr>
        <sz val="10"/>
        <rFont val="Microsoft YaHei"/>
        <family val="2"/>
        <charset val="1"/>
      </rPr>
      <t xml:space="preserve">庞金伟</t>
    </r>
  </si>
  <si>
    <t xml:space="preserve">Ant colony optimization for feature selection in software product lines</t>
  </si>
  <si>
    <t xml:space="preserve">FCF+BBLP, FCF+M-HEU, GAFES, ACOFES, MMAS, ACS, M-HEU, GA</t>
  </si>
  <si>
    <t xml:space="preserve">FeatureIDE generator using Thüm et al. 2009 algorithm</t>
  </si>
  <si>
    <t xml:space="preserve">Yu, Linbin and Duan, Feng and Lei, Yu and Kacker, Raghu N. and Kuhn, D. Richard</t>
  </si>
  <si>
    <t xml:space="preserve">Combinatorial Test Generation for Software Product Lines Using Minimum Invalid Tuples</t>
  </si>
  <si>
    <t xml:space="preserve">http://barbie.uta.edu/~lyu/lookup</t>
  </si>
  <si>
    <t xml:space="preserve">(71-290, 0-59,)</t>
  </si>
  <si>
    <t xml:space="preserve">t-way test set generation</t>
  </si>
  <si>
    <t xml:space="preserve">LOOKUP, SPLCA, PICT</t>
  </si>
  <si>
    <t xml:space="preserve">Ajoudanian, Shohreh and Hosseinabadi, Seyed-Hassan Mirian</t>
  </si>
  <si>
    <t xml:space="preserve">Automatic promotional specialization, generalization and analysis of extended feature models with cardinalities in Alloy</t>
  </si>
  <si>
    <t xml:space="preserve">number of products, validation, reuse ratio</t>
  </si>
  <si>
    <t xml:space="preserve">Alloy Analyzer 4.2, cachet, Sat4J</t>
  </si>
  <si>
    <t xml:space="preserve">Rosenmüller et al. 2008, Kästner et al 2007, Mendonca et al. 2008</t>
  </si>
  <si>
    <t xml:space="preserve">On Formalization of Extended Feature Model using Promotion Technique in Z</t>
  </si>
  <si>
    <t xml:space="preserve">(6-287,,)</t>
  </si>
  <si>
    <t xml:space="preserve">Sat4J, MiniSat, Solver</t>
  </si>
  <si>
    <t xml:space="preserve">def: 2013, bw_sb: 193, slr_papers: 5 </t>
  </si>
  <si>
    <t xml:space="preserve">Amal Tahri, Laurence Duchien, Jacques Pulou</t>
  </si>
  <si>
    <t xml:space="preserve">Using Feature Models for Distributed Deployment in Extended Smart Home Architecture</t>
  </si>
  <si>
    <t xml:space="preserve">control admittance</t>
  </si>
  <si>
    <t xml:space="preserve">(16,, 25)</t>
  </si>
  <si>
    <t xml:space="preserve">configuration validity</t>
  </si>
  <si>
    <t xml:space="preserve">Andreas Demuth, Roberto Erick Lopez-Herrejon and Alexander Egyed</t>
  </si>
  <si>
    <t xml:space="preserve">Constraint-driven modeling through transformation</t>
  </si>
  <si>
    <t xml:space="preserve">Barbados Crash Management System Product Line</t>
  </si>
  <si>
    <t xml:space="preserve">(66,,)</t>
  </si>
  <si>
    <t xml:space="preserve">CDM</t>
  </si>
  <si>
    <t xml:space="preserve">A Capozucca et al. 2011 (available from https://www.cs.colostate.edu/remodd/v1/) et al. 2011 (available from https://www.cs.colostate.edu/remodd/v1/)</t>
  </si>
  <si>
    <t xml:space="preserve">Anthony Palmieri, Philippe Collet, Daniel Amyot</t>
  </si>
  <si>
    <t xml:space="preserve">Handling Regulatory Goal Model Families as Software Product Lines</t>
  </si>
  <si>
    <t xml:space="preserve">(50-150,,)</t>
  </si>
  <si>
    <t xml:space="preserve">own SPL consistency checking algorithm</t>
  </si>
  <si>
    <t xml:space="preserve">Arcaini, Paolo and Gargantini, Angelo and Vavassori, Paolo</t>
  </si>
  <si>
    <t xml:space="preserve">Generating Tests for Detecting Faults in Feature Models</t>
  </si>
  <si>
    <t xml:space="preserve">(9-10000,,)</t>
  </si>
  <si>
    <t xml:space="preserve">test-suite generation</t>
  </si>
  <si>
    <t xml:space="preserve">Yices SMT Solver</t>
  </si>
  <si>
    <t xml:space="preserve">SPLOT, FeatureIDE, (2)</t>
  </si>
  <si>
    <t xml:space="preserve">Christopher Henard, Mike Papadakis, Mark Harman, and Yves Le Traon</t>
  </si>
  <si>
    <t xml:space="preserve">Combining multi-objective search and constraint solving for configuring large software product lines</t>
  </si>
  <si>
    <t xml:space="preserve">(1244-6888, 2468-343944,)</t>
  </si>
  <si>
    <t xml:space="preserve">comparison: quality and diversity metrics</t>
  </si>
  <si>
    <t xml:space="preserve">IBEA, Filtered Sat4J 2.2, SATIBEA</t>
  </si>
  <si>
    <t xml:space="preserve">LVAT (https://code.google.com/archive/p/linux-variability-analysis-tools/)</t>
  </si>
  <si>
    <t xml:space="preserve">Costa, Gabriella Castro B. and Braga, Regina and David, Jose Maria N. and Campos, Fernanda</t>
  </si>
  <si>
    <t xml:space="preserve">A Scientific Software Product Line for the Bioinformatics domain</t>
  </si>
  <si>
    <t xml:space="preserve">http://gabriellacastro.com.br/PL-Science/SequenceAligningFeatureModel.xml</t>
  </si>
  <si>
    <t xml:space="preserve">bioinformatics</t>
  </si>
  <si>
    <t xml:space="preserve">mapping fm to ontology</t>
  </si>
  <si>
    <t xml:space="preserve">Galindo, Jos{\'e} A and Dhungana, Deepak and Rabiser, Rick and Benavides, David and Botterweck, Goetz and Gr{\"u}nbacher, Paul</t>
  </si>
  <si>
    <t xml:space="preserve">Supporting distributed product configuration by integrating heterogeneous variability modeling approaches</t>
  </si>
  <si>
    <t xml:space="preserve">(20-500,,)</t>
  </si>
  <si>
    <t xml:space="preserve">snowballed (fw, 1st it), BeTTy generator</t>
  </si>
  <si>
    <t xml:space="preserve">Jia Hui Liang, Vijay Ganesh, Krzysztof Czarnecki, and Venkatesh Raman</t>
  </si>
  <si>
    <t xml:space="preserve">SAT-based analysis of large real-world feature models is easy</t>
  </si>
  <si>
    <t xml:space="preserve">https://github.com/JLiangWaterloo/fmeasy</t>
  </si>
  <si>
    <t xml:space="preserve">(544-62470,,)</t>
  </si>
  <si>
    <t xml:space="preserve">solving, counting</t>
  </si>
  <si>
    <t xml:space="preserve">Sat4J 2.3.4, sharpSAT</t>
  </si>
  <si>
    <t xml:space="preserve">T Berger et al. 2013 (here: 120)</t>
  </si>
  <si>
    <t xml:space="preserve">Johannes Bürdek, Malte Lochau, Stefan Bauregger, Andreas Holzer, Alexander von Rhein, Sven Apel and Dirk Beyer</t>
  </si>
  <si>
    <t xml:space="preserve">Facilitating Reuse in Multi-goal Test-Suite Generation for Software Product Lines</t>
  </si>
  <si>
    <t xml:space="preserve">water pump, software</t>
  </si>
  <si>
    <t xml:space="preserve">(4-7,, 8-64)</t>
  </si>
  <si>
    <t xml:space="preserve">CPA/Tiger</t>
  </si>
  <si>
    <t xml:space="preserve">J Kramer et al. 1983, RJ Hall 2005</t>
  </si>
  <si>
    <t xml:space="preserve">Khtira, Amal and Benlarabi, Anissa and El Asri, Bouchra</t>
  </si>
  <si>
    <t xml:space="preserve">Duplication Detection When Evolving Feature Models of Software Product Lines</t>
  </si>
  <si>
    <t xml:space="preserve">CRM</t>
  </si>
  <si>
    <t xml:space="preserve">duplication detection</t>
  </si>
  <si>
    <t xml:space="preserve">own duplication detection algorithm</t>
  </si>
  <si>
    <t xml:space="preserve">Lettner, Daniela and Eder, Klaus and Grünbacher, Paul and Prähofer, Herbert</t>
  </si>
  <si>
    <t xml:space="preserve">Feature modeling of two large-scale industrial software systems: Experiences and lessons learned</t>
  </si>
  <si>
    <t xml:space="preserve">(395-454,,)</t>
  </si>
  <si>
    <t xml:space="preserve">metrics</t>
  </si>
  <si>
    <t xml:space="preserve">Lian, Xiaoli and Zhang, Li</t>
  </si>
  <si>
    <t xml:space="preserve">Optimized feature selection towards functional and non-functional requirements in Software Product Lines</t>
  </si>
  <si>
    <t xml:space="preserve">(43-290,,)</t>
  </si>
  <si>
    <t xml:space="preserve">performance (correct solutions) feature selection</t>
  </si>
  <si>
    <t xml:space="preserve">IBEA, SPEA2, NSGA-II, IVEA</t>
  </si>
  <si>
    <t xml:space="preserve">Lina Ochoa, Oscar González-Rojas, and Thomas Thüm</t>
  </si>
  <si>
    <t xml:space="preserve">Using decision rules for solving conflicts in extended feature models</t>
  </si>
  <si>
    <t xml:space="preserve">ticsw.uniandes.edu.co/ITGovernancePublic/FeaturesModel.xml</t>
  </si>
  <si>
    <t xml:space="preserve">it investment</t>
  </si>
  <si>
    <t xml:space="preserve">(140-366, 13-192,)</t>
  </si>
  <si>
    <t xml:space="preserve">adding non-functional properties</t>
  </si>
  <si>
    <t xml:space="preserve">Lopez-Herrejon, Roberto E. and Linsbauer, Lukas and Galindo, Jose A. and Parejo, Jose A. and Benavides, David and Segura, Sergio and Egyed, Alexander</t>
  </si>
  <si>
    <t xml:space="preserve">An assessment of search-based techniques for reverse engineering feature models</t>
  </si>
  <si>
    <t xml:space="preserve">http://www.sea.jku.at/tools/jss-sbse</t>
  </si>
  <si>
    <t xml:space="preserve">Search-based fm reverse engineering</t>
  </si>
  <si>
    <t xml:space="preserve">evolutionary algorithm, hill climbing, random search</t>
  </si>
  <si>
    <t xml:space="preserve">Matnei Filho, Rui Angelo and Vergilio, Silvia Regina</t>
  </si>
  <si>
    <t xml:space="preserve">A Mutation and Multi-objective Test Data Generation Approach for Feature Testing of Software Product Lines</t>
  </si>
  <si>
    <t xml:space="preserve">(14-22,,)</t>
  </si>
  <si>
    <t xml:space="preserve">mutation</t>
  </si>
  <si>
    <t xml:space="preserve">JM Ferreira et al. 2013</t>
  </si>
  <si>
    <t xml:space="preserve">Mustafa Berk Duran, Gunter Mussbacher, Nishanth Thimmegowda and Jörg Kienzle</t>
  </si>
  <si>
    <t xml:space="preserve">On the Reuse of Goal Models</t>
  </si>
  <si>
    <t xml:space="preserve">(50,,)</t>
  </si>
  <si>
    <t xml:space="preserve">SAT Solver from FAMILIAR</t>
  </si>
  <si>
    <t xml:space="preserve">Neves, La{\'\i}s and Borba, Paulo and Alves, Vander and Turnes, Lucin{\'e}ia and Teixeira, Leopoldo and Sena, Dem{\'o}stenes and Kulesza, Uir{\'a}</t>
  </si>
  <si>
    <t xml:space="preserve">Safe evolution templates for software product lines</t>
  </si>
  <si>
    <t xml:space="preserve">twiki.cin.ufpe.br/twiki/bin/view/SPG/SPLRefactoringTemplates</t>
  </si>
  <si>
    <t xml:space="preserve">(11-46,,)</t>
  </si>
  <si>
    <t xml:space="preserve">mapping of source and target fm</t>
  </si>
  <si>
    <t xml:space="preserve">snowballed (fw, 1st it), link is possible safety risk</t>
  </si>
  <si>
    <t xml:space="preserve">Pascual, Gustavo G. and Lopez-Herrejon, Roberto E. and Pinto, Monica and Fuentes, Lidia and Egyed, Alexander</t>
  </si>
  <si>
    <t xml:space="preserve">Applying multiobjective evolutionary algorithms to dynamic software product lines for reconfiguring mobile applications</t>
  </si>
  <si>
    <t xml:space="preserve">(17-5000,, 2048-NA)</t>
  </si>
  <si>
    <t xml:space="preserve">MOEA performance</t>
  </si>
  <si>
    <t xml:space="preserve">NSGA-II, IBEA, MOCHC, MOCell, PAES, SPEA2 </t>
  </si>
  <si>
    <t xml:space="preserve">SPLOT, SPL Conqueror, SPL2go</t>
  </si>
  <si>
    <t xml:space="preserve">Reinhartz-Berger, Iris and Wulf-Hadash, Ora</t>
  </si>
  <si>
    <t xml:space="preserve">Improving the management of product lines by performing domain knowledge extraction and cross product line analysis</t>
  </si>
  <si>
    <t xml:space="preserve">https://is.hevra.haifa.ac.il~iris/research/crossPLanalysis/</t>
  </si>
  <si>
    <t xml:space="preserve">(10-222,,)</t>
  </si>
  <si>
    <t xml:space="preserve">constructing domain model, configuring recommendations</t>
  </si>
  <si>
    <t xml:space="preserve">Rincon, L. and Giraldo, G. and Mazo, R. and Salinesi, C. and Diaz, D.</t>
  </si>
  <si>
    <t xml:space="preserve">Method to Identify Corrections of Defects on Product Line Models</t>
  </si>
  <si>
    <t xml:space="preserve">https://github.com/lufe089/CLEI2014/tree/master/Modelos%20probados</t>
  </si>
  <si>
    <t xml:space="preserve">defect finding, correction proposal</t>
  </si>
  <si>
    <t xml:space="preserve">Segura, Sergio and Dur{\'a}n, Amador and S{\'a}nchez, Ana B and Berre, Daniel Le and Lonca, Emmanuel and Ruiz-Cort{\'e}s, Antonio</t>
  </si>
  <si>
    <t xml:space="preserve">Automated metamorphic testing of variability analysis tools</t>
  </si>
  <si>
    <t xml:space="preserve">http://www.lsi.us.es/~segura/files/material/STVR14/</t>
  </si>
  <si>
    <t xml:space="preserve">(10-20,,)</t>
  </si>
  <si>
    <t xml:space="preserve">fault detection</t>
  </si>
  <si>
    <t xml:space="preserve">Sat4J 2.3.1, lingeling ala-b02, MiniSat 2.2, clasp 2.1.3, PicoSAT 535, Rsat 2.0, March_ks 2007, March_rw 2011, Kcnfs 1.2, FaMa 1.1.2, FLAME, SPLAR (SAT), SPLAR (BDD)</t>
  </si>
  <si>
    <t xml:space="preserve">Tian Huat Tan, Yinxing Xue, Manman Chen, Jun Sun, Yang Liu, and Jin Song Dong</t>
  </si>
  <si>
    <t xml:space="preserve">Optimizing selection of competing features via feedback-directed evolutionary algorithms</t>
  </si>
  <si>
    <t xml:space="preserve">(12-6888, 13-343944,)</t>
  </si>
  <si>
    <t xml:space="preserve">find correct solution, feedback-directed feature selection</t>
  </si>
  <si>
    <t xml:space="preserve">Z3 SMT Solver, IBEA, NSGA-II, ssNSGA-II, MOCell</t>
  </si>
  <si>
    <t xml:space="preserve">Urli, Simon and Bergel, Alexandre and Blay-Fornarino, Mireille and Collet, Philippe and Mosser, Sébastien</t>
  </si>
  <si>
    <t xml:space="preserve">A visual support for decomposing complex feature models</t>
  </si>
  <si>
    <t xml:space="preserve">(7-81,,)</t>
  </si>
  <si>
    <t xml:space="preserve">visual representation</t>
  </si>
  <si>
    <t xml:space="preserve">Von Rhein, Alexander and Grebhahn, Alexander and Apel, Sven and Siegmund, Norbert and Beyer, Dirk and Berger, Thorsten</t>
  </si>
  <si>
    <t xml:space="preserve">Presence-Condition Simplification in Highly Configurable Systems</t>
  </si>
  <si>
    <t xml:space="preserve">cross-tree-constraint simplification</t>
  </si>
  <si>
    <t xml:space="preserve">simp_BDD, simp_E, simp_QC</t>
  </si>
  <si>
    <t xml:space="preserve">snowballed (fw, 1st it), SPLOT generator</t>
  </si>
  <si>
    <t xml:space="preserve">Abdelghani Alidra and Mohamed Tahar Kimour</t>
  </si>
  <si>
    <t xml:space="preserve">Prototyping Software Product Lines analysis with Pharo</t>
  </si>
  <si>
    <t xml:space="preserve">(100-2000,,)</t>
  </si>
  <si>
    <t xml:space="preserve">feature optimization: quality of solutions, convergence time</t>
  </si>
  <si>
    <t xml:space="preserve">own genetic algorithm, genetic algorithm from J Guo et al. 2011</t>
  </si>
  <si>
    <t xml:space="preserve">generator from Thüm et al. 2009 (here: 14)</t>
  </si>
  <si>
    <t xml:space="preserve">Andreas Ziegler, Valentin Rothberg, and Daniel Lohmann</t>
  </si>
  <si>
    <t xml:space="preserve">Analyzing the Impact of Feature Changes in Linux</t>
  </si>
  <si>
    <t xml:space="preserve">RSF</t>
  </si>
  <si>
    <t xml:space="preserve">find selectable configurations </t>
  </si>
  <si>
    <t xml:space="preserve">Undertaker with SAT Solver</t>
  </si>
  <si>
    <t xml:space="preserve">Automatic Detection and Removal of Conformance Faults in Feature Models</t>
  </si>
  <si>
    <t xml:space="preserve">https://github.com/fmselab/fmautorepair</t>
  </si>
  <si>
    <t xml:space="preserve">(2-44,,)</t>
  </si>
  <si>
    <t xml:space="preserve">conformance fault detection/removal</t>
  </si>
  <si>
    <t xml:space="preserve">Meta-approach, Naive approach, MultiDCs approach, nth-order approach, Breadth approach</t>
  </si>
  <si>
    <t xml:space="preserve">Carla I. M. Bezerra, José Maria Monteiro, Rossana M. C. Andrade, and Lincoln S. Rocha</t>
  </si>
  <si>
    <t xml:space="preserve">Analyzing the Feature Models Maintainability over their Evolution Process: An Exploratory Study</t>
  </si>
  <si>
    <t xml:space="preserve">fm evolution</t>
  </si>
  <si>
    <t xml:space="preserve">DyMMer</t>
  </si>
  <si>
    <t xml:space="preserve">Casquina, Junior Cupe and Sandim Eleuterio, Jane D. A. and Rubira, Cecilia M. F.</t>
  </si>
  <si>
    <t xml:space="preserve">Adaptive Deployment Infrastructure for Android Applications</t>
  </si>
  <si>
    <t xml:space="preserve">mapping</t>
  </si>
  <si>
    <t xml:space="preserve">David Brevet, Takfarinas Saber, Goetz Botterweck and Anthony Ventresque</t>
  </si>
  <si>
    <t xml:space="preserve">Preliminary Study of Multi-objective Features Selection for Evolving Software Product Lines</t>
  </si>
  <si>
    <t xml:space="preserve">https://github.com/aventresque/EvolvingFMs</t>
  </si>
  <si>
    <t xml:space="preserve">(6888,, 343944)</t>
  </si>
  <si>
    <t xml:space="preserve">multi-objective feature selection: hypervolume</t>
  </si>
  <si>
    <t xml:space="preserve">SATIBEA, eSATIBEA</t>
  </si>
  <si>
    <t xml:space="preserve">S She 2013 (PhD Thesis)</t>
  </si>
  <si>
    <t xml:space="preserve">own fm generator (fms based on Linux kernel)</t>
  </si>
  <si>
    <t xml:space="preserve">do Nascimento Ferreira, Thiago and Kuk, Josiel Neumann and Pozo, Aurora and Vergilio, Silvia Regina</t>
  </si>
  <si>
    <t xml:space="preserve">Product selection based on upper confidence bound MOEA/D-DRA for testing software product lines</t>
  </si>
  <si>
    <t xml:space="preserve">automotive, weather, software</t>
  </si>
  <si>
    <t xml:space="preserve">test product selection</t>
  </si>
  <si>
    <t xml:space="preserve">MOEA/D-UCB, MOEA/D-UCB-Tuned, MOEA/D-UCB-V, MOEA/D-DRA, MOEA/D-RAND</t>
  </si>
  <si>
    <t xml:space="preserve">Filho et al. 2015 (def: 177)</t>
  </si>
  <si>
    <t xml:space="preserve">Duarte, Jos{\'e} Angel Galindo and Acher, Mathieu and Tirado, Juan Manuel and Vidal, Cristian and Baudry, Benoit and Benavides, David</t>
  </si>
  <si>
    <t xml:space="preserve">Exploiting the Enumeration of All Feature Model Configurations</t>
  </si>
  <si>
    <t xml:space="preserve">generate set of valid configurations, execute operations</t>
  </si>
  <si>
    <t xml:space="preserve">PAVIA, FaMa, Sat4J, JavaBDD</t>
  </si>
  <si>
    <t xml:space="preserve">snowballed (fw, 1st it), not a duplicate of 185 as it has extended preliminary results</t>
  </si>
  <si>
    <t xml:space="preserve">Erik Wittern, Christian Zirpins</t>
  </si>
  <si>
    <t xml:space="preserve">Service feature modeling: modeling and participatory ranking of service design alternatives</t>
  </si>
  <si>
    <t xml:space="preserve">COCKPIT project</t>
  </si>
  <si>
    <t xml:space="preserve">(10-40, 0-4, 9-21168)</t>
  </si>
  <si>
    <t xml:space="preserve">solving, creating configurations</t>
  </si>
  <si>
    <t xml:space="preserve">service fms generated with Thüm et al. 2009 algorithm (here: 14)</t>
  </si>
  <si>
    <t xml:space="preserve">Guillaume Bécan, Mathieu Acher, Benoit Baudry and Sana Ben Nasr</t>
  </si>
  <si>
    <t xml:space="preserve">Breathing ontological knowledge into feature model synthesis: an empirical study</t>
  </si>
  <si>
    <t xml:space="preserve">https://github.com/FAMILIAR-project/familiar-documentation/blob/master/manual/ontologicalTutorial/experiments.md</t>
  </si>
  <si>
    <t xml:space="preserve">(10-177,,)</t>
  </si>
  <si>
    <t xml:space="preserve">Boolean formula</t>
  </si>
  <si>
    <t xml:space="preserve">producing ranking lists, clustering</t>
  </si>
  <si>
    <t xml:space="preserve">FMRAND_BIG, FMRAND_RBIG, FMONTO, FMONTO_LOGIC</t>
  </si>
  <si>
    <t xml:space="preserve">Gustavo Sousa, Walter Rudametkin, and Laurence Duchien</t>
  </si>
  <si>
    <t xml:space="preserve">Extending feature models with relative cardinalities</t>
  </si>
  <si>
    <t xml:space="preserve">http://researchers.lille.inria.fr/~sousa/relativecard/</t>
  </si>
  <si>
    <t xml:space="preserve">(30-2500, 0-18,)</t>
  </si>
  <si>
    <t xml:space="preserve">validation, fms with cardinalities: usefulness, scalability</t>
  </si>
  <si>
    <t xml:space="preserve">Heradio, Ruben and Perez-Morago, Hector and Alferez, Mauricio and Fernandez-Amoros, David and Alferez, German H</t>
  </si>
  <si>
    <t xml:space="preserve">Augmenting measure sensitivity to detect essential, dispensable and highly incompatible features in mass customization</t>
  </si>
  <si>
    <t xml:space="preserve">(100-,,)</t>
  </si>
  <si>
    <t xml:space="preserve">find dead features, find core features, impact sets, exclusion sets</t>
  </si>
  <si>
    <t xml:space="preserve">own algorithms 1-5 in BuDDy package</t>
  </si>
  <si>
    <t xml:space="preserve">Hervieu, Aymeric and Marijan, Dusica and Gotlieb, Arnaud and Baudry, Benoit</t>
  </si>
  <si>
    <t xml:space="preserve">Practical minimization of pairwise-covering test configurations using constraint programming</t>
  </si>
  <si>
    <t xml:space="preserve">http://people.rennes.inria.fr/Arnaud.Gotlieb/resources/Pacogen/rawData.html</t>
  </si>
  <si>
    <t xml:space="preserve">generate test configurations</t>
  </si>
  <si>
    <t xml:space="preserve">PACOGEN with clp(FD), SPLCAT, MoSo-PoLiTe</t>
  </si>
  <si>
    <t xml:space="preserve">SPLOT, slr_papers: 19</t>
  </si>
  <si>
    <t xml:space="preserve">Ismayle S. Santos, Lincoln S. Rocha, Pedro A. Santos Neto, and Rossana M. C. Andrade</t>
  </si>
  <si>
    <t xml:space="preserve">Model Verification of Dynamic Software Product Lines</t>
  </si>
  <si>
    <t xml:space="preserve">software, automotive</t>
  </si>
  <si>
    <t xml:space="preserve">(5-16, 5,)</t>
  </si>
  <si>
    <t xml:space="preserve">Promela</t>
  </si>
  <si>
    <t xml:space="preserve">DSPL fms: fault detection</t>
  </si>
  <si>
    <t xml:space="preserve">SPIN model checker</t>
  </si>
  <si>
    <t xml:space="preserve">FG Marinho et al. 2013, J Mauro et al. 2016</t>
  </si>
  <si>
    <t xml:space="preserve">Jesús García-galán, Liliana Pasquale, Pablo Trinidad, and Antonio Ruiz-Cortés</t>
  </si>
  <si>
    <t xml:space="preserve">User-Centric Adaptation Analysis of Multi-Tenant Services</t>
  </si>
  <si>
    <t xml:space="preserve">(18-30, 1-9,)</t>
  </si>
  <si>
    <t xml:space="preserve">mutation, constraint violation</t>
  </si>
  <si>
    <t xml:space="preserve">Choco CSP Solver, FastPGA, NSGA-II, random search algorithm</t>
  </si>
  <si>
    <t xml:space="preserve">Jin Hyun Kim, Axel Legay, Louis-Marie Traonouez, Mathieu Acher, and Sungwon Kang</t>
  </si>
  <si>
    <t xml:space="preserve">A formal modeling and analysis framework for software product line of preemptive real-time systems</t>
  </si>
  <si>
    <t xml:space="preserve">scheduling unit</t>
  </si>
  <si>
    <t xml:space="preserve">property fm (PFM): deadlock, schedulability, performance</t>
  </si>
  <si>
    <t xml:space="preserve">Uppaal MC, Uppaal SMC</t>
  </si>
  <si>
    <t xml:space="preserve">Johannes Bürdek, Timo Kehrer, Malte Lochau, Dennis Reuling, Udo Kelter and Andy Schürr</t>
  </si>
  <si>
    <t xml:space="preserve">Reasoning about product-line evolution using complex feature model differences</t>
  </si>
  <si>
    <t xml:space="preserve">http://pi.informatik.uni-siegen.de/Projekte/SiLift/asejournal2014.php</t>
  </si>
  <si>
    <t xml:space="preserve">test data generation and evaluation</t>
  </si>
  <si>
    <t xml:space="preserve">BeTTy generator and then modified</t>
  </si>
  <si>
    <t xml:space="preserve">José A. Galindo, Hamilton Turner, David Benavides, Jules White</t>
  </si>
  <si>
    <t xml:space="preserve">Testing variability-intensive systems using automated analysis: an application to Android</t>
  </si>
  <si>
    <t xml:space="preserve">http://tesalia.github.io/</t>
  </si>
  <si>
    <t xml:space="preserve">solving, TESALIA scalability</t>
  </si>
  <si>
    <t xml:space="preserve">Choco CSP Solver 2</t>
  </si>
  <si>
    <t xml:space="preserve">BeTTy generator, attributed fms</t>
  </si>
  <si>
    <t xml:space="preserve">José A. Galindo, Mathieu Acher, Juan Manuel Tirado, Cristian Vidal, Benoit Baudry, and David Benavides</t>
  </si>
  <si>
    <t xml:space="preserve">Exploiting the enumeration of all feature model configurations: a new perspective with distributed computing</t>
  </si>
  <si>
    <t xml:space="preserve">https://github.com/jagalindo/PAVIA</t>
  </si>
  <si>
    <t xml:space="preserve">time to execute fm operations</t>
  </si>
  <si>
    <t xml:space="preserve">Juliana Alves Pereira, Pawel Matuszyk, Sebastian Krieter, Myra Spiliopoulou, and Gunter Saake</t>
  </si>
  <si>
    <t xml:space="preserve">A feature-based personalized recommender system for product-line configuration</t>
  </si>
  <si>
    <t xml:space="preserve">https://wwwiti.cs.uni-magdeburg.de/~jualves/PROFilE/</t>
  </si>
  <si>
    <t xml:space="preserve">business management, e-commerce</t>
  </si>
  <si>
    <t xml:space="preserve">(1653-2008,, &gt;10^9)</t>
  </si>
  <si>
    <t xml:space="preserve">recommendation</t>
  </si>
  <si>
    <t xml:space="preserve">CF, BRISMF, random, avg. similarity</t>
  </si>
  <si>
    <t xml:space="preserve">Mahdi Bashari, Ebrahim Bagheri, Weichang Du</t>
  </si>
  <si>
    <t xml:space="preserve">Automated Composition of Service Mashups Through Software Product Line Engineering</t>
  </si>
  <si>
    <t xml:space="preserve">SA-FMDL</t>
  </si>
  <si>
    <t xml:space="preserve">generating workflow</t>
  </si>
  <si>
    <t xml:space="preserve">FF planner</t>
  </si>
  <si>
    <t xml:space="preserve">SPLOT generator + fm annotation generator</t>
  </si>
  <si>
    <t xml:space="preserve">Mamun, Abdullah Al and Djatmiko, Fahim and Das, Mridul Kanti</t>
  </si>
  <si>
    <t xml:space="preserve">Binary multi-objective PSO and GA for adding new features into an existing product line</t>
  </si>
  <si>
    <t xml:space="preserve">NSGA-II, PSO (Particle Swarm Optimization)</t>
  </si>
  <si>
    <t xml:space="preserve">Markus Weckesser, Malte Lochau, Thomas Schnabel, Björn Richerzhagen and Andy Schürr</t>
  </si>
  <si>
    <t xml:space="preserve">Mind the Gap! Automated Anomaly Detection for Potentially Unbounded Cardinality-Based Feature Models</t>
  </si>
  <si>
    <t xml:space="preserve">cardinality-based fms: gap analysis, fms: satisfiability checking performance comparison</t>
  </si>
  <si>
    <t xml:space="preserve">CPLEX ILP Solver V12.6, Gurobi ILP Solver, GLPK ILP Solver 4.55, Z3 SMT Solver, Sat4J 2.2</t>
  </si>
  <si>
    <t xml:space="preserve">BeTTy generator with changes for cardinality-based fms</t>
  </si>
  <si>
    <t xml:space="preserve">Matthias Kowal, Sofia Ananieva, and Thomas Thüm</t>
  </si>
  <si>
    <t xml:space="preserve">Explaining anomalies in feature models</t>
  </si>
  <si>
    <t xml:space="preserve">https://github.com/FeatureIDE/FeatureIDE/tree/explanations/</t>
  </si>
  <si>
    <t xml:space="preserve">automation, automotive</t>
  </si>
  <si>
    <t xml:space="preserve">(52-2513, 15-2833,)</t>
  </si>
  <si>
    <t xml:space="preserve">anomaly detection</t>
  </si>
  <si>
    <t xml:space="preserve">BCP algorithm</t>
  </si>
  <si>
    <t xml:space="preserve">C Kästner et al. 2009</t>
  </si>
  <si>
    <t xml:space="preserve">Maurice H. ter Beek, Axel Legay, Alberto Lluch Lafuente and Andrea Vandin</t>
  </si>
  <si>
    <t xml:space="preserve">Statistical Model Checking for Product Lines</t>
  </si>
  <si>
    <t xml:space="preserve">https://sysma.imtlucca.it/tools/multivesta/qflan/</t>
  </si>
  <si>
    <t xml:space="preserve">bike</t>
  </si>
  <si>
    <t xml:space="preserve">QFLan</t>
  </si>
  <si>
    <t xml:space="preserve">attributed fm: statistical model checking</t>
  </si>
  <si>
    <t xml:space="preserve">Mefteh, Mariem and Bouassida, Nadia and Ben-Abdallah, Hanene</t>
  </si>
  <si>
    <t xml:space="preserve">Mining Feature Models from Functional Requirements</t>
  </si>
  <si>
    <t xml:space="preserve">(12-33, 0-4,)</t>
  </si>
  <si>
    <t xml:space="preserve">metrics: compare synthesized fms to fms by experts</t>
  </si>
  <si>
    <t xml:space="preserve">J Davril at al. 2013, IC-07-33 2007, MobileMedia test bed, SPLOT</t>
  </si>
  <si>
    <t xml:space="preserve">Megha Bhushan, Shivani Goel</t>
  </si>
  <si>
    <t xml:space="preserve">Improving software product line using an ontological approach</t>
  </si>
  <si>
    <t xml:space="preserve">(-200,,)</t>
  </si>
  <si>
    <t xml:space="preserve">fm to FMO</t>
  </si>
  <si>
    <t xml:space="preserve">Mohsen Asadi, Gerd Gröner, Bardia Mohabbati, Dragan Gašević</t>
  </si>
  <si>
    <t xml:space="preserve">Goal-oriented modeling and verification of feature-oriented product lines</t>
  </si>
  <si>
    <t xml:space="preserve">add inconsistencies, detect inconsistencies</t>
  </si>
  <si>
    <t xml:space="preserve">Mustafa Al-Hajjaji, Sebastian Krieter, Thomas Thüm, Malte Lochau, and Gunter Saake</t>
  </si>
  <si>
    <t xml:space="preserve">IncLing: efficient product-line testing using incremental pairwise sampling</t>
  </si>
  <si>
    <t xml:space="preserve">(10-6888, 0-14295,)</t>
  </si>
  <si>
    <t xml:space="preserve">sampling</t>
  </si>
  <si>
    <t xml:space="preserve">CASA, Chvatal, ICPL, IPOG, IncLing</t>
  </si>
  <si>
    <t xml:space="preserve">Mustafa Berk Duran, Gunter Mussbacher</t>
  </si>
  <si>
    <t xml:space="preserve">Investigation of feature run-time conflicts on goal model-based reuse</t>
  </si>
  <si>
    <t xml:space="preserve">http://www.ece.mcgill.ca/~gmussb1/ReusableGoalModels2016/</t>
  </si>
  <si>
    <t xml:space="preserve">detecting constraint violation</t>
  </si>
  <si>
    <t xml:space="preserve">Narwane, Ganesh Khandu and Galindo, Jose A. and Krishna, Shankara Narayanan and Benavides, David and Millo, Jean-Vivien and Ramesh, S.</t>
  </si>
  <si>
    <t xml:space="preserve">Traceability Analyses between Features and Assets in Software Product Lines</t>
  </si>
  <si>
    <t xml:space="preserve">https://www.cse.iitb.ac.in/~splane/</t>
  </si>
  <si>
    <t xml:space="preserve">(10-20000,,)</t>
  </si>
  <si>
    <t xml:space="preserve">QBF</t>
  </si>
  <si>
    <t xml:space="preserve">traceability</t>
  </si>
  <si>
    <t xml:space="preserve">SPLAnE with CirQit QSAT Solver, RaReQS QSAT Solver, FaMa with Sat4J, PicoSAT, MiniSat</t>
  </si>
  <si>
    <t xml:space="preserve">BeTTy generator with Thüm et al. 2009 (here: 14) approach</t>
  </si>
  <si>
    <t xml:space="preserve">Navarro, Juan Carlos and Chavarriaga, Jaime</t>
  </si>
  <si>
    <t xml:space="preserve">Using microsoft solver foundation to analyse feature models and configurations</t>
  </si>
  <si>
    <t xml:space="preserve">https://github.com/FaMoSA/fma.net</t>
  </si>
  <si>
    <t xml:space="preserve">(10-172, 0-76,)</t>
  </si>
  <si>
    <t xml:space="preserve">validation, number of products, dead features</t>
  </si>
  <si>
    <t xml:space="preserve">MSF CSP Solver</t>
  </si>
  <si>
    <t xml:space="preserve">FaMa, FeatureIDE, SPLOT</t>
  </si>
  <si>
    <t xml:space="preserve">Parejo, Jos{\'e} A and S{\'a}nchez, Ana B and Segura, Sergio and Ruiz-Cort{\'e}s, Antonio and Lopez-Herrejon, Roberto E and Egyed, Alexander</t>
  </si>
  <si>
    <t xml:space="preserve">Multi-objective test case prioritization in highly configurable systems: A case study</t>
  </si>
  <si>
    <t xml:space="preserve">(48,,)</t>
  </si>
  <si>
    <t xml:space="preserve">prioritized test suite generation</t>
  </si>
  <si>
    <t xml:space="preserve">NSGA-II, CASA, random search algorithm</t>
  </si>
  <si>
    <t xml:space="preserve">Sanchez et al. 2015 (def: 3012)</t>
  </si>
  <si>
    <t xml:space="preserve">Philipp Chrszon, Clemens Dubslaff, Sascha Klüppelholz and Christel Baier</t>
  </si>
  <si>
    <t xml:space="preserve">Family-Based Modeling and Analysis for Probabilistic Systems – Featuring ProFeat</t>
  </si>
  <si>
    <t xml:space="preserve">https://wwwtcs.inf.tu-dresden.de/ALGI/PUB/FASE16/</t>
  </si>
  <si>
    <t xml:space="preserve">ProFeat</t>
  </si>
  <si>
    <t xml:space="preserve">model checking: one-by-one analysis, all-in-one analysis</t>
  </si>
  <si>
    <t xml:space="preserve">PRISM</t>
  </si>
  <si>
    <t xml:space="preserve">adapted from: M Plath and M Ryan 2001, GN Rodrigues et al. 2015</t>
  </si>
  <si>
    <t xml:space="preserve">Quinton, Clement and Romero, Daniel and Duchien, Laurence</t>
  </si>
  <si>
    <t xml:space="preserve">SALOON: a platform for selecting and configuring cloud environments</t>
  </si>
  <si>
    <t xml:space="preserve">(10-10000, 7-46,)</t>
  </si>
  <si>
    <t xml:space="preserve">XMI, CSP</t>
  </si>
  <si>
    <t xml:space="preserve">random generation, translation from XMI to CSP, validation</t>
  </si>
  <si>
    <t xml:space="preserve">Robert M. Hierons, Miqing Li, Xiaohui Liu, Sergio Segura, and Wei Zheng</t>
  </si>
  <si>
    <t xml:space="preserve">SIP: Optimal Product Selection from Feature Models Using Many-Objective Evolutionary Optimization</t>
  </si>
  <si>
    <t xml:space="preserve">https://figshare.com/articles/dataset/Data_SIP_rar/2115490/1</t>
  </si>
  <si>
    <t xml:space="preserve">(13-10000, 0-21,)</t>
  </si>
  <si>
    <t xml:space="preserve">EMO algorithm performance</t>
  </si>
  <si>
    <t xml:space="preserve">NSGA-II, IBEA, MOEA/D-WS, MOEA/D-TCH, MOEA/D-PBI, SPEA2+SDE</t>
  </si>
  <si>
    <t xml:space="preserve">N Siegmund et al. 2012, N Esfahani et al. 2013, AS Sayyad et al. 2013, R Olachea et al. 2014</t>
  </si>
  <si>
    <t xml:space="preserve">SPLAR generator</t>
  </si>
  <si>
    <t xml:space="preserve">Rui A. Matnei Filho, Silvia R. Vergilio</t>
  </si>
  <si>
    <t xml:space="preserve">A multi-objective test data generation approach for mutation testing of feature models</t>
  </si>
  <si>
    <t xml:space="preserve"> www.inf.ufpr.br/gres/apoio_en.html</t>
  </si>
  <si>
    <t xml:space="preserve">FaMa XML</t>
  </si>
  <si>
    <t xml:space="preserve">test set generation</t>
  </si>
  <si>
    <t xml:space="preserve">NSGA-II, SPEA2, IBEA</t>
  </si>
  <si>
    <t xml:space="preserve">S Weißleder et al. 2008, SPLOT</t>
  </si>
  <si>
    <t xml:space="preserve">Schröter, Reimar and Krieter, Sebastian and Thüm, Thomas and Benduhn, Fabian and Saake, Gunter</t>
  </si>
  <si>
    <t xml:space="preserve">Feature-Model Interfaces: The Highway to Compositional Analyses of Highly-Configurable Systems</t>
  </si>
  <si>
    <t xml:space="preserve">(14010-18616, 666-1369,)</t>
  </si>
  <si>
    <t xml:space="preserve">compositionality</t>
  </si>
  <si>
    <t xml:space="preserve">interface generation algorithm</t>
  </si>
  <si>
    <t xml:space="preserve">fms in FeatureIDE</t>
  </si>
  <si>
    <t xml:space="preserve">Sebastian Krieter, Reimar Schröter, Thomas Thüm, Wolfram Fenske, and Gunter Saake</t>
  </si>
  <si>
    <t xml:space="preserve">Comparing algorithms for efficient feature-model slicing</t>
  </si>
  <si>
    <t xml:space="preserve">(1000-17365,,)</t>
  </si>
  <si>
    <t xml:space="preserve">feature removal</t>
  </si>
  <si>
    <t xml:space="preserve">own slicing algorithm</t>
  </si>
  <si>
    <t xml:space="preserve">Shuai Wang, Shaukat Ali, Arnaud Gotlieb, Marius Liaaen</t>
  </si>
  <si>
    <t xml:space="preserve">A systematic test case selection methodology for product lines: results and insights from an industrial case study</t>
  </si>
  <si>
    <t xml:space="preserve">P::V</t>
  </si>
  <si>
    <t xml:space="preserve">Sofia Ananieva, Matthias Kowal, Thomas Thüm, and Ina Schaefer</t>
  </si>
  <si>
    <t xml:space="preserve">Implicit constraints in partial feature models</t>
  </si>
  <si>
    <t xml:space="preserve">(2513, 2833,)</t>
  </si>
  <si>
    <t xml:space="preserve">implicit constraints</t>
  </si>
  <si>
    <t xml:space="preserve">adapted BCP algorithm</t>
  </si>
  <si>
    <t xml:space="preserve">Strickler, Anderi and Prado Lima, Jackson A. and Vergilio, Silvia R. and Pozo, Aurora T. R.</t>
  </si>
  <si>
    <t xml:space="preserve">Deriving products for variability test of Feature Models with a hyper-heuristic approach</t>
  </si>
  <si>
    <t xml:space="preserve">comparing hyper-heuristics with traditional algorithms</t>
  </si>
  <si>
    <t xml:space="preserve">JM Ferreira et al. 2013, Matnei Filho and Vergilio 2015</t>
  </si>
  <si>
    <t xml:space="preserve">Tanhaei, Mohammad and Habibi, Jafar and Mirian-Hosseinabadi, Seyed-Hassan</t>
  </si>
  <si>
    <t xml:space="preserve">Automating feature model refactoring: A Model transformation approach</t>
  </si>
  <si>
    <t xml:space="preserve">(50-300,,)</t>
  </si>
  <si>
    <t xml:space="preserve">refactoring, validation</t>
  </si>
  <si>
    <t xml:space="preserve">Thüm et al. 2009 generator</t>
  </si>
  <si>
    <t xml:space="preserve">Thammasak Thianniwet, Myra B. Cohen</t>
  </si>
  <si>
    <t xml:space="preserve">Scaling up the Fitness Function for Reverse Engineering Feature Models</t>
  </si>
  <si>
    <t xml:space="preserve">http://cse.unl.edu/~myra/artifacts/ssbse2016/</t>
  </si>
  <si>
    <t xml:space="preserve">(9-97,,)</t>
  </si>
  <si>
    <t xml:space="preserve">validity fitness function comparison</t>
  </si>
  <si>
    <t xml:space="preserve">Choco CSP Solver, JavaBDD</t>
  </si>
  <si>
    <t xml:space="preserve">Valentin Rothberg, Nicolas Dintzner, Andreas Ziegler, and Daniel Lohmann</t>
  </si>
  <si>
    <t xml:space="preserve">Feature Models in Linux: From Symbols to Semantics</t>
  </si>
  <si>
    <t xml:space="preserve">feature selectability</t>
  </si>
  <si>
    <t xml:space="preserve">Wang, Yibo and Hotz, Lothar</t>
  </si>
  <si>
    <t xml:space="preserve">Optimal Feature Selection via Evolutionary Algorithms and Constraint Solving</t>
  </si>
  <si>
    <t xml:space="preserve">(16-6888, 26-343944,)</t>
  </si>
  <si>
    <t xml:space="preserve">Pareto front</t>
  </si>
  <si>
    <t xml:space="preserve">Sat4J 2.2, SATIBEA, filtered SATIBEA+, SATIBEA+</t>
  </si>
  <si>
    <t xml:space="preserve">Xue, Yinxing and Zhong, Jinghui and Tian Huat Tan and Liu, Yang and Cai, Wentong and Chen, Manman and Sun, Jun</t>
  </si>
  <si>
    <t xml:space="preserve">IBED: Combining IBEA and DE for optimal feature selection in software product line engineering</t>
  </si>
  <si>
    <t xml:space="preserve">https://sites.google.com/site/yinxingxue/home/projects/ibed</t>
  </si>
  <si>
    <t xml:space="preserve">find valid solution, feature selection, comparison</t>
  </si>
  <si>
    <t xml:space="preserve">Z3 SMT Solver, IBED, IBEA, NSGA-II, ssNSGA-II, MOCell</t>
  </si>
  <si>
    <t xml:space="preserve">Zhenlian Peng, Jian Wang, Keqing He and Hongtao Li</t>
  </si>
  <si>
    <t xml:space="preserve">An Approach for Prioritizing Software Features Based on Node Centrality in Probability Network</t>
  </si>
  <si>
    <t xml:space="preserve">(12-200,,)</t>
  </si>
  <si>
    <t xml:space="preserve">FPN</t>
  </si>
  <si>
    <t xml:space="preserve">feature prioritization</t>
  </si>
  <si>
    <t xml:space="preserve">own feature prioritization algorithm</t>
  </si>
  <si>
    <t xml:space="preserve">SPLOT generator?</t>
  </si>
  <si>
    <t xml:space="preserve">Abbas, Asad and Siddiqui, Isma Farah and Lee, Scott Uk-Jin and Bashir, Ali Kashif</t>
  </si>
  <si>
    <t xml:space="preserve">Binary Pattern for Nested Cardinality Constraints for Software Product Line of IoT-Based Feature Models</t>
  </si>
  <si>
    <t xml:space="preserve">calculating number of products</t>
  </si>
  <si>
    <t xml:space="preserve">BPNCC</t>
  </si>
  <si>
    <t xml:space="preserve">Abd Razak, Safwan and Isa, Mohd Adham and Jawawi, Dayang Norhayati Abang</t>
  </si>
  <si>
    <t xml:space="preserve">A Comparison on Similarity Distances and Prioritization Techniques for Early Fault Detection Rate</t>
  </si>
  <si>
    <t xml:space="preserve">Achda, Adriyan Chairul and Azurat, Ade and Muschevici, Radu and Setyautami, Maya R.A</t>
  </si>
  <si>
    <t xml:space="preserve">Extending the automated feature model analysis capability of the abstract behavioral specification</t>
  </si>
  <si>
    <t xml:space="preserve">https://github.com/abstools/abstools</t>
  </si>
  <si>
    <t xml:space="preserve">(6-23,,)</t>
  </si>
  <si>
    <t xml:space="preserve">abstract behavioral specification</t>
  </si>
  <si>
    <t xml:space="preserve">time to find one solution, time to find all solutions</t>
  </si>
  <si>
    <t xml:space="preserve">Choco CSP Solver 2, Choco CSP Solver 4</t>
  </si>
  <si>
    <t xml:space="preserve">Alexander Knüppel, Thomas Thüm, Stephan Mennicke, Jens Meinicke, and Ina Schaefer</t>
  </si>
  <si>
    <t xml:space="preserve">Is there a mismatch between real-world feature models and product-line research?</t>
  </si>
  <si>
    <t xml:space="preserve">https://github.com/AlexanderKnueppel/is-there-a-mismatch</t>
  </si>
  <si>
    <t xml:space="preserve">(96-18616, 14-3545,)</t>
  </si>
  <si>
    <t xml:space="preserve">FeatureIDE, KConfig, CDL</t>
  </si>
  <si>
    <t xml:space="preserve">fm transformation to relaxed fm</t>
  </si>
  <si>
    <t xml:space="preserve">constraint elimination algorithm</t>
  </si>
  <si>
    <t xml:space="preserve">non-automotive fms adapted from T Berger et al. 2013 (here: 120) to FeatureIDE format</t>
  </si>
  <si>
    <t xml:space="preserve">Alexandre Bazin, Jessie Carbonnel, Giacomo Kahn</t>
  </si>
  <si>
    <t xml:space="preserve">On-Demand Generation of AOC-Posets: Reducing the Complexity of Conceptual Navigation</t>
  </si>
  <si>
    <t xml:space="preserve">(,, 13-4774)</t>
  </si>
  <si>
    <t xml:space="preserve">extract data, create AOC-Posets</t>
  </si>
  <si>
    <t xml:space="preserve">own algorithms</t>
  </si>
  <si>
    <t xml:space="preserve">Amador Durán, David Benavides, Sergio Segura, Pablo Trinidad and Antonio Ruiz-Cortés</t>
  </si>
  <si>
    <t xml:space="preserve">FLAME: a formal framework for the automated analysis of software product lines validated by automated specification testing</t>
  </si>
  <si>
    <t xml:space="preserve">https://www.isa.us.es/fama/?FLAME_framework</t>
  </si>
  <si>
    <t xml:space="preserve">(10,,)</t>
  </si>
  <si>
    <t xml:space="preserve">Prolog</t>
  </si>
  <si>
    <t xml:space="preserve">test-based validation of FLAME</t>
  </si>
  <si>
    <t xml:space="preserve">FLAME</t>
  </si>
  <si>
    <t xml:space="preserve">Arcaini, Paolo and Gargantini, Angelo and Riccobene, Elvinia and Vavassori, Paolo</t>
  </si>
  <si>
    <t xml:space="preserve">A novel use of equivalent mutants for static anomaly detection in software artifacts</t>
  </si>
  <si>
    <t xml:space="preserve">(10-200,,)</t>
  </si>
  <si>
    <t xml:space="preserve">anomaly detection, equivalence checking</t>
  </si>
  <si>
    <t xml:space="preserve">SPLOT, FeatureIDE</t>
  </si>
  <si>
    <t xml:space="preserve">Bezerra, Carla I. M. and Andrade, Rossana M. C. and Monteiro, Jose Maria</t>
  </si>
  <si>
    <t xml:space="preserve">Exploring quality measures for the evaluation of feature models: a case study</t>
  </si>
  <si>
    <t xml:space="preserve">(33-61,,)</t>
  </si>
  <si>
    <t xml:space="preserve">fm quality</t>
  </si>
  <si>
    <t xml:space="preserve">Bhushan, Megha and Goel, Shivani and Kumar, Ajay and Negi, Arun</t>
  </si>
  <si>
    <t xml:space="preserve">Managing software product line using an ontological rule-based framework</t>
  </si>
  <si>
    <t xml:space="preserve">(10-21050,,)</t>
  </si>
  <si>
    <t xml:space="preserve">FM defects detection</t>
  </si>
  <si>
    <t xml:space="preserve">ontological rule-based framework</t>
  </si>
  <si>
    <t xml:space="preserve">Carbonnel, Jessie and Huchard, Marianne and Miralles, Andre and Nebut, Clementine</t>
  </si>
  <si>
    <t xml:space="preserve">Feature Model Composition Assisted by Formal Concept Analysis</t>
  </si>
  <si>
    <t xml:space="preserve">(9-26,, 6-864)</t>
  </si>
  <si>
    <t xml:space="preserve">fm merging</t>
  </si>
  <si>
    <t xml:space="preserve">SPLOT, Familiar, Acher et al.</t>
  </si>
  <si>
    <t xml:space="preserve">quoting 3 different Acher et al. paper (2009, 2010, 2013)</t>
  </si>
  <si>
    <t xml:space="preserve">Ferreira, Thiago N. and Lima, Jackson A. Prado and Strickler, Andrei and Kuk, Josiel N. and Vergilio, Silvia R. and Pozo, Aurora</t>
  </si>
  <si>
    <t xml:space="preserve">Hyper-Heuristic Based Product Selection for Software Product Line Testing</t>
  </si>
  <si>
    <t xml:space="preserve">product selection</t>
  </si>
  <si>
    <t xml:space="preserve">NSGA-II-HH, SPEA2-HH, IBEA-HH, MOEA/D-DRA-HH</t>
  </si>
  <si>
    <t xml:space="preserve">Ferreira et al. 2016 (bw_sb: 225), 183 and def: 389</t>
  </si>
  <si>
    <t xml:space="preserve">Extending dynamic software product lines with temporal constraints</t>
  </si>
  <si>
    <t xml:space="preserve">http://researchers.lille.inria.fr/sousa/seams17/</t>
  </si>
  <si>
    <t xml:space="preserve">(1036, 134,)</t>
  </si>
  <si>
    <t xml:space="preserve">find one valid reconfiguration, fm to symbolic representation of DSPL transition system</t>
  </si>
  <si>
    <t xml:space="preserve">Helson L. Jakubovski Filho, Jackson A. Prado Lima, and Silvia R. Vergilio</t>
  </si>
  <si>
    <t xml:space="preserve">Automatic Generation of Search-Based Algorithms Applied to the Feature Testing of Software Product Lines</t>
  </si>
  <si>
    <t xml:space="preserve">software, automotive, weather station</t>
  </si>
  <si>
    <t xml:space="preserve">automatic MOEA generation</t>
  </si>
  <si>
    <t xml:space="preserve">NSGA-II, NSGA-II-HH, ALG_0 to ALG_9</t>
  </si>
  <si>
    <t xml:space="preserve">TN Ferreira et al. 2016, RA Matnei Filho and SR Vergilio 2015, A Strickler et al. 2016</t>
  </si>
  <si>
    <t xml:space="preserve">Jacopo Mauro, Michael Nieke, Christoph Seidl, and Ingrid Chieh Yu</t>
  </si>
  <si>
    <t xml:space="preserve">Anomaly Detection and Explanation in Context-Aware Software Product Lines</t>
  </si>
  <si>
    <t xml:space="preserve">https://github.com/HyVar/hyvar-rec</t>
  </si>
  <si>
    <t xml:space="preserve">HyVaRec: context-aware fm validity</t>
  </si>
  <si>
    <t xml:space="preserve">Z3 SMT Solver (in HyVaRec)</t>
  </si>
  <si>
    <t xml:space="preserve">context-aware fms generated with AFMwC (https://github.com/magnurh/CFMmetaheuristicReconfig_thesisProject)</t>
  </si>
  <si>
    <t xml:space="preserve">Javier Ferrer, Francisco Chicano, Enrique Alba</t>
  </si>
  <si>
    <t xml:space="preserve">Hybrid Algorithms Based on Integer Programming for the Search of Prioritized Test Data in Software Product Lines</t>
  </si>
  <si>
    <t xml:space="preserve">(6-101,,)</t>
  </si>
  <si>
    <t xml:space="preserve">SPL Conqueror, MF Johansen et al. 2012, SPLOT</t>
  </si>
  <si>
    <t xml:space="preserve">Mahdi Bashari, Ebrahim Bagheri, and Weichang Du</t>
  </si>
  <si>
    <t xml:space="preserve">Self-healing in Service Mashups Through Feature Adaptation</t>
  </si>
  <si>
    <t xml:space="preserve">https://www.magus.online/experiments/1</t>
  </si>
  <si>
    <t xml:space="preserve">(30,, 400-2000)</t>
  </si>
  <si>
    <t xml:space="preserve">mashup families (same number of features, different number of configurations)</t>
  </si>
  <si>
    <t xml:space="preserve">NaPS Solver</t>
  </si>
  <si>
    <t xml:space="preserve">Malte Lochau, Johannes Bürdek, Stefan Hölzle, Andy Schürr</t>
  </si>
  <si>
    <t xml:space="preserve">Specification and automated validation of staged reconfiguration processes for dynamic software product lines</t>
  </si>
  <si>
    <t xml:space="preserve">synchrotron</t>
  </si>
  <si>
    <t xml:space="preserve">(47, 55,)</t>
  </si>
  <si>
    <t xml:space="preserve">Mustafa Al-Hajjaji, Jacob Krüger, Sandro Schulze, Thomas Leich, and Gunter Saake</t>
  </si>
  <si>
    <t xml:space="preserve">Efficient product-line testing using cluster-based product prioritization</t>
  </si>
  <si>
    <t xml:space="preserve">https://wwwiti.cs.uni-magdeburg.de/iti_db/research/spl-testing/CP/</t>
  </si>
  <si>
    <t xml:space="preserve">(144-6888, 0-14295,)</t>
  </si>
  <si>
    <t xml:space="preserve">cluster-based prioritization</t>
  </si>
  <si>
    <t xml:space="preserve">Weka 3.8</t>
  </si>
  <si>
    <t xml:space="preserve">C Henard et al. 2014, MF Johansen et al. 2012</t>
  </si>
  <si>
    <t xml:space="preserve">Nicolas Dintzner, Arie van Deursen, Martin Pinzger</t>
  </si>
  <si>
    <t xml:space="preserve">Analysing the Linux kernel feature model changes using FMDiff</t>
  </si>
  <si>
    <t xml:space="preserve">https://github.com/NZR/Software-Product-Line-Research</t>
  </si>
  <si>
    <t xml:space="preserve">detect feature changes</t>
  </si>
  <si>
    <t xml:space="preserve">FMDiff</t>
  </si>
  <si>
    <t xml:space="preserve">Noorian, Mahdi and Bagheri, Ebrahim and Du, Weichang</t>
  </si>
  <si>
    <t xml:space="preserve">Toward automated quality-centric product line configuration using intentional variability</t>
  </si>
  <si>
    <t xml:space="preserve">(100-10000,,)</t>
  </si>
  <si>
    <t xml:space="preserve">execution time of configuration process</t>
  </si>
  <si>
    <t xml:space="preserve">IBM CPLEX ILP Solver</t>
  </si>
  <si>
    <t xml:space="preserve">Pereira, Juliana Alves and Maciel, Lucas and Noronha, Thiago F. and Figueiredo, Eduardo</t>
  </si>
  <si>
    <t xml:space="preserve">Heuristic and exact algorithms for product configuration in software product lines</t>
  </si>
  <si>
    <t xml:space="preserve">(17-10000)</t>
  </si>
  <si>
    <t xml:space="preserve">reduction of instance size, find optimal solution</t>
  </si>
  <si>
    <t xml:space="preserve">preprocessing procedure, backtracking algorithm, Greedy, BRKGA</t>
  </si>
  <si>
    <t xml:space="preserve">Czarnecki and Helsen 2003, Lau 2006, Figueiredo et al. 2008, Mendonca et al. 2008, Alférez et al. 2010, Aranega et al. 2012, Seinturier et al. 2012, Thüm and Benduhn 2014</t>
  </si>
  <si>
    <t xml:space="preserve">FeatureIDE generator (https://featureide.github.io/)</t>
  </si>
  <si>
    <t xml:space="preserve">Sahak, Muhammad and Jawawi, Dayang NA and Halim, Shahliza A</t>
  </si>
  <si>
    <t xml:space="preserve">An experiment of different similarity measures on test case prioritization for software product lines</t>
  </si>
  <si>
    <t xml:space="preserve">fault generation, sampling, APFD</t>
  </si>
  <si>
    <t xml:space="preserve">SPLCAT, ICPL</t>
  </si>
  <si>
    <t xml:space="preserve">Shi, Kai</t>
  </si>
  <si>
    <t xml:space="preserve">Combining Evolutionary Algorithms with Constraint Solving for Configuration Optimization</t>
  </si>
  <si>
    <t xml:space="preserve">Pareto front, constraint solving</t>
  </si>
  <si>
    <t xml:space="preserve">Sat4J, Z3 SMT Solver, IBEAPORT, SATIBEA</t>
  </si>
  <si>
    <t xml:space="preserve">Automated product line test case selection: industrial case study and controlled experiment</t>
  </si>
  <si>
    <t xml:space="preserve">see 86 republished with additional content</t>
  </si>
  <si>
    <t xml:space="preserve">Tang, Yutian and Leung, Hareton</t>
  </si>
  <si>
    <t xml:space="preserve">Constructing Feature Model by Identifying Variability-Aware Modules</t>
  </si>
  <si>
    <t xml:space="preserve">https://www.chrisyttang.org/loong_fmr/</t>
  </si>
  <si>
    <t xml:space="preserve">(5-38,,)</t>
  </si>
  <si>
    <t xml:space="preserve">TypeChef</t>
  </si>
  <si>
    <t xml:space="preserve">Xhevahire Tërnava and Philippe Collet</t>
  </si>
  <si>
    <t xml:space="preserve">Early Consistency Checking between Specification and Implementation Variabilities</t>
  </si>
  <si>
    <t xml:space="preserve">https://github.com/ternava/variability-cchecking</t>
  </si>
  <si>
    <t xml:space="preserve">(19-110,,)</t>
  </si>
  <si>
    <t xml:space="preserve">CNF, DIMACS</t>
  </si>
  <si>
    <t xml:space="preserve">validity</t>
  </si>
  <si>
    <t xml:space="preserve">Yildirim, İlker and Sözer, Hasan</t>
  </si>
  <si>
    <t xml:space="preserve">Automated Extraction of Feature Models from Android Based Portable Devices</t>
  </si>
  <si>
    <t xml:space="preserve">identify feature interactions</t>
  </si>
  <si>
    <t xml:space="preserve">Feature Interaction Analyzer</t>
  </si>
  <si>
    <t xml:space="preserve">Alexander Felfernig, Rouven Walter, José A. Galindo, David Benavides, Seda Polat Erdeniz, Müslüm Atas and Stefan Reiterer</t>
  </si>
  <si>
    <t xml:space="preserve">Anytime diagnosis for reconfiguration</t>
  </si>
  <si>
    <t xml:space="preserve">(50-2000,,)</t>
  </si>
  <si>
    <t xml:space="preserve">consistency checking, FlexDiag evaluation (algorithm performance, diagnosis quality)</t>
  </si>
  <si>
    <t xml:space="preserve">Choco CSP Solver, FlexDiag</t>
  </si>
  <si>
    <t xml:space="preserve">SPLOT, J Galindo et al. 2010</t>
  </si>
  <si>
    <t xml:space="preserve">Bashari, Mandi and Bagheri, Ebrahim and Du, Weichang</t>
  </si>
  <si>
    <t xml:space="preserve">Automated composition and optimization of services for variability-intensive domains</t>
  </si>
  <si>
    <t xml:space="preserve">from fm to workflow</t>
  </si>
  <si>
    <t xml:space="preserve">feature model annotation generator, FaMa</t>
  </si>
  <si>
    <t xml:space="preserve">Bhushan, Megha and Goel, Shivani and Kumar, Ajay</t>
  </si>
  <si>
    <t xml:space="preserve">Improving quality of software product line by analysing inconsistencies in feature models using an ontological rule-based approach</t>
  </si>
  <si>
    <t xml:space="preserve">(10-5543,,)</t>
  </si>
  <si>
    <t xml:space="preserve">predicate-based ontology representation</t>
  </si>
  <si>
    <t xml:space="preserve">fm defects identification</t>
  </si>
  <si>
    <t xml:space="preserve">FOL-based rules</t>
  </si>
  <si>
    <t xml:space="preserve">Felfernig et al. 2013, Segura et al. 2010, Wang et al. 2010, SPLOT</t>
  </si>
  <si>
    <t xml:space="preserve">FeatureIDE generator</t>
  </si>
  <si>
    <t xml:space="preserve">Carla I. M. Bezerra, Rossana M. C. Andrade, José M. S. Monteiro, and Davi Cedraz</t>
  </si>
  <si>
    <t xml:space="preserve">Aggregating Measures using Fuzzy Logic for Evaluating Feature Models</t>
  </si>
  <si>
    <t xml:space="preserve">https://www.dropbox.com/sh/n8woihop0k71dx5/AACbV0vXX5EmoDK4ksOrnehca?dl=0</t>
  </si>
  <si>
    <t xml:space="preserve">DSPL fms: collect measures, fuzzy logic</t>
  </si>
  <si>
    <t xml:space="preserve">CIM Bezerra et al. 2016, possibly other literature</t>
  </si>
  <si>
    <t xml:space="preserve">D. Strüber, J. Rubin, T. Arendt, M. Chechik, G. Taentzer and J. Plöger</t>
  </si>
  <si>
    <t xml:space="preserve">Variability-based model transformation: formal foundation and application</t>
  </si>
  <si>
    <t xml:space="preserve">(100-300,,)</t>
  </si>
  <si>
    <t xml:space="preserve">rule set performance, validation</t>
  </si>
  <si>
    <t xml:space="preserve">FmRecog, Ocl2Ngc, Comb, SAT Solver</t>
  </si>
  <si>
    <t xml:space="preserve">de Sousa Santos, Ismayle and Junior, Evilasio Costa and de Castro Andrade, Rossana Maria and dos Santos Neto, Pedro de Alc{\^a}ntara and Rocha, Leonardo Sampaio and Werner, Claudia Maria Lima and de Souza, Jerffeson Teixeira</t>
  </si>
  <si>
    <t xml:space="preserve">Optimized Feature Selection for Initial Launch in Dynamic Software Product Lines</t>
  </si>
  <si>
    <t xml:space="preserve">(17-200,,)</t>
  </si>
  <si>
    <t xml:space="preserve">NSGA-II, IBEA</t>
  </si>
  <si>
    <t xml:space="preserve">bw_sb: 223, Carvalho et al. 2018 (no access)</t>
  </si>
  <si>
    <t xml:space="preserve">snowballed (fw, 1st it), Thüm et al. 2009 generator</t>
  </si>
  <si>
    <t xml:space="preserve">Entekhabi, Sina and Karataş, Ahmet Serkan and Oğuztüzün, Halit</t>
  </si>
  <si>
    <t xml:space="preserve">Dynamic Constraint Satisfaction Algorithm for Online Feature Model Reconfiguration</t>
  </si>
  <si>
    <t xml:space="preserve">https://github.com/sina-entekhabi/FeatureModels–Requests–Results</t>
  </si>
  <si>
    <t xml:space="preserve">(60-120,,)</t>
  </si>
  <si>
    <t xml:space="preserve">ICSP</t>
  </si>
  <si>
    <t xml:space="preserve">Dynamic Constraint Satisfaction Optimization Problem algorithm</t>
  </si>
  <si>
    <t xml:space="preserve">CSOP, DCSOP, DCSOP and FM heuristics</t>
  </si>
  <si>
    <t xml:space="preserve">Helson Luiz Jakubovski Filho, Thiago Nascimento Ferreira, and Silvia Regina Vergilio</t>
  </si>
  <si>
    <t xml:space="preserve">Multiple objective test set selection for software product line testing: evaluating different preference-based algorithms</t>
  </si>
  <si>
    <t xml:space="preserve">multi-objective test-set selection</t>
  </si>
  <si>
    <t xml:space="preserve">r-NSGA-II, r-NSGA-II-HH, R-NSGA-II, R-NSGA-II-HH, NSGA-II, NSGA-II-HH</t>
  </si>
  <si>
    <t xml:space="preserve">HL Jakubovski-Filho et al. 2018, HL Jakubovski-Filho et al. 2018</t>
  </si>
  <si>
    <t xml:space="preserve">Jianmei Guo and Kai Shi</t>
  </si>
  <si>
    <t xml:space="preserve">To preserve or not to preserve invalid solutions in search-based software engineering: a case study in software product lines</t>
  </si>
  <si>
    <t xml:space="preserve">(47-6888, 23-343944,)</t>
  </si>
  <si>
    <t xml:space="preserve">hypervolume, epsilon, inverted generational distance, error ratio, generalized spread, Pareto front size</t>
  </si>
  <si>
    <t xml:space="preserve">IBEA, SATIBEA, SATIBEAv1, SATIBEAv2, SATIBEAv3, SATIBEAv4, SATIBEAv5, Sat4J 2.2</t>
  </si>
  <si>
    <t xml:space="preserve">Juliana Alves Pereira, Sandro Schulze, Sebastian Krieter, Márcio Ribeiro, and Gunter Saake</t>
  </si>
  <si>
    <t xml:space="preserve">A Context-Aware Recommender System for Extended Software Product Line Configurations</t>
  </si>
  <si>
    <t xml:space="preserve">ERP</t>
  </si>
  <si>
    <t xml:space="preserve">(203,, 2000)</t>
  </si>
  <si>
    <t xml:space="preserve">predicting feature selections</t>
  </si>
  <si>
    <t xml:space="preserve">Lian, Xiaoli and Zhang, Li and Jiang, Jing and Goss, William</t>
  </si>
  <si>
    <t xml:space="preserve">An approach for optimized feature selection in large-scale software product lines</t>
  </si>
  <si>
    <t xml:space="preserve">Multi-objective optimization</t>
  </si>
  <si>
    <t xml:space="preserve">IVEA-II, SATIBEA, IBEA</t>
  </si>
  <si>
    <t xml:space="preserve">Luiz Jakubovski Filho, Helson and Nascimento Ferreira, Thiago and Regina Vergilio, Silvia</t>
  </si>
  <si>
    <t xml:space="preserve">Incorporating User Preferences in a Software Product Line Testing Hyper-Heuristic Approach</t>
  </si>
  <si>
    <t xml:space="preserve">selection method comparison</t>
  </si>
  <si>
    <t xml:space="preserve">r-NSGA-II, r-NSGA-II-HH, NSGA-II-HH</t>
  </si>
  <si>
    <t xml:space="preserve">A Strickler et al. 2016, TN Ferreira et al. 2016, TN Ferreira et al. 2017</t>
  </si>
  <si>
    <t xml:space="preserve">Mauro, Jacopo and Nieke, Michael and Seidl, Christoph and Yu, Ingrid Chieh</t>
  </si>
  <si>
    <t xml:space="preserve">Context-aware reconfiguration in evolving software product lines</t>
  </si>
  <si>
    <t xml:space="preserve">(80-10000,,)</t>
  </si>
  <si>
    <t xml:space="preserve">JSON</t>
  </si>
  <si>
    <t xml:space="preserve">Context-aware fm</t>
  </si>
  <si>
    <t xml:space="preserve">HyVaRec with Z3 SMT Solver</t>
  </si>
  <si>
    <t xml:space="preserve">Context-aware fm generator AFMwC (https://github.com/magnurh/CFMmetaheuristicReconfig_thesisProject)</t>
  </si>
  <si>
    <t xml:space="preserve">Michael Nieke, Jacopo Mauro, Christoph Seidl, Thomas Thüm, Ingrid Chieh Yu, and Felix Franzke</t>
  </si>
  <si>
    <t xml:space="preserve">Anomaly analyses for feature-model evolution</t>
  </si>
  <si>
    <t xml:space="preserve">https://gitlab.com/evolutionexplanation/evolutionexplanation</t>
  </si>
  <si>
    <t xml:space="preserve">automotive, finance, body comfort system</t>
  </si>
  <si>
    <t xml:space="preserve">(49-18616, 666-1148,)</t>
  </si>
  <si>
    <t xml:space="preserve">anomalies in fm evolution history</t>
  </si>
  <si>
    <t xml:space="preserve">S Nahrendorf et al. 2018, FeatureIDE</t>
  </si>
  <si>
    <t xml:space="preserve">Paolo Arcaini, Angelo Gargantini, and Marco Radavelli</t>
  </si>
  <si>
    <t xml:space="preserve">An evolutionary process for product-driven updates of feature models</t>
  </si>
  <si>
    <t xml:space="preserve">https://github.com/fmselab/eafmupdate</t>
  </si>
  <si>
    <t xml:space="preserve">software, industry</t>
  </si>
  <si>
    <t xml:space="preserve">(4-43,,)</t>
  </si>
  <si>
    <t xml:space="preserve">evolution, updating</t>
  </si>
  <si>
    <t xml:space="preserve">SPLOT, SPLOT, def: 2830</t>
  </si>
  <si>
    <t xml:space="preserve">ProFeat: feature-oriented engineering for family-based probabilistic model checking</t>
  </si>
  <si>
    <t xml:space="preserve">automotive, elevator</t>
  </si>
  <si>
    <t xml:space="preserve">all-in-one analysis and one-by-one analysis</t>
  </si>
  <si>
    <t xml:space="preserve">GN Rodrigues et al. 2015, M Plath and M Ryan 2001</t>
  </si>
  <si>
    <t xml:space="preserve">Saber, Takfarinas and Brevet, David and Botterweck, Goetz and Ventresque, Anthony</t>
  </si>
  <si>
    <t xml:space="preserve">Is seeding a good strategy in multi-objective feature selection when feature models evolve?</t>
  </si>
  <si>
    <t xml:space="preserve">(13322, 277521,)</t>
  </si>
  <si>
    <t xml:space="preserve">LVAT (She 2013, https://code.google.com/archive/p/linux-variability-analysis-tools/)</t>
  </si>
  <si>
    <t xml:space="preserve">Sebastian Krieter, Thomas Thüm, Sandro Schulze, Reimar Schröter, and Gunter Saake</t>
  </si>
  <si>
    <t xml:space="preserve">Propagating configuration decisions with modal implication graphs</t>
  </si>
  <si>
    <t xml:space="preserve">(1166-6889, 2968-80715,)</t>
  </si>
  <si>
    <t xml:space="preserve">decision-propagation algorithm comparison: NSAT, ASAT, IMIG, CMIG</t>
  </si>
  <si>
    <t xml:space="preserve">Sat4J 2.3.5</t>
  </si>
  <si>
    <t xml:space="preserve">T Berger et al. 2013 (here: 120), A Knüppel et al. 2017 (here: 228)</t>
  </si>
  <si>
    <t xml:space="preserve">Segura Rueda, Sergio and Troya Castilla, Javier and Dur{\'a}n Toro, Amador and Ruiz Cort{\'e}s, Antonio</t>
  </si>
  <si>
    <t xml:space="preserve">Performance Metamorphic Testing: A Proof of Concept</t>
  </si>
  <si>
    <t xml:space="preserve">(100-200,,)</t>
  </si>
  <si>
    <t xml:space="preserve">metamorphic testing, search-based testing, random testing</t>
  </si>
  <si>
    <t xml:space="preserve">SPLAR with BuDDy</t>
  </si>
  <si>
    <t xml:space="preserve">Shi, Kai and Yu, Huiqun and Guo, Jianmei and Fan, Guisheng and Yang, Xingguang</t>
  </si>
  <si>
    <t xml:space="preserve">A parallel portfolio approach to configuration optimization for large software product lines</t>
  </si>
  <si>
    <t xml:space="preserve">solving, optimization performance, convergence speed</t>
  </si>
  <si>
    <t xml:space="preserve">Sat4J, IBEAPORT, SATIBEA</t>
  </si>
  <si>
    <t xml:space="preserve">Tao Chen, Ke Li, Rami Bahsoon, and Xin Yao</t>
  </si>
  <si>
    <t xml:space="preserve">FEMOSAA: Feature-Guided and Knee-Driven Multi-Objective Optimization for Self-Adaptive Software</t>
  </si>
  <si>
    <r>
      <rPr>
        <sz val="10"/>
        <color rgb="FF0000FF"/>
        <rFont val="Arial"/>
        <family val="2"/>
        <charset val="1"/>
      </rPr>
      <t xml:space="preserve">https://github.com/taochen/ssase</t>
    </r>
    <r>
      <rPr>
        <sz val="10"/>
        <rFont val="Arial"/>
        <family val="2"/>
        <charset val="1"/>
      </rPr>
      <t xml:space="preserve"> and </t>
    </r>
    <r>
      <rPr>
        <sz val="10"/>
        <color rgb="FF0000FF"/>
        <rFont val="Arial"/>
        <family val="2"/>
        <charset val="1"/>
      </rPr>
      <t xml:space="preserve">https://github.com/JerryI00/Software-Adaptive-System</t>
    </r>
  </si>
  <si>
    <t xml:space="preserve">(221-1151,,)</t>
  </si>
  <si>
    <t xml:space="preserve">fm to chromosome representation</t>
  </si>
  <si>
    <t xml:space="preserve">NSGA-II, IBEA, MOEA/D-STM</t>
  </si>
  <si>
    <t xml:space="preserve">Yang Li, Sandro Schulze, and Gunter Saake</t>
  </si>
  <si>
    <t xml:space="preserve">Reverse engineering variability from requirement documents based on probabilistic relevance and word embedding</t>
  </si>
  <si>
    <t xml:space="preserve">https://git.iti.cs.ovgu.de/yangli/PSC_release</t>
  </si>
  <si>
    <t xml:space="preserve">body comfort system</t>
  </si>
  <si>
    <t xml:space="preserve">(26,,)</t>
  </si>
  <si>
    <t xml:space="preserve">evaluate accuracy of extracted fm</t>
  </si>
  <si>
    <t xml:space="preserve">Yi Xiang, Yuren Zhou, Zibin Zheng, and Miqing Li</t>
  </si>
  <si>
    <t xml:space="preserve">Configuring Software Product Lines by Combining Many-Objective Optimization and SAT Solvers</t>
  </si>
  <si>
    <t xml:space="preserve">https://www.cs.bham.ac.uk/protect%20$elax%20sim%20$limx/Data/SIP(data).rar</t>
  </si>
  <si>
    <t xml:space="preserve">(544-62482, 1020-343944,)</t>
  </si>
  <si>
    <t xml:space="preserve">CNF preprocessed with BCP</t>
  </si>
  <si>
    <t xml:space="preserve">optimal feature selection</t>
  </si>
  <si>
    <t xml:space="preserve">SATVAeA with fast WalkSAT and Sat4J 2.2, SATIBEA</t>
  </si>
  <si>
    <t xml:space="preserve">Yinxing Xue and Yan-Fu Li</t>
  </si>
  <si>
    <t xml:space="preserve">Multi-objective integer programming approaches for solving optimal feature selection problem: a new perspective on multi-objective optimization problems in SBSE</t>
  </si>
  <si>
    <t xml:space="preserve">https://sites.google.com/view/ip-method-repsol</t>
  </si>
  <si>
    <t xml:space="preserve">(12-6888, 12-343944,)</t>
  </si>
  <si>
    <t xml:space="preserve">IBED, CWMOIP, SolRep</t>
  </si>
  <si>
    <t xml:space="preserve">Yu, Huiqun and Shi, Kai and Guo, Jianmei and Fan, Guisheng and Yang, Xingguang and Chen, Liqiong</t>
  </si>
  <si>
    <t xml:space="preserve">Combining Constraint Solving with Different MOEAs for Configuring Large Software Product Lines: A Case Study</t>
  </si>
  <si>
    <t xml:space="preserve">solving, Pareto front</t>
  </si>
  <si>
    <t xml:space="preserve">Sat4J, SATIBEA, SATNSGA-II, SATssNSGA-II, SATSPEA2, SATfastPGA, SATMOCell, SATMOCHC</t>
  </si>
  <si>
    <t xml:space="preserve">Abd Halim, Shahliza and Jawawi, Dayang Norhayati Abang and Sahak, Muhammad</t>
  </si>
  <si>
    <t xml:space="preserve">SIMILARITY DISTANCE MEASURE AND PRIORITIZATION ALGORITHM FOR TEST CASE PRIORITIZATION IN SOFTWARE PRODUCT LINE TESTING</t>
  </si>
  <si>
    <t xml:space="preserve">prioritization</t>
  </si>
  <si>
    <t xml:space="preserve">EA, All-Yes Config (A), Local Maximum (LM) distance, Global Maximum (GM) distance</t>
  </si>
  <si>
    <t xml:space="preserve">Ángel Jesús Varela-Vaca, José A. Galindo, Belén Ramos-Gutiérrez, María Teresa Gómez-López, and David Benavides</t>
  </si>
  <si>
    <t xml:space="preserve">Process Mining to Unleash Variability Management: Discovering Configuration Workflows Using Logs</t>
  </si>
  <si>
    <t xml:space="preserve">https://www.idea.us.es/splc2019/</t>
  </si>
  <si>
    <t xml:space="preserve">(1920, 59044,)</t>
  </si>
  <si>
    <t xml:space="preserve">fm to configuration workflow</t>
  </si>
  <si>
    <t xml:space="preserve">COLOSSI</t>
  </si>
  <si>
    <t xml:space="preserve">raw data from JA Pereira et al. 2018</t>
  </si>
  <si>
    <t xml:space="preserve">Arcaini, Paolo and Gargantini, Angelo and Radavelli, Marco</t>
  </si>
  <si>
    <t xml:space="preserve">Achieving change requirements of feature models by an evolutionary approach</t>
  </si>
  <si>
    <t xml:space="preserve">https://foselab.unibg.it/eafmupdate/</t>
  </si>
  <si>
    <t xml:space="preserve">evolution, mutation</t>
  </si>
  <si>
    <t xml:space="preserve">SPLOT, J Bürdek et al. 2016, A Pleuss et al. 2012</t>
  </si>
  <si>
    <t xml:space="preserve">Carbonnel, Jessie and Huchard, Marianne and Nebut, Clementine</t>
  </si>
  <si>
    <t xml:space="preserve">Modelling equivalence classes of feature models with concept lattices to assist their extraction from product descriptions</t>
  </si>
  <si>
    <t xml:space="preserve">(10-36, 0-11,)</t>
  </si>
  <si>
    <t xml:space="preserve">fm to ecfd</t>
  </si>
  <si>
    <t xml:space="preserve">Carlos Diego N. Damasceno, Mohammad Reza Mousavi, and Adenilso Simao</t>
  </si>
  <si>
    <t xml:space="preserve">Learning from Difference: An Automated Approach for Learning Family Models from Software Product Lines</t>
  </si>
  <si>
    <t xml:space="preserve">https://github.com/damascenodiego/learningFFSM</t>
  </si>
  <si>
    <t xml:space="preserve">(8-13,, 6-20)</t>
  </si>
  <si>
    <t xml:space="preserve">Mealy machines into featured finite state machines (FFSM)</t>
  </si>
  <si>
    <t xml:space="preserve">based on SPLs from A Classen 2010 and VH Fragal et al. 2017</t>
  </si>
  <si>
    <t xml:space="preserve">Chen, Jianfeng and Nair, Vivek and Krishna, Rahul and Menzies, Tim</t>
  </si>
  <si>
    <t xml:space="preserve">“Sampling” as a Baseline Optimizer for Search-Based Software Engineering</t>
  </si>
  <si>
    <t xml:space="preserve">(49-6888,, 81-343944)</t>
  </si>
  <si>
    <t xml:space="preserve">search-based optimization</t>
  </si>
  <si>
    <t xml:space="preserve">Sway, NSGA-II, SATIBEA with PicoSAT</t>
  </si>
  <si>
    <t xml:space="preserve">Chong Liu, Nuno Macedo, Alcino Cunha</t>
  </si>
  <si>
    <t xml:space="preserve">Simplifying the Analysis of Software Design Variants with a Colorful Alloy</t>
  </si>
  <si>
    <t xml:space="preserve">(2-6,,)</t>
  </si>
  <si>
    <t xml:space="preserve">MiniSat</t>
  </si>
  <si>
    <t xml:space="preserve">D Jackson 2012, K Czarnecki and K Pietroszek 2006, S Apel et al. 2013</t>
  </si>
  <si>
    <t xml:space="preserve">Daniel-Jesus Munoz, Jeho Oh, Mónica Pinto, Lidia Fuentes, and Don Batory</t>
  </si>
  <si>
    <t xml:space="preserve">Uniform Random Sampling Product Configurations of Feature Models That Have Numerical Features</t>
  </si>
  <si>
    <t xml:space="preserve">https://github.com/danieljmg/SPLs-BitBlasting-URS</t>
  </si>
  <si>
    <t xml:space="preserve">(11-269,, 2304-8.20×10^45)</t>
  </si>
  <si>
    <t xml:space="preserve">BBPF, DIMACS, Clafer, Z3py</t>
  </si>
  <si>
    <t xml:space="preserve">counting, sample configuration, uniform random sampling: numerical fms</t>
  </si>
  <si>
    <t xml:space="preserve">sharpSAT, Smarch, Z3 SMT Solver, Clafer CP Solver in Choco CSP Solver</t>
  </si>
  <si>
    <t xml:space="preserve">N Siegmund et al. 2015, J Oh et al. 2019 (Technical Report)</t>
  </si>
  <si>
    <t xml:space="preserve">Davi Cedraz S. de Oliveira and Carla I. M. Bezerra</t>
  </si>
  <si>
    <t xml:space="preserve">Development of the Maintainability Index for SPLs Feature Models Using Fuzzy Logic</t>
  </si>
  <si>
    <t xml:space="preserve">maintainability index for feature models</t>
  </si>
  <si>
    <t xml:space="preserve">David Fernandez-Amoros, Ruben Heradio, Christoph Mayr-Dorn, and Alexander Egyed</t>
  </si>
  <si>
    <t xml:space="preserve">A Kconfig Translation to Logic with One-Way Validation System</t>
  </si>
  <si>
    <t xml:space="preserve">https://figshare.com/s/df2b0e4bc889a701f3f3</t>
  </si>
  <si>
    <t xml:space="preserve">(12-6492,,)</t>
  </si>
  <si>
    <t xml:space="preserve">CUDD</t>
  </si>
  <si>
    <t xml:space="preserve">Fischer Ferreira, João P. Diniz, Cleiton Silva, and Eduardo Figueiredo</t>
  </si>
  <si>
    <t xml:space="preserve">Testing Tools for Configurable Software Systems: A Review-based Empirical Study</t>
  </si>
  <si>
    <t xml:space="preserve">(5-13,, 20-192)</t>
  </si>
  <si>
    <t xml:space="preserve">comparing tools for analysis of configurable software systems</t>
  </si>
  <si>
    <t xml:space="preserve">CHP Kim et al. 2013, J Meinicke et al. 2016, S Souto et al. 2017</t>
  </si>
  <si>
    <t xml:space="preserve">Jamil, Muhammad Abid and Nour, Mohamed K and Alhindi, Ahmad and Abhubakar, Normi Sham Awang and Arif, Muhammad and Aljabri, Tareq Fahad</t>
  </si>
  <si>
    <t xml:space="preserve">Towards software product lines optimization using evolutionary algorithms</t>
  </si>
  <si>
    <t xml:space="preserve">(24-71,,)</t>
  </si>
  <si>
    <t xml:space="preserve">NSGA-II, MOEA/D, IBEA, SPEA2</t>
  </si>
  <si>
    <t xml:space="preserve">snowballed (fw, 1st it), unclear where FMs are from</t>
  </si>
  <si>
    <t xml:space="preserve">Jeho Oh, Paul Gazzillo, and Don Batory</t>
  </si>
  <si>
    <t xml:space="preserve">T-wise Coverage by Uniform Sampling</t>
  </si>
  <si>
    <t xml:space="preserve">finance</t>
  </si>
  <si>
    <t xml:space="preserve">(771,, 9.7*10^14)</t>
  </si>
  <si>
    <t xml:space="preserve">counting, t-wise coverage: uniform sampling</t>
  </si>
  <si>
    <t xml:space="preserve">Smarch with sharpSAT</t>
  </si>
  <si>
    <t xml:space="preserve">T Pett et al. 2019 (here: 720)</t>
  </si>
  <si>
    <t xml:space="preserve">Jianmei Guo, Jia Hui Liang, Kai Shi, Dingyu Yang, Jingsong Zhang, Krzysztof Czarnecki, Vijay Ganesh and Huiqun Yu</t>
  </si>
  <si>
    <t xml:space="preserve">SMTIBEA: a hybrid multi-objective optimization algorithm for configuring large constrained software product lines</t>
  </si>
  <si>
    <t xml:space="preserve">https://github.com/jmguo/SMTIBEA</t>
  </si>
  <si>
    <t xml:space="preserve">Pareto front, diversity of solutions</t>
  </si>
  <si>
    <t xml:space="preserve">SMTIBEA with Z3 SMT Solver, SATIBEA</t>
  </si>
  <si>
    <t xml:space="preserve">Liu Yan, Wenxin Hu, and Longzhe Han</t>
  </si>
  <si>
    <t xml:space="preserve">Optimize SPL test cases with adaptive simulated annealing genetic algorithm</t>
  </si>
  <si>
    <t xml:space="preserve">(11-287,,)</t>
  </si>
  <si>
    <t xml:space="preserve">test case generation</t>
  </si>
  <si>
    <t xml:space="preserve">sGA, SAGA, (improved) ASAGA</t>
  </si>
  <si>
    <t xml:space="preserve">Marco Radavelli</t>
  </si>
  <si>
    <t xml:space="preserve">Using software testing to repair models</t>
  </si>
  <si>
    <t xml:space="preserve">fm repair</t>
  </si>
  <si>
    <t xml:space="preserve">evolutionary algorithm</t>
  </si>
  <si>
    <t xml:space="preserve">Maxime Cordy, Axel Legay, Sami Lazreg, and Philippe Collet</t>
  </si>
  <si>
    <t xml:space="preserve">Towards sampling and simulation-based analysis of featured weighted automata</t>
  </si>
  <si>
    <t xml:space="preserve">priced feature models: sampling-based model checking</t>
  </si>
  <si>
    <t xml:space="preserve">ProVeLines (with algorithm 1, exhaustive algorithm after S Lazreg et al. 2019)</t>
  </si>
  <si>
    <t xml:space="preserve">S Lazreg et al. 2019 (here: 695)</t>
  </si>
  <si>
    <t xml:space="preserve">Michael Nieke, Adrian Hoff, and Christoph Seidl</t>
  </si>
  <si>
    <t xml:space="preserve">Automated metamodel augmentation for seamless model evolution tracking and planning</t>
  </si>
  <si>
    <t xml:space="preserve">https://gitlab.com/Adomat/temporalregulator3000</t>
  </si>
  <si>
    <t xml:space="preserve">evolution-aware model</t>
  </si>
  <si>
    <t xml:space="preserve">TemporalRegulator3000</t>
  </si>
  <si>
    <t xml:space="preserve">Mustafa Al-Hajjaji, Thomas Thüm, Malte Lochau, Jens Meinicke and Gunter Saake</t>
  </si>
  <si>
    <t xml:space="preserve">Effective product-line testing using similarity-based product prioritization</t>
  </si>
  <si>
    <t xml:space="preserve">(15-6888, 0-14295,)</t>
  </si>
  <si>
    <t xml:space="preserve">similarity-based prioritization, validation</t>
  </si>
  <si>
    <t xml:space="preserve">CASA, Chvatal, ICPL, SAT Solver</t>
  </si>
  <si>
    <t xml:space="preserve">SPLOT, MF Johansen et al. 2012, C Henard et al. 2014</t>
  </si>
  <si>
    <t xml:space="preserve">Ochoa, Lina and Gonzalez-Rojas, Oscar and Cardozo, Nicolas and Gonzalez, Alvaro and Chavarriaga, Jaime and Casallas, Rubby and Francisco Diaz, Juan</t>
  </si>
  <si>
    <t xml:space="preserve">Constraint programming heuristics for configuring optimal products in multi product lines</t>
  </si>
  <si>
    <t xml:space="preserve">https://github.com/CoCoResearch/PLConfiguration</t>
  </si>
  <si>
    <t xml:space="preserve">(40-1280,,)</t>
  </si>
  <si>
    <t xml:space="preserve">CP search heuristics, validation</t>
  </si>
  <si>
    <t xml:space="preserve">Select variable with the CID heuristic, Select variable with the Cross*C heuristic, Select variable with the 2OC heuristic (all 3 in Choco CSP Solver), FaMa</t>
  </si>
  <si>
    <t xml:space="preserve">BeTTy generator with Thüm et al.2009 algorithm</t>
  </si>
  <si>
    <t xml:space="preserve">Oscar González-Rojas, Juan Tafurth</t>
  </si>
  <si>
    <t xml:space="preserve">Multi-cloud Services Configuration Based on Risk Optimization</t>
  </si>
  <si>
    <r>
      <rPr>
        <sz val="10"/>
        <color rgb="FF0000FF"/>
        <rFont val="Arial"/>
        <family val="2"/>
        <charset val="1"/>
      </rPr>
      <t xml:space="preserve">https://github.com/governit/MultiCloud/tree/master/RiskQuantification</t>
    </r>
    <r>
      <rPr>
        <sz val="10"/>
        <rFont val="Arial"/>
        <family val="2"/>
        <charset val="1"/>
      </rPr>
      <t xml:space="preserve"> and </t>
    </r>
    <r>
      <rPr>
        <sz val="10"/>
        <color rgb="FF0000FF"/>
        <rFont val="Arial"/>
        <family val="2"/>
        <charset val="1"/>
      </rPr>
      <t xml:space="preserve">https://github.com/governit/MultiCloud/tree/master/MultiCloudPL/models</t>
    </r>
  </si>
  <si>
    <t xml:space="preserve">cloud service</t>
  </si>
  <si>
    <t xml:space="preserve">(106, 6,)</t>
  </si>
  <si>
    <t xml:space="preserve">DSL</t>
  </si>
  <si>
    <t xml:space="preserve">calculating configurations</t>
  </si>
  <si>
    <t xml:space="preserve">CoCo</t>
  </si>
  <si>
    <t xml:space="preserve">A Process for Fault-Driven Repair of Constraints Among Features</t>
  </si>
  <si>
    <t xml:space="preserve">(3-335,,)</t>
  </si>
  <si>
    <t xml:space="preserve">repair</t>
  </si>
  <si>
    <t xml:space="preserve">ATGT, Espresso, JBool, QM</t>
  </si>
  <si>
    <t xml:space="preserve">SPLOT (versioned fms), FeatureIDE</t>
  </si>
  <si>
    <t xml:space="preserve">Plazar, Quentin and Acher, Mathieu and Perrouin, Gilles and Devroey, Xavier and Cordy, Maxime</t>
  </si>
  <si>
    <t xml:space="preserve">Uniform Sampling of SAT Solutions for Configurable Systems: Are We There Yet?</t>
  </si>
  <si>
    <t xml:space="preserve">https://github.com/diverse-project/samplingfm</t>
  </si>
  <si>
    <t xml:space="preserve">(45-14910, 2968-50606,) </t>
  </si>
  <si>
    <t xml:space="preserve">SAT sampler comparison, counting</t>
  </si>
  <si>
    <t xml:space="preserve">UniGen, QuickSampler, sharpSAT</t>
  </si>
  <si>
    <t xml:space="preserve">JH Liang et al. 2015, S Krieter at al. 2018 (here: 833), A Knüppel et al. 2017 (here: 979), A Halin et al. 2018</t>
  </si>
  <si>
    <t xml:space="preserve">Ramy Shahin, Marsha Chechik, and Rick Salay</t>
  </si>
  <si>
    <t xml:space="preserve">Lifting Datalog-based analyses to software product lines</t>
  </si>
  <si>
    <t xml:space="preserve">(5-42,, 32-8759844864)</t>
  </si>
  <si>
    <t xml:space="preserve">lifted analyses, SAT and no SAT</t>
  </si>
  <si>
    <t xml:space="preserve">E Bodden et al. 2013, C Brabrand et al. 2012</t>
  </si>
  <si>
    <t xml:space="preserve">Ren, Junqi and Liu, Lei and Zhang, Peng and Zhou, Wenbo</t>
  </si>
  <si>
    <t xml:space="preserve">A Method of Automatically Evolving Feature Models of Software Product Lines</t>
  </si>
  <si>
    <t xml:space="preserve">(50-,,)</t>
  </si>
  <si>
    <t xml:space="preserve">evolve FMs</t>
  </si>
  <si>
    <t xml:space="preserve">AutoEvoFM</t>
  </si>
  <si>
    <t xml:space="preserve">SPLOT, https://www.ic.unicamp.br/%E2%88%BCtizzei/mobilemedia/ (dead link)</t>
  </si>
  <si>
    <t xml:space="preserve">Ruben Heradio, David Fernandez-Amoros, Christoph Mayr-Dorn, and Alexander Egyed</t>
  </si>
  <si>
    <t xml:space="preserve">Supporting the statistical analysis of variability models</t>
  </si>
  <si>
    <t xml:space="preserve">https://github.com/rheradio/VMStatAnal</t>
  </si>
  <si>
    <t xml:space="preserve">software, automotive, laptop configuration</t>
  </si>
  <si>
    <t xml:space="preserve">(64-17365,,)</t>
  </si>
  <si>
    <t xml:space="preserve">statistical reasoning</t>
  </si>
  <si>
    <t xml:space="preserve">CUDD with FIP and PD algorithms 3.0</t>
  </si>
  <si>
    <t xml:space="preserve">A Nöhrer and A Egyed 2013, S Krieter et al. 2018 (here: 833)</t>
  </si>
  <si>
    <t xml:space="preserve">Salah Ghamizi, Maxime Cordy, Mike Papadakis, and Yves Le Traon</t>
  </si>
  <si>
    <t xml:space="preserve">Automated Search for Configurations of Convolutional Neural Network Architectures</t>
  </si>
  <si>
    <r>
      <rPr>
        <sz val="10"/>
        <color rgb="FF0000FF"/>
        <rFont val="Arial"/>
        <family val="2"/>
        <charset val="1"/>
      </rPr>
      <t xml:space="preserve">https://github.com/christopherhenard/pledge</t>
    </r>
    <r>
      <rPr>
        <sz val="10"/>
        <rFont val="Arial"/>
        <family val="2"/>
        <charset val="1"/>
      </rPr>
      <t xml:space="preserve"> (FMs seem to be here: </t>
    </r>
    <r>
      <rPr>
        <sz val="10"/>
        <color rgb="FF0000FF"/>
        <rFont val="Arial"/>
        <family val="2"/>
        <charset val="1"/>
      </rPr>
      <t xml:space="preserve">https://github.com/yamizi/FeatureNet/tree/master/datasets</t>
    </r>
    <r>
      <rPr>
        <sz val="10"/>
        <rFont val="Arial"/>
        <family val="2"/>
        <charset val="1"/>
      </rPr>
      <t xml:space="preserve">)</t>
    </r>
  </si>
  <si>
    <t xml:space="preserve">(3296-6867,,)</t>
  </si>
  <si>
    <t xml:space="preserve">fm to DNN architecture</t>
  </si>
  <si>
    <t xml:space="preserve">PLEDGE</t>
  </si>
  <si>
    <t xml:space="preserve">Sami Lazreg, Maxime Cordy, Philippe Collet, Patrick Heymans, and Sébastien Mosser</t>
  </si>
  <si>
    <t xml:space="preserve">Multifaceted automated analyses for variability-intensive embedded systems</t>
  </si>
  <si>
    <t xml:space="preserve">https://bitbucket.org/SamiLazreg/enlighter/src/master/</t>
  </si>
  <si>
    <t xml:space="preserve">Promela, LPTA</t>
  </si>
  <si>
    <t xml:space="preserve">efficiency, scalability</t>
  </si>
  <si>
    <t xml:space="preserve">ProVeLines, UPPAAL-CORA</t>
  </si>
  <si>
    <t xml:space="preserve">generation of prized fms</t>
  </si>
  <si>
    <t xml:space="preserve">Seyedehzahra Khoshmanesh, Robyn R. Lutz</t>
  </si>
  <si>
    <t xml:space="preserve">Feature Similarity: A Method to Detect Unwanted Feature Interactions Earlier in Software Product Lines</t>
  </si>
  <si>
    <t xml:space="preserve">(6-72,,)</t>
  </si>
  <si>
    <t xml:space="preserve">detect feature interactions</t>
  </si>
  <si>
    <t xml:space="preserve">FIDUS</t>
  </si>
  <si>
    <t xml:space="preserve">S Apel et al. 2013</t>
  </si>
  <si>
    <t xml:space="preserve">Leveraging Feature Similarity for Earlier Detection of Unwanted Feature Interactions in Evolving Software Product Lines</t>
  </si>
  <si>
    <t xml:space="preserve">https://github.com/zahrakhoshmanesh/FIDUS</t>
  </si>
  <si>
    <t xml:space="preserve">(40-72,,)</t>
  </si>
  <si>
    <t xml:space="preserve">similarity-based method to detect feature interactions</t>
  </si>
  <si>
    <t xml:space="preserve">Vidal-Silva, Cristian L. and Rubio, Jose and Madariaga, Erika and Johnson, Franklin and Carter, Luis and Campos, Camilo</t>
  </si>
  <si>
    <t xml:space="preserve">Reviewing Diagnosis Solutions for Valid Product Configurations in the Automated Analysis of Feature Models</t>
  </si>
  <si>
    <t xml:space="preserve">(13-2000,,)</t>
  </si>
  <si>
    <t xml:space="preserve">valid product operation</t>
  </si>
  <si>
    <t xml:space="preserve">FMDiag, FlexDiag</t>
  </si>
  <si>
    <t xml:space="preserve">Wang, Lisong and Hong, Yang and Li, Kui and Zhou, Qing and Zhang, Guoquan and Wang, Ming</t>
  </si>
  <si>
    <t xml:space="preserve">A Novel IMA Resource Configuration Method based on Feature Modeling and Optimization</t>
  </si>
  <si>
    <t xml:space="preserve">(20-512,,)</t>
  </si>
  <si>
    <t xml:space="preserve">feature selection, resource allocation</t>
  </si>
  <si>
    <t xml:space="preserve">IBEA, NSGA-II</t>
  </si>
  <si>
    <t xml:space="preserve">Xue, Yani and Li, Miqing and Shepperd, Martin and Lauria, Stasha and Liu, Xiaohui</t>
  </si>
  <si>
    <t xml:space="preserve">A novel aggregation-based dominance for Pareto-based evolutionary algorithms to configure software product lines</t>
  </si>
  <si>
    <t xml:space="preserve">2 &amp; 1 &amp; 0</t>
  </si>
  <si>
    <t xml:space="preserve">evolution</t>
  </si>
  <si>
    <t xml:space="preserve">NSGA-II-SIP, NSGA-II-ADO, SPEA2+SDE-SIP, SPEA2+SDE-ADO, IBEA–SIP, MOEA/D-TCH-SIP</t>
  </si>
  <si>
    <t xml:space="preserve">M Mendonca et al. 2009, N Siegmund et al. 2012, N Esfahani et al. 2013, SPLOT, AB Sanchez et al. 2017, J Garcia-Galan at al. 2016</t>
  </si>
  <si>
    <t xml:space="preserve">Yan Li, Tao Yue, Shaukat Ali and Li Zhang</t>
  </si>
  <si>
    <t xml:space="preserve">Enabling automated requirements reuse and configuration</t>
  </si>
  <si>
    <t xml:space="preserve">fms to CBMF and SimPL, Zen-ReqConfig performance (structuring requirements)</t>
  </si>
  <si>
    <t xml:space="preserve">Zen-ReqConfig</t>
  </si>
  <si>
    <t xml:space="preserve">fms from SPLOT</t>
  </si>
  <si>
    <t xml:space="preserve">Yasser Gonzalez-Fernandez, Saeideh Hamidi, Stephen Chen and Sotirios Liaskos</t>
  </si>
  <si>
    <t xml:space="preserve">Efficient elicitation of software configurations using crowd preferences and domain knowledge</t>
  </si>
  <si>
    <t xml:space="preserve">https://github.com/yasserglez/configurator</t>
  </si>
  <si>
    <t xml:space="preserve">find optimal policy, algorithm performance</t>
  </si>
  <si>
    <t xml:space="preserve">own GA, random question order</t>
  </si>
  <si>
    <t xml:space="preserve">Adrian Hoff, Michael Nieke, Christoph Seidl, Eirik Halvard Sæther, Ida Sandberg Motzfeldt, Crystal Chang Din, Ingrid Chieh Yu, and Ina Schaefer</t>
  </si>
  <si>
    <t xml:space="preserve">Consistency-preserving evolution planning on feature models</t>
  </si>
  <si>
    <t xml:space="preserve">https://gitlab.com/Adomat/consistent-feature-model-evolution-plans</t>
  </si>
  <si>
    <t xml:space="preserve">(9-1083,,)</t>
  </si>
  <si>
    <t xml:space="preserve">DarwinSPL</t>
  </si>
  <si>
    <t xml:space="preserve">S Nahrendorf 2017, S Nahrendorf 2017, J Meinecke et al. 2017</t>
  </si>
  <si>
    <t xml:space="preserve">Afzal, Uzma and Mahmood, Tariq and Khan, Ayaz H. and Jan, Sadeeq and Rasool, Raihan Ur and Qamar, Ali Mustafa and Khan, Rehan Ullah</t>
  </si>
  <si>
    <t xml:space="preserve">Feature Selection Optimization in Software Product Lines</t>
  </si>
  <si>
    <t xml:space="preserve">https://sites.google.com/site/afzaluzmaa/research/i-split</t>
  </si>
  <si>
    <t xml:space="preserve">(100-5000, 64-3018,)</t>
  </si>
  <si>
    <t xml:space="preserve">Particle Swarm Optimization</t>
  </si>
  <si>
    <t xml:space="preserve">O-SPLIT</t>
  </si>
  <si>
    <t xml:space="preserve">Additional Fms generated with SPLOT and BeTTy, no access to site</t>
  </si>
  <si>
    <t xml:space="preserve">Alexander Knüppel, Stefan Krüger, Thomas Thüm, Richard Bubel, Sebastian Krieter, Eric Bodden and Ina Schaefer</t>
  </si>
  <si>
    <t xml:space="preserve">Using Abstract Contracts for Verifying Evolving Features and Their Interactions</t>
  </si>
  <si>
    <t xml:space="preserve">banking</t>
  </si>
  <si>
    <t xml:space="preserve">creating metaproduct</t>
  </si>
  <si>
    <t xml:space="preserve">Fefalution</t>
  </si>
  <si>
    <t xml:space="preserve">T Thüm et al. 2019</t>
  </si>
  <si>
    <t xml:space="preserve">Alexander Schlie, Alexander Knüppel, Christoph Seidl, and Ina Schaefer</t>
  </si>
  <si>
    <t xml:space="preserve">Incremental feature model synthesis for clone-and-own software systems in MATLAB/Simulink</t>
  </si>
  <si>
    <t xml:space="preserve">https://www.isf.cs.tu-bs.de/data/schlie/splc2020/webseite/indexSPLC20.html</t>
  </si>
  <si>
    <t xml:space="preserve">(211-503,,)</t>
  </si>
  <si>
    <t xml:space="preserve">technical fm, domain fm</t>
  </si>
  <si>
    <t xml:space="preserve">Ángel Jesús Varela-Vaca, Rafael M. Gasca, Jose Antonio Carmona-Fombella, and María Teresa Gómez-López</t>
  </si>
  <si>
    <t xml:space="preserve">AMADEUS: towards the AutoMAteD secUrity teSting</t>
  </si>
  <si>
    <t xml:space="preserve">https://github.com/IDEA-Research-Group/AMADEUS</t>
  </si>
  <si>
    <t xml:space="preserve">(7-849, 0-790,)</t>
  </si>
  <si>
    <t xml:space="preserve">FaMa</t>
  </si>
  <si>
    <t xml:space="preserve">validation, number of products</t>
  </si>
  <si>
    <t xml:space="preserve">AMADEUS</t>
  </si>
  <si>
    <t xml:space="preserve">Anjali Sree-Kumar, Elena Planas, and Robert Clarisó</t>
  </si>
  <si>
    <t xml:space="preserve">Validating Feature Models With Respect to Textual Product Line Specifications</t>
  </si>
  <si>
    <t xml:space="preserve">https://github.com/5Quintessential/FMEvaluator-ML</t>
  </si>
  <si>
    <t xml:space="preserve">(41-1130,,)</t>
  </si>
  <si>
    <t xml:space="preserve">A Capozucca et al. 2012, N Itzik and I Reinhartz-Berger 2014</t>
  </si>
  <si>
    <t xml:space="preserve">Carbonnel, Jessie and Bertet, Karell and Huchard, Marianne and Nebut, Clementine</t>
  </si>
  <si>
    <t xml:space="preserve">FCA for software product line representation: Mixing configuration and feature relationships in a unique canonical representation</t>
  </si>
  <si>
    <t xml:space="preserve">(10-290, 1-59,)</t>
  </si>
  <si>
    <t xml:space="preserve">SPLOT BDD engine</t>
  </si>
  <si>
    <t xml:space="preserve">Chico Sundermann, Thomas Thüm, and Ina Schaefer</t>
  </si>
  <si>
    <t xml:space="preserve">Evaluating #SAT solvers on industrial feature models</t>
  </si>
  <si>
    <t xml:space="preserve">(96-18616, 0-11632,)</t>
  </si>
  <si>
    <t xml:space="preserve">counting (#SAT)</t>
  </si>
  <si>
    <t xml:space="preserve">relsat, cachet, sharpSAT, countAntom, PicoSAT, c2d, d4, dSharp, CNF2OBDD</t>
  </si>
  <si>
    <t xml:space="preserve">A Knüppel et al. 2017 (def: 979)</t>
  </si>
  <si>
    <t xml:space="preserve">Damir Bilic, Jan Carlson, Daniel Sundmark, Wasif Afzal, and Peter Wallin</t>
  </si>
  <si>
    <t xml:space="preserve">Detecting inconsistencies in annotated product line models</t>
  </si>
  <si>
    <t xml:space="preserve">www.idt.mdh.se/personal/dbc01/consistency.zip</t>
  </si>
  <si>
    <t xml:space="preserve">engine after treatment system</t>
  </si>
  <si>
    <t xml:space="preserve">(27, 10,)</t>
  </si>
  <si>
    <t xml:space="preserve">Eduard Baranov, Axel Legay, and Kuldeep S. Meel</t>
  </si>
  <si>
    <t xml:space="preserve">Baital: an adaptive weighted sampling approach for improved t-wise coverage</t>
  </si>
  <si>
    <t xml:space="preserve">https://zenodo.org/record/4022395#.YpCIlVTP1PY</t>
  </si>
  <si>
    <t xml:space="preserve">(565-11254, 1164-62183, 9.7×10^13-7.7×10^417)</t>
  </si>
  <si>
    <t xml:space="preserve">t-wise sampling, uniform sampling</t>
  </si>
  <si>
    <t xml:space="preserve">Baital with SAT Solver, QuickSampler, Smarch with #SAT Solver, KUS, WAPS</t>
  </si>
  <si>
    <t xml:space="preserve">A Knüppel et al. 2017 (here: 979), JH Liang et al. 2015, T Pett et al., Q Plazar et al. 2019</t>
  </si>
  <si>
    <t xml:space="preserve">Fern{\'a}ndez-Amor{\'o}s, David and Bra, Sergio and Aranda-Escol{\'a}stico, Ernesto and Heradio, Ruben</t>
  </si>
  <si>
    <t xml:space="preserve">Using extended logical primitives for efficient BDD building</t>
  </si>
  <si>
    <t xml:space="preserve">https://github.com/davidfa71/Extending-Logic</t>
  </si>
  <si>
    <t xml:space="preserve">(10-17365,,)</t>
  </si>
  <si>
    <t xml:space="preserve">BDD synthesis</t>
  </si>
  <si>
    <t xml:space="preserve">SPLOT, slr_papers: 251, bw_sb: 259 </t>
  </si>
  <si>
    <t xml:space="preserve">Hendrik Göttmann, Lars Luthmann, Malte Lochau, and Andy Schürr</t>
  </si>
  <si>
    <t xml:space="preserve">Real-time-aware reconfiguration decisions for dynamic software product lines</t>
  </si>
  <si>
    <t xml:space="preserve">https://zenodo.org/record/4038317#.Yo4z5lTP1PY</t>
  </si>
  <si>
    <t xml:space="preserve">(8-25,, 2-720)</t>
  </si>
  <si>
    <t xml:space="preserve">real-time constraints of reconfiguration decisions</t>
  </si>
  <si>
    <t xml:space="preserve">RRCL Analyzer with Uppaal</t>
  </si>
  <si>
    <t xml:space="preserve">N Siegmund et al. 2012 (BerkelyDB), G Sousa et al. 2017 (Heroku)</t>
  </si>
  <si>
    <t xml:space="preserve">Jeffrey M. Young, Eric Walkingshaw, and Thomas Thüm</t>
  </si>
  <si>
    <t xml:space="preserve">Variational satisfiability solving</t>
  </si>
  <si>
    <t xml:space="preserve">https://github.com/lambda-land/VSat-Papers/tree/master/SPLC2020</t>
  </si>
  <si>
    <t xml:space="preserve">automotive, finance</t>
  </si>
  <si>
    <t xml:space="preserve">variational solving</t>
  </si>
  <si>
    <t xml:space="preserve">VSAT, Z3 SMT Solver v5.7.1</t>
  </si>
  <si>
    <t xml:space="preserve">M Nieke et al. 2018</t>
  </si>
  <si>
    <t xml:space="preserve">Joshua Sprey, Chico Sundermann, Sebastian Krieter, Michael Nieke, Jacopo Mauro, Thomas Thüm, and Ina SchaeferJoshua Sprey, Chico Sundermann, Sebastian Krieter, Michael Nieke, Jacopo Mauro, Thomas Thüm, and Ina Schaefer</t>
  </si>
  <si>
    <t xml:space="preserve">SMT-based variability analyses in FeatureIDE</t>
  </si>
  <si>
    <t xml:space="preserve">https://github.com/Subaro/SMT-Based-Variability-Analyses-for-FeatureIDE</t>
  </si>
  <si>
    <t xml:space="preserve">(19-18616, 0-1369,)</t>
  </si>
  <si>
    <t xml:space="preserve">variability analyses: SMT and SAT solvers</t>
  </si>
  <si>
    <t xml:space="preserve">Sat4J 2.3.5.v20130525, JavaSMT 2.2.0, SMTInterpol 2.5-66-g453d36e, Z3 SMT Solver 4.6.0</t>
  </si>
  <si>
    <t xml:space="preserve">A Knüppel et al. 2017 (here: 979)</t>
  </si>
  <si>
    <t xml:space="preserve">Mendonça, Willian D.F. and Assunção, Wesley K.G. and Estanislau, Lucas V. and Vergilio, Silvia R. and Garcia, Alessandro</t>
  </si>
  <si>
    <t xml:space="preserve">Towards a Microservices-Based Product Line with Multi-Objective Evolutionary Algorithms</t>
  </si>
  <si>
    <t xml:space="preserve"> https://wesleyklewerton.github.io/CEC2020_Evaluation_Package.zip</t>
  </si>
  <si>
    <t xml:space="preserve">MOEA4MBPL FM extraction</t>
  </si>
  <si>
    <t xml:space="preserve">NSGA-II, SPEA2</t>
  </si>
  <si>
    <t xml:space="preserve">Michael Lienhardt, Ferruccio Damiani, Einar Broch Johnsen, and Jacopo Mauro</t>
  </si>
  <si>
    <t xml:space="preserve">Lazy product discovery in huge configuration spaces</t>
  </si>
  <si>
    <r>
      <rPr>
        <sz val="10"/>
        <color rgb="FF0000FF"/>
        <rFont val="Arial"/>
        <family val="2"/>
        <charset val="1"/>
      </rPr>
      <t xml:space="preserve">https://figshare.com/articles/code/icse2020_artifact_zip/11728914/4</t>
    </r>
    <r>
      <rPr>
        <sz val="10"/>
        <rFont val="Arial"/>
        <family val="2"/>
        <charset val="1"/>
      </rPr>
      <t xml:space="preserve"> and </t>
    </r>
    <r>
      <rPr>
        <sz val="10"/>
        <color rgb="FF0000FF"/>
        <rFont val="Arial"/>
        <family val="2"/>
        <charset val="1"/>
      </rPr>
      <t xml:space="preserve">https://zenodo.org/record/3633643#.Yo87ilTP1PY</t>
    </r>
  </si>
  <si>
    <t xml:space="preserve">(671617,,)</t>
  </si>
  <si>
    <t xml:space="preserve">lazy product discovery</t>
  </si>
  <si>
    <t xml:space="preserve">pdepa with Z3 SMT Solver</t>
  </si>
  <si>
    <t xml:space="preserve">Publio Silva, Carla I. M. Bezerra, Rafael Lima, and Ivan Machado</t>
  </si>
  <si>
    <t xml:space="preserve">Classifying Feature Models Maintainability based on Machine Learning Algorithms</t>
  </si>
  <si>
    <t xml:space="preserve">https://publiosilva.github.io/SBCARS_2020/</t>
  </si>
  <si>
    <t xml:space="preserve">fm classification: machine learning, maintainability</t>
  </si>
  <si>
    <t xml:space="preserve">k-Means, DBSCAN, HAC, DyMMer</t>
  </si>
  <si>
    <t xml:space="preserve">DCS de Oliveira and CIM Bezerra 2019</t>
  </si>
  <si>
    <t xml:space="preserve">Robert M. Hierons, Miqing Li, Xiaohui Liu, Jose Antonio Parejo, Sergio Segura, and Xin Yao</t>
  </si>
  <si>
    <t xml:space="preserve">Many-Objective Test Suite Generation for Software Product Lines</t>
  </si>
  <si>
    <t xml:space="preserve">https://drive.google.com/drive/folders/1xumU6qxBesloq69jOPMbprOaiaOKDq82</t>
  </si>
  <si>
    <t xml:space="preserve">(6-500,,)</t>
  </si>
  <si>
    <t xml:space="preserve">generate valid products, hypervolume</t>
  </si>
  <si>
    <t xml:space="preserve">CASA, PLEDGE with modified Sat4J, NSGA-IIH, NSGA-IIP, PLEDGE, GrES, NSGA-II, IBEA, MOEA/D, SPEA2+SDE, PAES</t>
  </si>
  <si>
    <t xml:space="preserve">ER Lopez-Herrejon et al. 2013, RE Lopez-Herrejon et al. 2014, RE Lopez-Herrejon et al. 2014, JA Parejo et al. 2016, AB Sanchez et al. 2015</t>
  </si>
  <si>
    <t xml:space="preserve">Ruben Heradio, David Fernandez-Amoros, José A. Galindo, and David Benavides</t>
  </si>
  <si>
    <t xml:space="preserve">Uniform and scalable SAT-sampling for configurable systems</t>
  </si>
  <si>
    <t xml:space="preserve">(Spur, https://github.com/ZaydH/spur), (QuickSampler, https://github.com/RafaelTupynamba/quicksampler), (Unigen2, https://bitbucket.org/kuldeepmeel/unigen), (Smarch, https://github.com/jeho-oh/Kclause_Smarch)</t>
  </si>
  <si>
    <t xml:space="preserve">industry, software</t>
  </si>
  <si>
    <t xml:space="preserve">(45-17365,,)</t>
  </si>
  <si>
    <t xml:space="preserve">sampler: scalability, uniformity</t>
  </si>
  <si>
    <t xml:space="preserve">Spur with sharpSAT, QuickSampler with Z3 SMT Solver, Unigen2, Smarch with sharpSAT</t>
  </si>
  <si>
    <t xml:space="preserve">A Halin et al. 2019, A Nöhrer and A Egyed 2013, S Krieter et al. 2018 (here: 833), D Achlioptas et al. 2018, S Chakraborty et al. 2013, Q Plazar et al. 2019</t>
  </si>
  <si>
    <t xml:space="preserve">Sebastian Krieter</t>
  </si>
  <si>
    <t xml:space="preserve">Large-scale T-wise interaction sampling using YASA</t>
  </si>
  <si>
    <t xml:space="preserve">https://github.com/skrieter/SPLC-Challenge-Solution</t>
  </si>
  <si>
    <t xml:space="preserve">automotive, finance, software</t>
  </si>
  <si>
    <t xml:space="preserve">(14781-18616,,)</t>
  </si>
  <si>
    <t xml:space="preserve">YASA with Sat4J 2.2</t>
  </si>
  <si>
    <t xml:space="preserve">T Pett at al. 2019</t>
  </si>
  <si>
    <t xml:space="preserve">Sebastian Krieter, Thomas Thüm, Sandro Schulze, Gunter Saake, and Thomas Leich</t>
  </si>
  <si>
    <t xml:space="preserve">YASA: yet another sampling algorithm</t>
  </si>
  <si>
    <t xml:space="preserve">(27-6889,,)</t>
  </si>
  <si>
    <t xml:space="preserve">t-wise interaction sampling, validation</t>
  </si>
  <si>
    <t xml:space="preserve">Chvatal, ICPL, IncLing, YASA, Sat4J 2.2</t>
  </si>
  <si>
    <t xml:space="preserve">FeatureIDE, Knüppel et al. 2017 (here: 228), She et al. 2011</t>
  </si>
  <si>
    <t xml:space="preserve">Takfarinas Saber, David Brevet, Goetz Botterweck and Anthony Ventresque</t>
  </si>
  <si>
    <t xml:space="preserve">MILPIBEA: Algorithm for Multi-objective Features Selection in (Evolving) Software Product Lines</t>
  </si>
  <si>
    <t xml:space="preserve">(6888, 343944,)</t>
  </si>
  <si>
    <t xml:space="preserve">multi-objective feature selection with evolving and non-evolving SPLs</t>
  </si>
  <si>
    <t xml:space="preserve">MILPIBEA with IBM ILOG CPLEX ILP Solver, SATIBEA</t>
  </si>
  <si>
    <t xml:space="preserve">evolved fm generator: T Saber et al. 2018 (slr_papers: 247)</t>
  </si>
  <si>
    <t xml:space="preserve">Ter Beek, Maurice H. and Legay, Axel and Lafuente, Alberto Lluch and Vandin, Andrea</t>
  </si>
  <si>
    <t xml:space="preserve">A Framework for Quantitative Modeling and Analysis of Highly (Re)configurable Systems</t>
  </si>
  <si>
    <t xml:space="preserve">https://github.com/qflanTeam/QFLan/wiki/Models-from-TSE-submission</t>
  </si>
  <si>
    <t xml:space="preserve">elevator</t>
  </si>
  <si>
    <t xml:space="preserve">(9,,)</t>
  </si>
  <si>
    <t xml:space="preserve">QFlan</t>
  </si>
  <si>
    <t xml:space="preserve">product variability</t>
  </si>
  <si>
    <t xml:space="preserve">bw_sb: 209</t>
  </si>
  <si>
    <t xml:space="preserve">Thiago do Nascimento Ferreira, Silvia Regina Vergilio, and Marouane Kessentini</t>
  </si>
  <si>
    <t xml:space="preserve">Applying Many-objective Algorithms to the Variability Test of Software Product Lines</t>
  </si>
  <si>
    <t xml:space="preserve">(14-48,,)</t>
  </si>
  <si>
    <t xml:space="preserve">NSGA-III, PCA-NSGA-II</t>
  </si>
  <si>
    <t xml:space="preserve">Tobias Pett, Domenik Eichhorn, and Ina Schaefer</t>
  </si>
  <si>
    <t xml:space="preserve">Risk-based compatibility analysis in automotive systems engineering</t>
  </si>
  <si>
    <t xml:space="preserve">https://github.com/TUBS-ISF/BCS-Case-Study-Full</t>
  </si>
  <si>
    <t xml:space="preserve">(27-47,,)</t>
  </si>
  <si>
    <t xml:space="preserve">mapping: features and system artifacts</t>
  </si>
  <si>
    <t xml:space="preserve">Xiang, Yi and Yang, Xiaowei and Zhou, Yuren and Huang, Han</t>
  </si>
  <si>
    <t xml:space="preserve">Enhancing Decomposition-Based Algorithms by Estimation of Distribution for Constrained Optimal Software Product Selection</t>
  </si>
  <si>
    <t xml:space="preserve">(181-28115,,)</t>
  </si>
  <si>
    <t xml:space="preserve">generate constrained optimal software product selection, binary optimization, satisfiability (for repair)</t>
  </si>
  <si>
    <t xml:space="preserve">MOEA/D-EoD, MOEA/D, SATVaEA, NSGA-III-EoD, NSGA-III, (Sat4J, 2.2), (probSAT)</t>
  </si>
  <si>
    <t xml:space="preserve">Yi Xiang, Xiaowei Yang, Yuren Zhou, Zibin Zheng, Miqing Li and Han Huang</t>
  </si>
  <si>
    <t xml:space="preserve">Going deeper with optimal software products selection using many-objective optimization and satisfiability solvers</t>
  </si>
  <si>
    <t xml:space="preserve">https://www.cs.bham.ac.uk/%20limx/Data/SIP(data).rar</t>
  </si>
  <si>
    <t xml:space="preserve">(43-62482, 68-343944,)</t>
  </si>
  <si>
    <t xml:space="preserve">performance evaluation: optimization</t>
  </si>
  <si>
    <t xml:space="preserve">SATVaEA, WalkSAT, probSAT, Sat4J, MiniSat, PLingeling, Glucose</t>
  </si>
  <si>
    <t xml:space="preserve">RM Hierons et al. 2016, LVAT</t>
  </si>
  <si>
    <t xml:space="preserve">Andreea Vescan, Adrian Pintea, Lukas Linsbauer and Alexander Egyed</t>
  </si>
  <si>
    <t xml:space="preserve">Genetic programming for feature model synthesis: a replication study</t>
  </si>
  <si>
    <t xml:space="preserve">https://www.cs.ubbcluj.ro/~avescan/publications/ReplicationPackageEMSE.zip</t>
  </si>
  <si>
    <t xml:space="preserve">(5-2500,,)</t>
  </si>
  <si>
    <t xml:space="preserve">replication study: Wilcoxon signed ranks test, Taguchi method</t>
  </si>
  <si>
    <t xml:space="preserve">Genetic Programming, Random Search</t>
  </si>
  <si>
    <t xml:space="preserve">also modified number of features of SPLOT fm for fms with number of features other than 10</t>
  </si>
  <si>
    <t xml:space="preserve">Ayala, Inmaculada and Amor, Mercedes and Fuentes, Lidia and Papadopoulos, Alessandro V.</t>
  </si>
  <si>
    <t xml:space="preserve">Self-adapting Industrial Augmented Reality Applications with Proactive Dynamic Software Product Lines</t>
  </si>
  <si>
    <t xml:space="preserve">(20-100, 2268-85952600,)</t>
  </si>
  <si>
    <t xml:space="preserve">configuration generation</t>
  </si>
  <si>
    <t xml:space="preserve">ProDSPL, MODAGAME, IBEA</t>
  </si>
  <si>
    <t xml:space="preserve">Ayala, Inmaculada and Papadopoulos, Alessandro V. and Amor, Mercedes and Fuentes, Lidia</t>
  </si>
  <si>
    <t xml:space="preserve">ProDSPL: Proactive self-adaptation based on Dynamic Software Product Lines</t>
  </si>
  <si>
    <t xml:space="preserve">(20-100,,)</t>
  </si>
  <si>
    <t xml:space="preserve">accumulated utility</t>
  </si>
  <si>
    <t xml:space="preserve">ProDSPL, DAGAME</t>
  </si>
  <si>
    <t xml:space="preserve">Ballesteros, Joaqu\'{\i}n and Fuentes, Lidia</t>
  </si>
  <si>
    <t xml:space="preserve">Transfer Learning for Multiobjective Optimization Algorithms Supporting Dynamic Software Product Lines</t>
  </si>
  <si>
    <t xml:space="preserve">(17-51,,)</t>
  </si>
  <si>
    <t xml:space="preserve">transfer learning</t>
  </si>
  <si>
    <t xml:space="preserve">IBEA, MOCHC, NSGA-II, MOCell, SPEA2</t>
  </si>
  <si>
    <t xml:space="preserve">def: 364</t>
  </si>
  <si>
    <t xml:space="preserve">Carlos Diego Nascimento Damasceno, Mohammad Reza Mousavi and Adenilso da Silva Simao</t>
  </si>
  <si>
    <t xml:space="preserve">Learning by sampling: learning behavioral family models from software product lines</t>
  </si>
  <si>
    <t xml:space="preserve">https://zenodo.org/record/4394350#.Ys1B3YTP1PY</t>
  </si>
  <si>
    <t xml:space="preserve">(7-13,, 6-32)</t>
  </si>
  <si>
    <t xml:space="preserve">analysis</t>
  </si>
  <si>
    <t xml:space="preserve">X Devroey et al. 2015, A Classen et al. 2013</t>
  </si>
  <si>
    <t xml:space="preserve">Cristian Vidal, Alexander Felfernig, José Galindo, Müslüm Atas and David Benavides</t>
  </si>
  <si>
    <t xml:space="preserve">Explanations for over-constrained problems using QuickXPlain with speculative executions</t>
  </si>
  <si>
    <t xml:space="preserve">https://zenodo.org/record/3825090#.Ys2DUYTP1PY</t>
  </si>
  <si>
    <t xml:space="preserve">(1600,,)</t>
  </si>
  <si>
    <t xml:space="preserve">Fathi, Masoud and Khoshnevis, Sedigheh</t>
  </si>
  <si>
    <t xml:space="preserve">Reusability Metrics in Search-Based Testing of Software Product Lines: An Experimentation</t>
  </si>
  <si>
    <t xml:space="preserve">(5000,,)</t>
  </si>
  <si>
    <t xml:space="preserve">reusability</t>
  </si>
  <si>
    <t xml:space="preserve">originally from SPLOT and modified</t>
  </si>
  <si>
    <t xml:space="preserve">Ferchichi, Olfa and Beltaifa, Raoudha and Jilani, Lamia</t>
  </si>
  <si>
    <t xml:space="preserve">A Reinforcement Learning Approach to Feature Model Maintainability Improvement</t>
  </si>
  <si>
    <t xml:space="preserve">reinforcement learning</t>
  </si>
  <si>
    <t xml:space="preserve">Q-value learning algorithm</t>
  </si>
  <si>
    <t xml:space="preserve">Hendrik Göttmann, Isabelle Bacher, Nicolas Gottwald, and Malte Lochau</t>
  </si>
  <si>
    <t xml:space="preserve">Static Analysis Techniques for Efficient Consistency Checking of Real-Time-Aware DSPL Specifications</t>
  </si>
  <si>
    <t xml:space="preserve">https://zenodo.org/record/4387652#.YpC-rlTP1PY</t>
  </si>
  <si>
    <t xml:space="preserve">(8-25,, 2-4096)</t>
  </si>
  <si>
    <t xml:space="preserve">DSPL: consistency checking</t>
  </si>
  <si>
    <t xml:space="preserve">Uppaal 4.1.1.9</t>
  </si>
  <si>
    <t xml:space="preserve">N Siegmund et al. 2012, G Sousa et al. 2017</t>
  </si>
  <si>
    <t xml:space="preserve">Hitesh Yadav, Rita Chhikara and A. Charan Kumari</t>
  </si>
  <si>
    <t xml:space="preserve">A novel hybrid approach for feature selection in software product lines</t>
  </si>
  <si>
    <t xml:space="preserve">(100-5000,,)</t>
  </si>
  <si>
    <t xml:space="preserve">fitness value</t>
  </si>
  <si>
    <t xml:space="preserve">Hyper-PSOBBO, PSO, GA, BBO, Hyperheuristic, Firefly, BSA</t>
  </si>
  <si>
    <t xml:space="preserve">Jacopo Mauro</t>
  </si>
  <si>
    <t xml:space="preserve">Anomaly detection in Context-aware Feature Models</t>
  </si>
  <si>
    <r>
      <rPr>
        <sz val="10"/>
        <color rgb="FF0000FF"/>
        <rFont val="Arial"/>
        <family val="2"/>
        <charset val="1"/>
      </rPr>
      <t xml:space="preserve">https://github.com/HyVar/hyvar-rec/tree/master/test/cafm_generator</t>
    </r>
    <r>
      <rPr>
        <sz val="10"/>
        <rFont val="Arial"/>
        <family val="2"/>
        <charset val="1"/>
      </rPr>
      <t xml:space="preserve"> and </t>
    </r>
    <r>
      <rPr>
        <sz val="10"/>
        <color rgb="FF0000FF"/>
        <rFont val="Arial"/>
        <family val="2"/>
        <charset val="1"/>
      </rPr>
      <t xml:space="preserve">https://github.com/HyVar/hyvar-rec/blob/master/test/test_random.py</t>
    </r>
  </si>
  <si>
    <t xml:space="preserve">(200-350,,)</t>
  </si>
  <si>
    <t xml:space="preserve">context-aware fms: HyVaRec and QBF Solver</t>
  </si>
  <si>
    <t xml:space="preserve">Z3 QBF Solver, Z3 SMT Solver</t>
  </si>
  <si>
    <t xml:space="preserve">CaFM generator</t>
  </si>
  <si>
    <t xml:space="preserve">Javier Ferrer, Francisco Chicano and José Antonio Ortega-Toro</t>
  </si>
  <si>
    <t xml:space="preserve">CMSA algorithm for solving the prioritized pairwise test data generation problem in software product lines</t>
  </si>
  <si>
    <t xml:space="preserve">prioritized pairwise test generation problem</t>
  </si>
  <si>
    <t xml:space="preserve">CMSA, HILP, HINLP, PPGS, pICPL</t>
  </si>
  <si>
    <t xml:space="preserve">based on SPL Conqueror</t>
  </si>
  <si>
    <t xml:space="preserve">Jose-Miguel Horcas, José A. Galindo, Ruben Heradio, David Fernandez-Amoros, and David Benavides</t>
  </si>
  <si>
    <t xml:space="preserve">Monte Carlo tree search for feature model analyses: a general framework for decision-making</t>
  </si>
  <si>
    <t xml:space="preserve">https://github.com/diverso-lab/fm_montecarlo</t>
  </si>
  <si>
    <t xml:space="preserve">(53, 10, 26256-3.1264*10^9)</t>
  </si>
  <si>
    <t xml:space="preserve">monte carlo tree search</t>
  </si>
  <si>
    <t xml:space="preserve">UCT algorithm, Greedy MCTS, flat Monte Carlo, random sampling</t>
  </si>
  <si>
    <t xml:space="preserve">JA Galindo and D Benavides 2020, A Halin et al. 2019</t>
  </si>
  <si>
    <t xml:space="preserve">Kevin Feichtinger, Johann Stöbich, Dario Romano, and Rick Rabiser</t>
  </si>
  <si>
    <t xml:space="preserve">TRAVART: An Approach for Transforming Variability Models</t>
  </si>
  <si>
    <t xml:space="preserve">(7-628, 0-105,)</t>
  </si>
  <si>
    <t xml:space="preserve">Travart</t>
  </si>
  <si>
    <t xml:space="preserve">FeatureIDE, SPLOT,  M Acher et al. 2012</t>
  </si>
  <si>
    <t xml:space="preserve">Marc Hentze, Tobias Pett, Thomas Thüm, and Ina Schaefer</t>
  </si>
  <si>
    <t xml:space="preserve">Hyper Explanations for Feature-Model Defect Analysis</t>
  </si>
  <si>
    <t xml:space="preserve">(549, 1109,)</t>
  </si>
  <si>
    <t xml:space="preserve">hyper explanation: finding dead features</t>
  </si>
  <si>
    <t xml:space="preserve">Martin Pfannemüller, Martin Breitbach, Markus Weckesser, Christian Becker, Bradley Schmerl, Andy Schürr, and Christian Krupitzer</t>
  </si>
  <si>
    <t xml:space="preserve">REACT-ION: A Model-based Runtime Environment for Situation-aware Adaptations</t>
  </si>
  <si>
    <t xml:space="preserve">CFM: BSP, MILP, CSP</t>
  </si>
  <si>
    <t xml:space="preserve">reasoning approach comparison</t>
  </si>
  <si>
    <t xml:space="preserve">Sat4J 2.2, CPLEX, REACT CSP (Choco CSP Solver)</t>
  </si>
  <si>
    <t xml:space="preserve">J Dilley 1996 (following citation leads to MF Arlitt and CL Williamson 1996)</t>
  </si>
  <si>
    <t xml:space="preserve">CFM doesn’t seem available</t>
  </si>
  <si>
    <t xml:space="preserve">Nicolas Hlad, Bérénice Lemoine, Marianne Huchard, and Abdelhak-Djamel Seriai</t>
  </si>
  <si>
    <t xml:space="preserve">Leveraging relational concept analysis for automated feature location in software product lines</t>
  </si>
  <si>
    <t xml:space="preserve">https://doi.org/10.5281/zenodo.5544353</t>
  </si>
  <si>
    <t xml:space="preserve">(5-17,,)</t>
  </si>
  <si>
    <t xml:space="preserve">feature location</t>
  </si>
  <si>
    <t xml:space="preserve">RCA Explore with CLEF</t>
  </si>
  <si>
    <t xml:space="preserve">S Fischer at al. 2016, https://web.archive.org/web/20210623142746/https://github.com/marcusvnac/argouml-spl, FeatureIDE</t>
  </si>
  <si>
    <t xml:space="preserve">Owdeh, Dalia and Sayyad, Abdel Salam</t>
  </si>
  <si>
    <t xml:space="preserve">Experimenting with Evolutionary Algorithms to Reduce Feature Model Configuration Steps</t>
  </si>
  <si>
    <t xml:space="preserve">(12-450 or 451,,)</t>
  </si>
  <si>
    <t xml:space="preserve">configuration selection</t>
  </si>
  <si>
    <t xml:space="preserve">Paul Temple, Gilles Perrouin, Mathieu Acher, Battista Biggio, Jean-Marc Jézéquel and Fabio Roli</t>
  </si>
  <si>
    <t xml:space="preserve">Empirical assessment of generating adversarial configurations for software product lines</t>
  </si>
  <si>
    <t xml:space="preserve">https://github.com/templep/EMSE_2020</t>
  </si>
  <si>
    <t xml:space="preserve">(58-108, 0-31, 90210-10^314)</t>
  </si>
  <si>
    <t xml:space="preserve">enumerate valid configurations</t>
  </si>
  <si>
    <t xml:space="preserve">Choco CSP Solver, SAT Solver</t>
  </si>
  <si>
    <t xml:space="preserve">Quinton, Cl{\'e}ment and Vierhauser, Michael and Rabiser, Rick and Baresi, Luciano and Gr{\"u}nbacher, Paul and Schuhmayer, Christian</t>
  </si>
  <si>
    <t xml:space="preserve">Evolution in dynamic software product lines</t>
  </si>
  <si>
    <t xml:space="preserve">cyber-physical system</t>
  </si>
  <si>
    <t xml:space="preserve">Choco CSP Solver 3</t>
  </si>
  <si>
    <t xml:space="preserve">def: 2838</t>
  </si>
  <si>
    <t xml:space="preserve">Silva, Publio and Bezerra, Carla I. M. and Machado, Ivan</t>
  </si>
  <si>
    <t xml:space="preserve">A Machine Learning Model to Classify the Feature Model Maintainability</t>
  </si>
  <si>
    <t xml:space="preserve">https://github.com/publiosilva/SPLC2021</t>
  </si>
  <si>
    <t xml:space="preserve">(10-290,,)</t>
  </si>
  <si>
    <t xml:space="preserve">MiniCOfFEE measures, k-means grouping, FM maintainability classification</t>
  </si>
  <si>
    <t xml:space="preserve">Reparation in Evolutionary Algorithms for Multi-objective Feature Selection in Large Software Product Lines</t>
  </si>
  <si>
    <t xml:space="preserve">(300-5701 (CNF: 1244-6888),, 2468-343944)</t>
  </si>
  <si>
    <t xml:space="preserve">SAT model</t>
  </si>
  <si>
    <t xml:space="preserve">reparation: multi-objective feature selection</t>
  </si>
  <si>
    <t xml:space="preserve">MILPIBEA, SATIBEA</t>
  </si>
  <si>
    <t xml:space="preserve">own fm generator for evolved fms (likely slr_papers: 301)</t>
  </si>
  <si>
    <t xml:space="preserve">Takfarinas Saber, Malika Bendechache, Anthony Ventresque</t>
  </si>
  <si>
    <t xml:space="preserve">Incorporating User Preferences in Multi-objective Feature Selection in Software Product Lines Using Multi-Criteria Decision Analysis</t>
  </si>
  <si>
    <t xml:space="preserve">(300–5701 (CNF: 1244-6888), 2468-343944,)</t>
  </si>
  <si>
    <t xml:space="preserve">multi-objective performance metrics</t>
  </si>
  <si>
    <t xml:space="preserve">SATIBEA, ELECTRE-IV, MAUT, PROMETHEE-II, SAT_ELECTRE-IV_EA, SAT_MAUT_EA, SAT_PROMETHEE-II_EA</t>
  </si>
  <si>
    <t xml:space="preserve">J Guo et al. 2019</t>
  </si>
  <si>
    <t xml:space="preserve">in: Bernabé Dorronsoro, Lionel Amodeo, Mario Pavone, Patricia Ruiz, Optimization and Learning, 2021</t>
  </si>
  <si>
    <t xml:space="preserve">Tobias Heß, Chico Sundermann, and Thomas Thüm</t>
  </si>
  <si>
    <t xml:space="preserve">On the scalability of building binary decision diagrams for current feature models</t>
  </si>
  <si>
    <t xml:space="preserve">(771-18616, 123-3545,)</t>
  </si>
  <si>
    <t xml:space="preserve">DIMACS, SXFM</t>
  </si>
  <si>
    <t xml:space="preserve">BDD libraries performance</t>
  </si>
  <si>
    <t xml:space="preserve">BuDDy 2.4, CUDD 2.5.1, CUDD 3.0.0, Logic2BDD</t>
  </si>
  <si>
    <t xml:space="preserve">Tobias Pett, Sebastian Krieter, Tobias Runge, Thomas Thüm, Malte Lochau, and Ina Schaefer</t>
  </si>
  <si>
    <t xml:space="preserve">Stability of Product-Line Samplingin Continuous Integration</t>
  </si>
  <si>
    <t xml:space="preserve">https://github.com/TUBS-ISF/SamplingStabiltyVaMoS21_data</t>
  </si>
  <si>
    <t xml:space="preserve">(600,,)</t>
  </si>
  <si>
    <t xml:space="preserve">t-wise sampling: sampling stability</t>
  </si>
  <si>
    <t xml:space="preserve">Chvatal, ICPL, IncLing, YASA, FeaturdeIDE (random sampling)</t>
  </si>
  <si>
    <t xml:space="preserve">Ul Muram, Faiz and Kanwal, Samina and Javed, Muhammad Atif</t>
  </si>
  <si>
    <t xml:space="preserve">Supporting Automated Verification of Reconfigurable Systems with Product Lines and Model Checking</t>
  </si>
  <si>
    <t xml:space="preserve">LTL formula, SMV description </t>
  </si>
  <si>
    <t xml:space="preserve">NuSMV Model Checker 2.6.0</t>
  </si>
  <si>
    <t xml:space="preserve">Urtzi Markiegi, Aitor Arrieta, Leire Etxeberria and Goiuria Sagardui</t>
  </si>
  <si>
    <t xml:space="preserve">Dynamic test prioritization of product lines: An application on configurable simulation models</t>
  </si>
  <si>
    <t xml:space="preserve">https://github.com/umarkiegi/DynamicSPLPrioritization</t>
  </si>
  <si>
    <t xml:space="preserve">industry automation, automotive</t>
  </si>
  <si>
    <t xml:space="preserve">(30-36, 7-13,)</t>
  </si>
  <si>
    <t xml:space="preserve">creating products</t>
  </si>
  <si>
    <t xml:space="preserve">Yi Xiang, Xue Peng, Xiaoyun Xia, Xianbing Meng, Sizhe Li and Han Huang</t>
  </si>
  <si>
    <t xml:space="preserve">An Investigation of Decomposition-Based Metaheuristics for Resource-Constrained Multi-objective Feature Selection in Software Product Lines</t>
  </si>
  <si>
    <t xml:space="preserve">https://zenodo.org/record/4275041</t>
  </si>
  <si>
    <t xml:space="preserve">construct problem instances, repair infeasible solutions</t>
  </si>
  <si>
    <t xml:space="preserve">SAT Solver (slr_papers: 388 → Sat4J 2.2, probSAT)</t>
  </si>
  <si>
    <t xml:space="preserve">Andreas Metzger, Clément Quinton, Zoltán Ádám Mann, Luciano Baresi and Klaus Pohl</t>
  </si>
  <si>
    <t xml:space="preserve">Realizing self-adaptive systems via online reinforcement learning and feature-model-guided exploration</t>
  </si>
  <si>
    <t xml:space="preserve">(26-63,,)</t>
  </si>
  <si>
    <t xml:space="preserve">fm-structure exploration, fm-difference exploration</t>
  </si>
  <si>
    <t xml:space="preserve">Q-Learning, SARSA</t>
  </si>
  <si>
    <t xml:space="preserve">ZÁ Mann 2018, N Siegmund et al. 2012</t>
  </si>
  <si>
    <t xml:space="preserve">Baranov, Eduard and Chakraborty, Sourav and Legay, Axel and Meel, Kuldeep S and Variyam, Vinodchandran N</t>
  </si>
  <si>
    <t xml:space="preserve">A Scalable t-wise Coverage Estimator</t>
  </si>
  <si>
    <t xml:space="preserve">t-wise coverage estimation</t>
  </si>
  <si>
    <t xml:space="preserve">ApproxCov, ApproxMaxCov, BLMCov, BLMMaxCov</t>
  </si>
  <si>
    <t xml:space="preserve">slr_papers: 289, def: 979, def: 1261, def: 720, def: 252, bw_sb: 266, (Meel, Kuldeep S: Model Counting and Uniform Sampling Instances, 2020, https://zenodo.org/record/3793090#.YwTFCRzP1PY (not an available publication))</t>
  </si>
  <si>
    <t xml:space="preserve">Daniel-Jesus Munoz, Jeho Oh, Monica Pinto, Lidia Fuentes and Don Batory</t>
  </si>
  <si>
    <t xml:space="preserve">Nemo: A Tool to Transform Feature Models with Numerical Features and Arithmetic Constraints</t>
  </si>
  <si>
    <t xml:space="preserve">https://github.com/danieljmg/Nemo_tool</t>
  </si>
  <si>
    <t xml:space="preserve">(11-269, 2-9, 2304-8.2*10^45)</t>
  </si>
  <si>
    <t xml:space="preserve">counting</t>
  </si>
  <si>
    <t xml:space="preserve">sharpSAT, Clafer CP Solver, Z3 SMT Solver</t>
  </si>
  <si>
    <t xml:space="preserve">J Oh et al. 2019, N Siegmund et al. 2015</t>
  </si>
  <si>
    <t xml:space="preserve">Farhat, Salman and Bliudze, Simon and Duchien, Laurence</t>
  </si>
  <si>
    <t xml:space="preserve">Safe Dynamic Reconfiguration of Concurrent Component-based Applications</t>
  </si>
  <si>
    <t xml:space="preserve">https://zenodo.org/record/5680389#.YwSb1RzP1PY</t>
  </si>
  <si>
    <t xml:space="preserve">measuring JavaBIP overhead</t>
  </si>
  <si>
    <t xml:space="preserve">own model transformation tool</t>
  </si>
  <si>
    <t xml:space="preserve">Horcas, Jose Miguel and Struber, Daniel and Burdusel, Alexandru and Martinez, Jabier and Zschaler, Steffen</t>
  </si>
  <si>
    <t xml:space="preserve">We’re Not Gonna Break It! Consistency-Preserving Operators for Efficient Product Line Configuration</t>
  </si>
  <si>
    <t xml:space="preserve">https://zenodo.org/record/6457582#.YoOpLVTP1PY</t>
  </si>
  <si>
    <t xml:space="preserve">(17-14009, 0-3208,)</t>
  </si>
  <si>
    <t xml:space="preserve">configuration</t>
  </si>
  <si>
    <t xml:space="preserve">aCaPulCO, SATIBEA, MODAGAME</t>
  </si>
  <si>
    <t xml:space="preserve">GG Pascual et al. 2015, N Siegmund et al. 2013, A Knüppel et al. 2017 (here: 979)</t>
  </si>
  <si>
    <t xml:space="preserve">Jamil, Muhammad Abid and Alsadie, Deafallah and Nour, Mohamed K. and Abu Bakar, Normi Sham Awang</t>
  </si>
  <si>
    <t xml:space="preserve">Maintain Optimal Configurations for Large Configurable Systems Using Multi-Objective Optimization</t>
  </si>
  <si>
    <t xml:space="preserve">(24-52,, 18176-331776)</t>
  </si>
  <si>
    <t xml:space="preserve">generation convergence</t>
  </si>
  <si>
    <t xml:space="preserve">NSGA-II, NSGA-III, IBEA, SAT Solver</t>
  </si>
  <si>
    <t xml:space="preserve">Kristof Meixner, Kevin Feichtinger, Rick Rabiser, and Stefan Biffl</t>
  </si>
  <si>
    <t xml:space="preserve">Efficient Production Process Variability Exploration</t>
  </si>
  <si>
    <t xml:space="preserve">https://github.com/tuw-qse/cpps-variability</t>
  </si>
  <si>
    <t xml:space="preserve">CPPS</t>
  </si>
  <si>
    <t xml:space="preserve">sampling, configuration</t>
  </si>
  <si>
    <t xml:space="preserve">YASA</t>
  </si>
  <si>
    <t xml:space="preserve">Lukas Birkemeyer, Tobias Pett, Andreas Vogelsang, Christoph Seidl, and Ina Schaefer</t>
  </si>
  <si>
    <t xml:space="preserve">Feature-Interaction Sampling for Scenario-based Testing of Advanced Driver Assistance Systems✱</t>
  </si>
  <si>
    <t xml:space="preserve">https://zenodo.org/record/5422113#.YrLlbezP1PY</t>
  </si>
  <si>
    <t xml:space="preserve">(76, 10,)</t>
  </si>
  <si>
    <t xml:space="preserve">mutation, sampling</t>
  </si>
  <si>
    <t xml:space="preserve">ICPL, CHVATAL</t>
  </si>
  <si>
    <t xml:space="preserve">Michael Nieke, Gabriela Sampaio, Thomas Thüm, Christoph Seidl, Leopoldo Teixeira and Ina Schaefer</t>
  </si>
  <si>
    <t xml:space="preserve">Guiding the evolution of product-line configurations</t>
  </si>
  <si>
    <r>
      <rPr>
        <sz val="10"/>
        <color rgb="FF0000FF"/>
        <rFont val="Arial"/>
        <family val="2"/>
        <charset val="1"/>
      </rPr>
      <t xml:space="preserve">https://gitlab.com/mnieke/guided-config-evo-eval-data</t>
    </r>
    <r>
      <rPr>
        <sz val="10"/>
        <rFont val="Arial"/>
        <family val="2"/>
        <charset val="1"/>
      </rPr>
      <t xml:space="preserve"> and </t>
    </r>
    <r>
      <rPr>
        <sz val="10"/>
        <color rgb="FF0000FF"/>
        <rFont val="Arial"/>
        <family val="2"/>
        <charset val="1"/>
      </rPr>
      <t xml:space="preserve">https://gitlab.com/mnieke/guydance_proofs/-/tree/master/proofs</t>
    </r>
  </si>
  <si>
    <t xml:space="preserve">(8003-16542,,)</t>
  </si>
  <si>
    <t xml:space="preserve">FeatureIDE v3.3</t>
  </si>
  <si>
    <t xml:space="preserve">Shahin, Ramy and Akhundov, Murad and Chechik, Marsha</t>
  </si>
  <si>
    <t xml:space="preserve">Annotative Software Product Line Analysis Using Variability-aware Datalog</t>
  </si>
  <si>
    <t xml:space="preserve">software, graph product line</t>
  </si>
  <si>
    <t xml:space="preserve">(5-42,,)</t>
  </si>
  <si>
    <t xml:space="preserve">satisfiability checking, count valid configurations</t>
  </si>
  <si>
    <t xml:space="preserve">SAT Solver, SAT# Solver</t>
  </si>
  <si>
    <t xml:space="preserve">SPL2go</t>
  </si>
  <si>
    <t xml:space="preserve">Valdezate, Alejandro and Capilla, Rafael and Crespo, Jonathan and Barber, Ramón</t>
  </si>
  <si>
    <t xml:space="preserve">RuVa:A Runtime Software Variability Algorithm</t>
  </si>
  <si>
    <t xml:space="preserve">feature insertion</t>
  </si>
  <si>
    <t xml:space="preserve">RuVa with Choco CSP Solver</t>
  </si>
  <si>
    <t xml:space="preserve">Walter Cazzola and Luca Favalli</t>
  </si>
  <si>
    <t xml:space="preserve">Towards a recipe for language decomposition: quality assessment of language product lines</t>
  </si>
  <si>
    <t xml:space="preserve">https://zenodo.org/record/5236548#.Ys6NDITP1PY</t>
  </si>
  <si>
    <t xml:space="preserve">language product lines</t>
  </si>
  <si>
    <t xml:space="preserve">(2-307, 0-186,)</t>
  </si>
  <si>
    <t xml:space="preserve">FeatureIDE XML</t>
  </si>
  <si>
    <t xml:space="preserve">counting number of valid configurations</t>
  </si>
  <si>
    <t xml:space="preserve">E Vacchi and W Cazzola 2015, W Cazzola and D Poletti 2010, W Cazzola and DM Olivares 2016, E Vacchi et al. 2013, T Kühn and W Cazzola 2016</t>
  </si>
  <si>
    <t xml:space="preserve">Xiang, Yi and Huang, Han and Li, Miqing and Li, Sizhe and Yang, Xiaowei</t>
  </si>
  <si>
    <t xml:space="preserve">Looking for novelty in search-based software product line testing</t>
  </si>
  <si>
    <t xml:space="preserve">(24-18434, 35-347577,)</t>
  </si>
  <si>
    <t xml:space="preserve">correlation analysis, t-wise coverage, generate configurations </t>
  </si>
  <si>
    <t xml:space="preserve">similarity-based fitness function, novelty score, Novelty Search, Unpredictable (with randomized Sat4J), GA, SamplingDown, Random+TwoSAT (probSAT, randomized Sat4J 2.2), Genetic+TwoSAT, Randomized Sat4J</t>
  </si>
  <si>
    <t xml:space="preserve">SPLOT, LVAT, def: 720, slr_papers: 189, (3)</t>
  </si>
  <si>
    <t xml:space="preserve">Yi Xiang, Han Huang, Yuren Zhou, Sizhe Li, Chuan Luo, Qingwei Lin, Miqing Li, and Xiaowei Yang</t>
  </si>
  <si>
    <t xml:space="preserve">Search-based diverse sampling from real-world software product lines</t>
  </si>
  <si>
    <t xml:space="preserve">https://zenodo.org/record/5828179</t>
  </si>
  <si>
    <t xml:space="preserve">(11-62482, 1-343944,)</t>
  </si>
  <si>
    <t xml:space="preserve">counting configuration space, sampling time</t>
  </si>
  <si>
    <t xml:space="preserve">sharpSAT, NSbS (with Sat4J and probSAT), SAT-based sampler, DDbS (with Z3 SMT Solver), Unigen3, Smarch</t>
  </si>
  <si>
    <t xml:space="preserve">J Oh et al. 2020 (TR): https://github.com/jeho-oh/Smarch</t>
  </si>
  <si>
    <t xml:space="preserve">Yimou Hou, Dantong Ouyang, Xinliang Tian and Liming Zhang</t>
  </si>
  <si>
    <t xml:space="preserve">Evolutionary many-objective satisfiability solver for configuring software product lines</t>
  </si>
  <si>
    <t xml:space="preserve">optimization of multiple objectives</t>
  </si>
  <si>
    <t xml:space="preserve">SATVaEA, MySPLC 1.0, MySPLC 2.0, MySPLC 3.0, probSAT, Sat4J</t>
  </si>
  <si>
    <t xml:space="preserve">sharpSAT</t>
  </si>
  <si>
    <t xml:space="preserve">probSAT</t>
  </si>
  <si>
    <t xml:space="preserve">BuDDy</t>
  </si>
  <si>
    <t xml:space="preserve">CPLEX ILP Solver</t>
  </si>
  <si>
    <t xml:space="preserve">JaCoP</t>
  </si>
  <si>
    <t xml:space="preserve">SMV Model Checker</t>
  </si>
  <si>
    <t xml:space="preserve">tuProlog</t>
  </si>
  <si>
    <t xml:space="preserve">Zchaff2004</t>
  </si>
  <si>
    <t xml:space="preserve">pure::variants integrated solver</t>
  </si>
  <si>
    <t xml:space="preserve">cachet</t>
  </si>
  <si>
    <t xml:space="preserve">clasp</t>
  </si>
  <si>
    <t xml:space="preserve">lingeling</t>
  </si>
  <si>
    <t xml:space="preserve">GAFES</t>
  </si>
  <si>
    <t xml:space="preserve">#SAT</t>
  </si>
  <si>
    <t xml:space="preserve">SPLOT Analyzer</t>
  </si>
  <si>
    <t xml:space="preserve">Clafer CP Solver</t>
  </si>
  <si>
    <t xml:space="preserve">GNU Prolog Solver</t>
  </si>
  <si>
    <t xml:space="preserve">Cream</t>
  </si>
  <si>
    <t xml:space="preserve">March</t>
  </si>
  <si>
    <t xml:space="preserve">Mistral</t>
  </si>
  <si>
    <t xml:space="preserve">relsat</t>
  </si>
  <si>
    <t xml:space="preserve">SPASS</t>
  </si>
  <si>
    <t xml:space="preserve">DLV disjunctive datalog solver</t>
  </si>
  <si>
    <t xml:space="preserve">Guidsl</t>
  </si>
  <si>
    <t xml:space="preserve">WalkSAT</t>
  </si>
  <si>
    <t xml:space="preserve">STP SMT Solver</t>
  </si>
  <si>
    <t xml:space="preserve">c2d</t>
  </si>
  <si>
    <t xml:space="preserve">CNF2OBDD</t>
  </si>
  <si>
    <t xml:space="preserve">Colibri</t>
  </si>
  <si>
    <t xml:space="preserve">countAntom</t>
  </si>
  <si>
    <t xml:space="preserve">d4</t>
  </si>
  <si>
    <t xml:space="preserve">treecount</t>
  </si>
  <si>
    <t xml:space="preserve">dSharp</t>
  </si>
  <si>
    <t xml:space="preserve">GLPK ILP Solver</t>
  </si>
  <si>
    <t xml:space="preserve">Glucose</t>
  </si>
  <si>
    <t xml:space="preserve">Rsat</t>
  </si>
  <si>
    <t xml:space="preserve">Kcnfs</t>
  </si>
  <si>
    <t xml:space="preserve">Gurobi ILP Solver</t>
  </si>
  <si>
    <t xml:space="preserve">RaReQS QSAT Solver</t>
  </si>
  <si>
    <t xml:space="preserve">Logic2BDD</t>
  </si>
  <si>
    <t xml:space="preserve">NuSMV Model Checker</t>
  </si>
  <si>
    <t xml:space="preserve">VSAT</t>
  </si>
  <si>
    <t xml:space="preserve">SMTInterpol</t>
  </si>
  <si>
    <t xml:space="preserve">Solver</t>
  </si>
  <si>
    <t xml:space="preserve">Uppaal</t>
  </si>
  <si>
    <t xml:space="preserve">Z3 QBF Solver</t>
  </si>
  <si>
    <t xml:space="preserve">#SAT Solver</t>
  </si>
  <si>
    <t xml:space="preserve">Unidentified SAT Solver</t>
  </si>
  <si>
    <t xml:space="preserve">Unidentified #SAT Solver</t>
  </si>
  <si>
    <t xml:space="preserve">home automation</t>
  </si>
  <si>
    <t xml:space="preserve">H: min features</t>
  </si>
  <si>
    <t xml:space="preserve">graph algorithm</t>
  </si>
  <si>
    <t xml:space="preserve">I: max features</t>
  </si>
  <si>
    <t xml:space="preserve">home automation, collaboration, travel</t>
  </si>
  <si>
    <t xml:space="preserve">J: min CTC</t>
  </si>
  <si>
    <t xml:space="preserve">e-commerce</t>
  </si>
  <si>
    <t xml:space="preserve">K: max CTC</t>
  </si>
  <si>
    <t xml:space="preserve">computer game</t>
  </si>
  <si>
    <t xml:space="preserve">data transformation, weather, e-commerce, graph algorithm</t>
  </si>
  <si>
    <t xml:space="preserve">systems software</t>
  </si>
  <si>
    <t xml:space="preserve">unknown</t>
  </si>
  <si>
    <t xml:space="preserve">medical</t>
  </si>
  <si>
    <t xml:space="preserve">enterprise</t>
  </si>
  <si>
    <t xml:space="preserve">database, editor, e-commerce, programming</t>
  </si>
  <si>
    <t xml:space="preserve">computer</t>
  </si>
  <si>
    <t xml:space="preserve">business</t>
  </si>
  <si>
    <t xml:space="preserve">payment</t>
  </si>
  <si>
    <t xml:space="preserve">unknown, remote computing, database, editor</t>
  </si>
  <si>
    <t xml:space="preserve">framework</t>
  </si>
  <si>
    <t xml:space="preserve">mobile phone, data transformation, home automation, computer game, e-commerce, documentation, SPLOT selection</t>
  </si>
  <si>
    <t xml:space="preserve">graph algorithm, email</t>
  </si>
  <si>
    <t xml:space="preserve">e-commerce, home automation</t>
  </si>
  <si>
    <t xml:space="preserve">automotive, medical</t>
  </si>
  <si>
    <t xml:space="preserve">SPLOT selection</t>
  </si>
  <si>
    <t xml:space="preserve">e-commerce, database</t>
  </si>
  <si>
    <t xml:space="preserve">business, mobile phone</t>
  </si>
  <si>
    <t xml:space="preserve">computer, home automation, documentation, computer game, data transformation, search engine, editor, web application, e-commerce, bike, SPLOT selection</t>
  </si>
  <si>
    <t xml:space="preserve">business, home automation, web application, documentation, computer game, data transformation, e-commerce, SPLOT selection</t>
  </si>
  <si>
    <t xml:space="preserve">video, computer, computer game, e-commerce, SPLOT selection</t>
  </si>
  <si>
    <t xml:space="preserve">systems software, database, e-commerce, editor, computer game, graph algorithm, home automation, programming, remote computing, connector, data structure, search engine, video, aviation, automotive</t>
  </si>
  <si>
    <t xml:space="preserve">SPLOT selection, insurance, entertainment, web application, home automation, search engine, database</t>
  </si>
  <si>
    <t xml:space="preserve">database, data structure, data compression, messaging, sensor network, editor, systems software</t>
  </si>
  <si>
    <t xml:space="preserve">e-communication</t>
  </si>
  <si>
    <t xml:space="preserve">semantics</t>
  </si>
  <si>
    <t xml:space="preserve">multimedia</t>
  </si>
  <si>
    <t xml:space="preserve">web application, graph algorithm, e-commerce</t>
  </si>
  <si>
    <t xml:space="preserve">e-commerce, calculator, automotive, Component architecture, programming</t>
  </si>
  <si>
    <t xml:space="preserve">database, computer, systems software, computer game, automotive, payment, documentation, science, video, e-communication, enterprise, graphics, home automation, programming, printer, data transformation, middleware, SPLOT selection</t>
  </si>
  <si>
    <t xml:space="preserve">video, bike, payment, home automation, computer game, data transformation, SPLOT selection</t>
  </si>
  <si>
    <t xml:space="preserve">web framework</t>
  </si>
  <si>
    <t xml:space="preserve">video, bike, payment, computer, home automation, SPLOT selection</t>
  </si>
  <si>
    <t xml:space="preserve">test generation, multimedia</t>
  </si>
  <si>
    <t xml:space="preserve">mobile phone, computer game, SPLOT selection</t>
  </si>
  <si>
    <t xml:space="preserve">systems software, e-commerce</t>
  </si>
  <si>
    <t xml:space="preserve">safety, programming</t>
  </si>
  <si>
    <t xml:space="preserve">web application, documentation, computer, computer game, home automation, data transformation, database, editor, e-commerce, systems software, SPLOT selection</t>
  </si>
  <si>
    <t xml:space="preserve">insurance, mobile phone, home automation, database</t>
  </si>
  <si>
    <t xml:space="preserve">database, server, compiler, video</t>
  </si>
  <si>
    <t xml:space="preserve">database, editor, data structure, server, data compression, unknown</t>
  </si>
  <si>
    <t xml:space="preserve">weather, graph algorithm</t>
  </si>
  <si>
    <t xml:space="preserve">web application, e-commerce</t>
  </si>
  <si>
    <t xml:space="preserve">multimedia, medical, UML</t>
  </si>
  <si>
    <t xml:space="preserve">multimedia, UML</t>
  </si>
  <si>
    <t xml:space="preserve">compiler</t>
  </si>
  <si>
    <t xml:space="preserve">automotive, computer game, web application, video, mobile phone, aviation, search engine, collaboration, electrical engine, data structure, editor, connector, cloud computing, graph algorithm, database, weather, bike, documentation, computer, e-commerce, SPLOT selection</t>
  </si>
  <si>
    <t xml:space="preserve">enterprise, email, elevator, graph algorithm, pump, editor, database, computer game, data transformation</t>
  </si>
  <si>
    <t xml:space="preserve">computer game, music, home automation, video, data transformation, SPLOT selection</t>
  </si>
  <si>
    <t xml:space="preserve">unknown, SPLOT selection, computer game, database, editor, programming, data transformation, middleware, printer, payment</t>
  </si>
  <si>
    <t xml:space="preserve">automotive, home automation, printer</t>
  </si>
  <si>
    <t xml:space="preserve">e-commerce, video</t>
  </si>
  <si>
    <t xml:space="preserve">(34-287, 21,)</t>
  </si>
  <si>
    <t xml:space="preserve">computer game, music, home automation, video, data transformation, printer, e-commerce,  SPLOT selection, systems software</t>
  </si>
  <si>
    <t xml:space="preserve">(24-6888,,)</t>
  </si>
  <si>
    <t xml:space="preserve">SPL Conqueror selection, SPLOT selection</t>
  </si>
  <si>
    <t xml:space="preserve">automotive, e-commerce</t>
  </si>
  <si>
    <t xml:space="preserve">banking, systems software</t>
  </si>
  <si>
    <t xml:space="preserve">database, sensor network</t>
  </si>
  <si>
    <t xml:space="preserve">e-communication, automotive, payment, computer, home automation, middleware</t>
  </si>
  <si>
    <t xml:space="preserve">data structure, database, data compresion, messaging, editor, systems software, SPL Conqueror selection</t>
  </si>
  <si>
    <t xml:space="preserve">UML, multimedia, medical, wiki, motor, mobile phone</t>
  </si>
  <si>
    <t xml:space="preserve">home automation, multimedia</t>
  </si>
  <si>
    <t xml:space="preserve">mobile phone, computer game, music, home automation, video, data transformation, printer, SPLOT selection</t>
  </si>
  <si>
    <t xml:space="preserve">web application, documentation, systems software, computer, hotel, middleware, music, e-communication, home automation, computer game, automotive, video, database, programming, science, payment, data transformation, printer, e-commerce, SPLOT selection</t>
  </si>
  <si>
    <t xml:space="preserve">SPLOT selection, mobile phone, computer game, music, home automation, video, data transformation, printer, systems software</t>
  </si>
  <si>
    <t xml:space="preserve">cloud computing</t>
  </si>
  <si>
    <t xml:space="preserve">finance, banking, printer, computer game, payment, data transformation, email, middleware</t>
  </si>
  <si>
    <t xml:space="preserve">algorithm</t>
  </si>
  <si>
    <t xml:space="preserve">vending machine, alarm system, e-commerce</t>
  </si>
  <si>
    <t xml:space="preserve">graph algorithm, server, UML, database, data transfer, search engine, data structure, compiler, messaging, sensor network, computer game, file retrieval, video, data compression</t>
  </si>
  <si>
    <t xml:space="preserve">server, UML, database, data transfer, search engine, graph algorithm, data structure, compiler, messaging, sensor network, file retrieval, video, data compression</t>
  </si>
  <si>
    <t xml:space="preserve">middleware</t>
  </si>
  <si>
    <t xml:space="preserve">SPLOT selection, systems software</t>
  </si>
  <si>
    <t xml:space="preserve">mobile phone, home automation, SPLOT selection</t>
  </si>
  <si>
    <t xml:space="preserve">e-commerce, database, engineering, medical, web application</t>
  </si>
  <si>
    <t xml:space="preserve">SPLOT selection, automotive</t>
  </si>
  <si>
    <t xml:space="preserve">SPLOT selection, SPL Conqueror selection, database, data structure, systems software, sensor network, editor, server, data compression, data transfer</t>
  </si>
  <si>
    <t xml:space="preserve">web application, video, automotive, data transformation, printer, e-commerce, SPLOT selection</t>
  </si>
  <si>
    <t xml:space="preserve">digital signage</t>
  </si>
  <si>
    <t xml:space="preserve">database, graph algorithm, multimedia, editor, computer game, unknown</t>
  </si>
  <si>
    <t xml:space="preserve">mobile phone, web application, editor, automotive, weather, automation, video, home automation, documentation</t>
  </si>
  <si>
    <t xml:space="preserve">robotics, television, traffic, SPLOT selection, FAMILIAR selection</t>
  </si>
  <si>
    <t xml:space="preserve">video, automotive, programming, middleware, data transformation, payment, printer, e-commerce, SPLOT selection</t>
  </si>
  <si>
    <t xml:space="preserve">database, e-commerce</t>
  </si>
  <si>
    <t xml:space="preserve">pump, email</t>
  </si>
  <si>
    <t xml:space="preserve">robotics, automation</t>
  </si>
  <si>
    <t xml:space="preserve">e-commerce, web application</t>
  </si>
  <si>
    <t xml:space="preserve">container, automotive, mobile phone, e-commerce, editor, programming language, traffic, web application, e-communication, economy, monitoring, caching, database, software, sales, video, computer game, data compression, insurance, OCL, messaging, graph algorithm, programming, education, audio, multimedia, robotics, UML, television, server, search engine, compiler, data structure, data transfer, file retrieval, music, SPLOT selection, SPL Conqueror selection, SPL2go selection, FeatureHouse selection</t>
  </si>
  <si>
    <t xml:space="preserve">automotive, collaboration, weather, e-commerce</t>
  </si>
  <si>
    <t xml:space="preserve">multimedia, test generation, product line</t>
  </si>
  <si>
    <t xml:space="preserve">file retrieval, database, sensor network, computer game, multimedia, tourism</t>
  </si>
  <si>
    <t xml:space="preserve">e-communication, web application, e-commerce, systems software</t>
  </si>
  <si>
    <t xml:space="preserve">digital signage, middleware</t>
  </si>
  <si>
    <t xml:space="preserve">SPLOT selection, aviation, automotive, database, mobile phone, electrical engine, preprocessor, networking</t>
  </si>
  <si>
    <t xml:space="preserve">e-commerce, computer game, video, multimedia, software, mobile phone, business, collaboration, science, SPLOT selection</t>
  </si>
  <si>
    <t xml:space="preserve">public services</t>
  </si>
  <si>
    <t xml:space="preserve">SPLOT selection, unknown</t>
  </si>
  <si>
    <t xml:space="preserve">computer game, printer, banking, e-commerce, finance, SPLOT selection</t>
  </si>
  <si>
    <t xml:space="preserve">automotive, aviation, movie, search engine, data structure, connector, database, home automation, documentation, web application, computer game, data transformation, printer, SPLOT selection, e-communication</t>
  </si>
  <si>
    <t xml:space="preserve">multimedia, automotive</t>
  </si>
  <si>
    <t xml:space="preserve">aviation, computer game, automotive, reasoning engine, movie, home automation, data structure, SPLOT selection</t>
  </si>
  <si>
    <t xml:space="preserve">business, e-commerce</t>
  </si>
  <si>
    <t xml:space="preserve">networking</t>
  </si>
  <si>
    <t xml:space="preserve">automotive, automation</t>
  </si>
  <si>
    <t xml:space="preserve">multimedia, editor, travel, antivirus, messaging</t>
  </si>
  <si>
    <t xml:space="preserve">systems software, automotive, database, home automation, graph algorithm, e-commerce, computer game, editor, computer, banking</t>
  </si>
  <si>
    <t xml:space="preserve">e-commerce, computer, middleware, printer, SPLOT selection, FeatureIDE selection, FaMa selection</t>
  </si>
  <si>
    <t xml:space="preserve">sensor network, elevator, unknown</t>
  </si>
  <si>
    <t xml:space="preserve">database, e-commerce, web framework, cloud computing, medical, web application</t>
  </si>
  <si>
    <t xml:space="preserve">SPLOT selection, editor</t>
  </si>
  <si>
    <t xml:space="preserve">web application, systems software</t>
  </si>
  <si>
    <t xml:space="preserve">collaboration, web application, e-commerce, systems software</t>
  </si>
  <si>
    <t xml:space="preserve">editor, data structure, SPLOT selection</t>
  </si>
  <si>
    <t xml:space="preserve">IoT</t>
  </si>
  <si>
    <t xml:space="preserve">business, home automation, e-communication</t>
  </si>
  <si>
    <t xml:space="preserve">automotive, systems software</t>
  </si>
  <si>
    <t xml:space="preserve">graph algorithm, electrical engine, computer game, weather, video, insurance, SPLOT selection</t>
  </si>
  <si>
    <t xml:space="preserve">computer game, multimedia, context aware, video, e-commerce</t>
  </si>
  <si>
    <t xml:space="preserve">electrical engine, database, science, systems software, multimedia, data transformation, television, computer game, printer, finance, SPLOT selection, FeatureIDE selection</t>
  </si>
  <si>
    <t xml:space="preserve">e-commerce, bike, wiki, medical</t>
  </si>
  <si>
    <t xml:space="preserve">database, data structure, data compression, sensor network, editor, systems software, compiler, data transfer, file retrieval, server, SPLOT selection, SPL Conqueror selection, unknown</t>
  </si>
  <si>
    <t xml:space="preserve">computer game, printer, banking, e-commerce, systems software</t>
  </si>
  <si>
    <t xml:space="preserve">multimedia, email, home automation, computer game, data transformation, e-commerce, web application, middleware, unknown</t>
  </si>
  <si>
    <t xml:space="preserve">web application, video, automotive, mobile phone, data transformation, computer game, printer, e-commerce</t>
  </si>
  <si>
    <t xml:space="preserve">multimedia, UML, database</t>
  </si>
  <si>
    <t xml:space="preserve">graph algorithm, programming, kitchen, math</t>
  </si>
  <si>
    <t xml:space="preserve">SPLOT selection, systems software, automotive</t>
  </si>
  <si>
    <t xml:space="preserve">SPLOT selection, e-communication, e-commerce, automotive, mobile application, tourism, mobile phone, mobile agent, graph algorithm, bike, programming, data transformation, computer game, banking, printer, finance</t>
  </si>
  <si>
    <t xml:space="preserve">mobile phone, movie, energy, e-commerce, home automation, robotics, sensor network, computer game, aviation, medical, automation, bike, automotive, sales, tourism, systems software, graph algorithm, SPLOT selection</t>
  </si>
  <si>
    <t xml:space="preserve">SPLOT selection, multimedia, home automation, enterprise, register, graph algorithm, aviation, connector</t>
  </si>
  <si>
    <t xml:space="preserve">medical, elevator</t>
  </si>
  <si>
    <t xml:space="preserve">self-adaptive software</t>
  </si>
  <si>
    <t xml:space="preserve">SPLOT selection, multimedia, home automation, enterprise, automation, automotive, register, graph algorithm, aviation, connector</t>
  </si>
  <si>
    <t xml:space="preserve">e-commerce, computer game, home automation, bike, automotive, robotics</t>
  </si>
  <si>
    <t xml:space="preserve">programming, vending machine, automotive</t>
  </si>
  <si>
    <t xml:space="preserve">web application, e-commerce, systems software</t>
  </si>
  <si>
    <t xml:space="preserve">(49-6888, 81-343944,)</t>
  </si>
  <si>
    <t xml:space="preserve">genealogy, e-commerce, graph algorithm, vending machine, web application, bestiary</t>
  </si>
  <si>
    <t xml:space="preserve">systems software, math, image processing, graphics</t>
  </si>
  <si>
    <t xml:space="preserve">e-communication, cloud computing, weather, tourism, science, medical, audo, game, payment, graphics, SPLOT selection</t>
  </si>
  <si>
    <t xml:space="preserve">elevator, email, graph algorithm, parser, computer game, enterprise, data compression</t>
  </si>
  <si>
    <t xml:space="preserve">mobile phone, aviation, graph algorithm, home automation, computer game, e-commerce</t>
  </si>
  <si>
    <t xml:space="preserve">multimedia, home automation, enterprise, SPLOT selection</t>
  </si>
  <si>
    <t xml:space="preserve">systems software, automotive, computer game, printer, banking, e-commerce, finance, SPLOT selection</t>
  </si>
  <si>
    <t xml:space="preserve">register, framework, remote computing, enterprise, systems software, SPLOT selection</t>
  </si>
  <si>
    <t xml:space="preserve">systems software, web development, unknown</t>
  </si>
  <si>
    <t xml:space="preserve">database, graph algorithm, unknown</t>
  </si>
  <si>
    <t xml:space="preserve">home automation, systems software, SPLOT selection, multimedia</t>
  </si>
  <si>
    <t xml:space="preserve">systems software, automotive, computer</t>
  </si>
  <si>
    <t xml:space="preserve">deep learning</t>
  </si>
  <si>
    <t xml:space="preserve">elevator, pump, email, systems software</t>
  </si>
  <si>
    <t xml:space="preserve">aviation, automotive, connector, computer, database</t>
  </si>
  <si>
    <t xml:space="preserve">web application, e-commerce, database, medical, web framework, cloud computing</t>
  </si>
  <si>
    <t xml:space="preserve">automation, energy, mobile phone, aviation, graph algorithm, home automation, computer game, e-commerce</t>
  </si>
  <si>
    <t xml:space="preserve">mobile phone, editor, graph, computer, banking, e-commerce</t>
  </si>
  <si>
    <t xml:space="preserve">pump, automotive, vending machine, finance</t>
  </si>
  <si>
    <t xml:space="preserve">browser, multimedia, server, networking</t>
  </si>
  <si>
    <t xml:space="preserve">automotive, cryptocurrency, e-commerce</t>
  </si>
  <si>
    <t xml:space="preserve">e-commerce, computer game, home automation, automotive, robotics, data structure, systems software, identification, enterprise, database, payment, banking, SPLOT selection</t>
  </si>
  <si>
    <t xml:space="preserve">systems software, finance, unknown</t>
  </si>
  <si>
    <t xml:space="preserve">SPLOT selection, systems software, computer, automotive</t>
  </si>
  <si>
    <t xml:space="preserve">database, cloud computing</t>
  </si>
  <si>
    <t xml:space="preserve">automotive, systems software, food, bike, computer</t>
  </si>
  <si>
    <t xml:space="preserve">systems software, e-commerce, home automation, multimedia, SPLOT selection</t>
  </si>
  <si>
    <t xml:space="preserve">server, UML, database, data transfer, search engine, web framework, graph algorithm, data structure, compiler, messaging, sensor network, computer game, file retrieval, video, data compression</t>
  </si>
  <si>
    <t xml:space="preserve">web development, systems software, computer</t>
  </si>
  <si>
    <t xml:space="preserve">automotive, finance, systems software</t>
  </si>
  <si>
    <t xml:space="preserve">graph algorithm, computer, database, home automation, editor, banking, e-commerce, computer game, unknown</t>
  </si>
  <si>
    <t xml:space="preserve">collaboration, automotive, weather, e-commerce, web framework</t>
  </si>
  <si>
    <t xml:space="preserve">systems software, web application, e-commerce, web framework, cloud computing</t>
  </si>
  <si>
    <t xml:space="preserve">automotive, mobile phone, computer, multimedia, home automation, television, e-commerce, SPLOT selection</t>
  </si>
  <si>
    <t xml:space="preserve">(20-100,, 2268-85952600)</t>
  </si>
  <si>
    <t xml:space="preserve">file retrieval, database, sensor network, computer game, multimedia, tourism, SPLOT selection, SPL Conqueror selection, SPL2go selection</t>
  </si>
  <si>
    <t xml:space="preserve">programming, vending machine, automotive, pump, payment, aviation</t>
  </si>
  <si>
    <t xml:space="preserve">server, database, search engine, systems software, data structure, compiler, messaging, sensor network, file retrieval, video, data compression</t>
  </si>
  <si>
    <t xml:space="preserve">web development, feature model</t>
  </si>
  <si>
    <t xml:space="preserve">banking, database, big data, computer, e-commerce, graph algorithm, systems software, mobile phone, editor, remote computing, unknown</t>
  </si>
  <si>
    <t xml:space="preserve">server</t>
  </si>
  <si>
    <t xml:space="preserve">printer, elevator, graphics, computer game, UML</t>
  </si>
  <si>
    <t xml:space="preserve">systems software, unknown</t>
  </si>
  <si>
    <t xml:space="preserve">video, web development</t>
  </si>
  <si>
    <t xml:space="preserve">(300-5701 (CNF: 1244-6888), 2468-343944,)</t>
  </si>
  <si>
    <t xml:space="preserve">automotive, systems software, finance</t>
  </si>
  <si>
    <t xml:space="preserve">outer space</t>
  </si>
  <si>
    <t xml:space="preserve">automotive, systems software, multimedia, computer game, file retrieval, quality attributes</t>
  </si>
  <si>
    <t xml:space="preserve">computer game, music, SPLOT selection</t>
  </si>
  <si>
    <t xml:space="preserve">cyber-physical production</t>
  </si>
  <si>
    <t xml:space="preserve">database, graph algorithm, SPL2go selection</t>
  </si>
  <si>
    <t xml:space="preserve">programming language</t>
  </si>
  <si>
    <t xml:space="preserve">SPLOT selection, computer game, web application, web framework, music, home automation, video, cloud computing, data transformation, printer, e-commerce, systems software, automotive</t>
  </si>
  <si>
    <t xml:space="preserve">systems software, database, web development, data compression, video, compiler, unknown</t>
  </si>
  <si>
    <t xml:space="preserve">collaboration</t>
  </si>
  <si>
    <t xml:space="preserve">SPL Conqueror selection</t>
  </si>
  <si>
    <t xml:space="preserve">SPL2go selection</t>
  </si>
  <si>
    <t xml:space="preserve">FeatureHouse selection</t>
  </si>
  <si>
    <t xml:space="preserve">FeatureIDE selection</t>
  </si>
  <si>
    <t xml:space="preserve">FaMa selection</t>
  </si>
  <si>
    <t xml:space="preserve">FAMILIAR selection</t>
  </si>
  <si>
    <t xml:space="preserve">weather</t>
  </si>
  <si>
    <t xml:space="preserve">food</t>
  </si>
  <si>
    <t xml:space="preserve">database</t>
  </si>
  <si>
    <t xml:space="preserve">editor</t>
  </si>
  <si>
    <t xml:space="preserve">programming</t>
  </si>
  <si>
    <t xml:space="preserve">documentation</t>
  </si>
  <si>
    <t xml:space="preserve">email</t>
  </si>
  <si>
    <t xml:space="preserve">insurance</t>
  </si>
  <si>
    <t xml:space="preserve">entertainment</t>
  </si>
  <si>
    <t xml:space="preserve">web application</t>
  </si>
  <si>
    <t xml:space="preserve">search engine</t>
  </si>
  <si>
    <t xml:space="preserve">connector</t>
  </si>
  <si>
    <t xml:space="preserve">data structure</t>
  </si>
  <si>
    <t xml:space="preserve">music</t>
  </si>
  <si>
    <t xml:space="preserve">safety</t>
  </si>
  <si>
    <t xml:space="preserve">calculator</t>
  </si>
  <si>
    <t xml:space="preserve">component architecture</t>
  </si>
  <si>
    <t xml:space="preserve">pump</t>
  </si>
  <si>
    <t xml:space="preserve">hotel</t>
  </si>
  <si>
    <t xml:space="preserve">engineering</t>
  </si>
  <si>
    <t xml:space="preserve">travel</t>
  </si>
  <si>
    <t xml:space="preserve">alarm system</t>
  </si>
  <si>
    <t xml:space="preserve">robotics</t>
  </si>
  <si>
    <t xml:space="preserve">antivirus</t>
  </si>
  <si>
    <t xml:space="preserve">messaging</t>
  </si>
  <si>
    <t xml:space="preserve">math</t>
  </si>
  <si>
    <t xml:space="preserve">printer</t>
  </si>
  <si>
    <t xml:space="preserve">wiki</t>
  </si>
  <si>
    <t xml:space="preserve">data transformation</t>
  </si>
  <si>
    <t xml:space="preserve">register</t>
  </si>
  <si>
    <t xml:space="preserve">tourism</t>
  </si>
  <si>
    <t xml:space="preserve">mobile agent</t>
  </si>
  <si>
    <t xml:space="preserve">energy</t>
  </si>
  <si>
    <t xml:space="preserve">vending machine</t>
  </si>
  <si>
    <t xml:space="preserve">genealogy</t>
  </si>
  <si>
    <t xml:space="preserve">bestiary</t>
  </si>
  <si>
    <t xml:space="preserve">parser</t>
  </si>
  <si>
    <t xml:space="preserve">image processing</t>
  </si>
  <si>
    <t xml:space="preserve">graphics</t>
  </si>
  <si>
    <t xml:space="preserve">browser</t>
  </si>
  <si>
    <t xml:space="preserve">remote computing</t>
  </si>
  <si>
    <t xml:space="preserve">cryptocurrency</t>
  </si>
  <si>
    <t xml:space="preserve">feature model</t>
  </si>
  <si>
    <t xml:space="preserve">big data</t>
  </si>
  <si>
    <t xml:space="preserve">data compression</t>
  </si>
  <si>
    <t xml:space="preserve">quality attributes</t>
  </si>
  <si>
    <t xml:space="preserve">data transfer</t>
  </si>
  <si>
    <t xml:space="preserve">product line</t>
  </si>
  <si>
    <t xml:space="preserve">motor</t>
  </si>
  <si>
    <t xml:space="preserve">science</t>
  </si>
  <si>
    <t xml:space="preserve">container</t>
  </si>
  <si>
    <t xml:space="preserve">economy</t>
  </si>
  <si>
    <t xml:space="preserve">monitoring</t>
  </si>
  <si>
    <t xml:space="preserve">caching</t>
  </si>
  <si>
    <t xml:space="preserve">sales</t>
  </si>
  <si>
    <t xml:space="preserve">OCL</t>
  </si>
  <si>
    <t xml:space="preserve">education</t>
  </si>
  <si>
    <t xml:space="preserve">audio</t>
  </si>
  <si>
    <t xml:space="preserve">television</t>
  </si>
  <si>
    <t xml:space="preserve">file retrieval</t>
  </si>
  <si>
    <t xml:space="preserve">reasoning engine</t>
  </si>
  <si>
    <t xml:space="preserve">context aware</t>
  </si>
  <si>
    <t xml:space="preserve">game</t>
  </si>
  <si>
    <t xml:space="preserve">graph</t>
  </si>
  <si>
    <t xml:space="preserve">identification</t>
  </si>
  <si>
    <t xml:space="preserve">traffic</t>
  </si>
  <si>
    <t xml:space="preserve">aviation</t>
  </si>
  <si>
    <t xml:space="preserve">kitchen</t>
  </si>
  <si>
    <t xml:space="preserve">video</t>
  </si>
  <si>
    <t xml:space="preserve">full sources (with sources of sources)</t>
  </si>
  <si>
    <t xml:space="preserve">bw_sb</t>
  </si>
  <si>
    <t xml:space="preserve">id</t>
  </si>
  <si>
    <t xml:space="preserve">fw_sb</t>
  </si>
  <si>
    <t xml:space="preserve">full referencing (including usage of feature models in SLR papers)</t>
  </si>
  <si>
    <t xml:space="preserve">id = slr_papers nr: first</t>
  </si>
  <si>
    <t xml:space="preserve">3, 406, 408, 409, 1242</t>
  </si>
  <si>
    <t xml:space="preserve">3, 406, 408, 409, 1242, 410, 411, 412, 413, 1243</t>
  </si>
  <si>
    <t xml:space="preserve">10, 410, 411, 412, 413, 1243</t>
  </si>
  <si>
    <t xml:space="preserve">355, 356, 357, 358, 359, 361, 363, 364, 365, 366, 367</t>
  </si>
  <si>
    <t xml:space="preserve">122, 199, 355, 367, 368, 370, 372, 374, 375, 376, 377, 378</t>
  </si>
  <si>
    <t xml:space="preserve">411, 415</t>
  </si>
  <si>
    <t xml:space="preserve">133, 363</t>
  </si>
  <si>
    <t xml:space="preserve">406, 416</t>
  </si>
  <si>
    <t xml:space="preserve">12, 48, 406, 411, 418, 419, 1245, 1247, 1248</t>
  </si>
  <si>
    <t xml:space="preserve">355, 363, 376, 381, 382, 386, 387, 388</t>
  </si>
  <si>
    <t xml:space="preserve">47, 59, 64, 106, 108, 220, 264, 310, 349, 355, 363, 376, 381, 382, 386, 387, 388, 392</t>
  </si>
  <si>
    <t xml:space="preserve">47, 48, 12, 406, 411, 418, 419, 1245, 1247, 1248</t>
  </si>
  <si>
    <t xml:space="preserve">47, 48</t>
  </si>
  <si>
    <t xml:space="preserve">48, 421, 1244</t>
  </si>
  <si>
    <t xml:space="preserve">48, 421, 1244,</t>
  </si>
  <si>
    <t xml:space="preserve">71, 347, 1250</t>
  </si>
  <si>
    <t xml:space="preserve">71, 422, 1250</t>
  </si>
  <si>
    <t xml:space="preserve">1244, 1251, 1252</t>
  </si>
  <si>
    <t xml:space="preserve">423, 424, 1253, 1254</t>
  </si>
  <si>
    <t xml:space="preserve">355, 363, 375, 381, 390, 404</t>
  </si>
  <si>
    <t xml:space="preserve">148, 166, 251, 280, 285, 289, 306, 355, 363, 375, 381, 390, 404</t>
  </si>
  <si>
    <t xml:space="preserve">441, 1244</t>
  </si>
  <si>
    <t xml:space="preserve">406, 425</t>
  </si>
  <si>
    <t xml:space="preserve">1244, 1250</t>
  </si>
  <si>
    <t xml:space="preserve">411, 415, 426, 427, 428, 429, 1255, 1256, 1257</t>
  </si>
  <si>
    <t xml:space="preserve">430, 1244</t>
  </si>
  <si>
    <t xml:space="preserve">12, 406, 411, 418, 419, 1245, 48, 1247, 1248, 1244</t>
  </si>
  <si>
    <t xml:space="preserve">59, 1244</t>
  </si>
  <si>
    <t xml:space="preserve">376, 391, 392</t>
  </si>
  <si>
    <t xml:space="preserve">1244, 1250, 1259</t>
  </si>
  <si>
    <t xml:space="preserve">406, 431, 432, 1242, 1250</t>
  </si>
  <si>
    <t xml:space="preserve">1244, 1250, 1284</t>
  </si>
  <si>
    <t xml:space="preserve">3, 406, 408, 409, 1242, 410, 1243</t>
  </si>
  <si>
    <t xml:space="preserve">10, 410, 1243</t>
  </si>
  <si>
    <t xml:space="preserve">415, 427</t>
  </si>
  <si>
    <t xml:space="preserve">436, 1244</t>
  </si>
  <si>
    <t xml:space="preserve">150, 434</t>
  </si>
  <si>
    <t xml:space="preserve">426, 437</t>
  </si>
  <si>
    <t xml:space="preserve">438, 439, 1244, 1261</t>
  </si>
  <si>
    <t xml:space="preserve">440, 1262</t>
  </si>
  <si>
    <t xml:space="preserve">19, 1244</t>
  </si>
  <si>
    <t xml:space="preserve">259, 397</t>
  </si>
  <si>
    <t xml:space="preserve">1244, 406, 431, 432, 1242, 1250</t>
  </si>
  <si>
    <t xml:space="preserve">99, 123, 432, 1250</t>
  </si>
  <si>
    <t xml:space="preserve">388, 390, 398, 399, 400, 401</t>
  </si>
  <si>
    <t xml:space="preserve">296, 388, 390, 398, 399, 400, 401</t>
  </si>
  <si>
    <t xml:space="preserve">448, 1244, 1260</t>
  </si>
  <si>
    <t xml:space="preserve">150, 183, 442</t>
  </si>
  <si>
    <t xml:space="preserve">59, 443</t>
  </si>
  <si>
    <t xml:space="preserve">343, 402</t>
  </si>
  <si>
    <t xml:space="preserve">1244, 1263, 1264</t>
  </si>
  <si>
    <t xml:space="preserve">406, 408, 444, 1242, 1249, 1265, 1266, 1284</t>
  </si>
  <si>
    <t xml:space="preserve">251, 280, 285, 289, 293, 304, 306, 310, 346, 375, 404</t>
  </si>
  <si>
    <t xml:space="preserve">1244, 1260</t>
  </si>
  <si>
    <t xml:space="preserve">445, 1260</t>
  </si>
  <si>
    <t xml:space="preserve">446, 1244</t>
  </si>
  <si>
    <t xml:space="preserve">17, 448, 1244</t>
  </si>
  <si>
    <t xml:space="preserve">17, 447, 448, 1244</t>
  </si>
  <si>
    <t xml:space="preserve">183, 442, 449</t>
  </si>
  <si>
    <t xml:space="preserve">17, 448, 1244, 450</t>
  </si>
  <si>
    <t xml:space="preserve">245, 450</t>
  </si>
  <si>
    <t xml:space="preserve">82, 228</t>
  </si>
  <si>
    <t xml:space="preserve">210, 406, 432, 1242, 1244, 1250, 1268</t>
  </si>
  <si>
    <t xml:space="preserve">202, 1244, 1253</t>
  </si>
  <si>
    <t xml:space="preserve">59, 443, 1244</t>
  </si>
  <si>
    <t xml:space="preserve">1258, 1269</t>
  </si>
  <si>
    <t xml:space="preserve">104, 1269</t>
  </si>
  <si>
    <t xml:space="preserve">406, 451, 452</t>
  </si>
  <si>
    <t xml:space="preserve">6, 451, 452</t>
  </si>
  <si>
    <t xml:space="preserve">82, 228, 1270</t>
  </si>
  <si>
    <t xml:space="preserve">251, 1270</t>
  </si>
  <si>
    <t xml:space="preserve">103, 411, 415, 426, 427, 428, 429, 1255, 1256, 1257, 453, 1272</t>
  </si>
  <si>
    <t xml:space="preserve">103, 453, 1272</t>
  </si>
  <si>
    <t xml:space="preserve">454, 455</t>
  </si>
  <si>
    <t xml:space="preserve">82, 228, 1273</t>
  </si>
  <si>
    <t xml:space="preserve">166, 228, 251, 1273</t>
  </si>
  <si>
    <t xml:space="preserve">82, 228, 1273, 1271</t>
  </si>
  <si>
    <t xml:space="preserve">166, 228, 285, 1271</t>
  </si>
  <si>
    <t xml:space="preserve">456, 457, 458</t>
  </si>
  <si>
    <t xml:space="preserve">206, 1244, 406, 431, 432, 1242, 1250, 441</t>
  </si>
  <si>
    <t xml:space="preserve">206, 441</t>
  </si>
  <si>
    <t xml:space="preserve">1244, 1250, 411, 451, 1284, 460, 1268</t>
  </si>
  <si>
    <t xml:space="preserve">96, 459, 460, 461, 1268</t>
  </si>
  <si>
    <t xml:space="preserve">186, 1250</t>
  </si>
  <si>
    <t xml:space="preserve">82, 228, 463, 466, 1270, 1273</t>
  </si>
  <si>
    <t xml:space="preserve">251, 285, 463, 466, 1270, 1273</t>
  </si>
  <si>
    <t xml:space="preserve">465, 1274</t>
  </si>
  <si>
    <t xml:space="preserve">48, 228, 1260</t>
  </si>
  <si>
    <t xml:space="preserve">466, 1275</t>
  </si>
  <si>
    <t xml:space="preserve">467, 1260</t>
  </si>
  <si>
    <t xml:space="preserve">1273, 1276</t>
  </si>
  <si>
    <t xml:space="preserve">1244, 1260, 1277</t>
  </si>
  <si>
    <t xml:space="preserve">71, 469</t>
  </si>
  <si>
    <t xml:space="preserve">472, 473, 474, 1278, 1279</t>
  </si>
  <si>
    <t xml:space="preserve">1244, 1250, 1284, 228, 1260</t>
  </si>
  <si>
    <t xml:space="preserve">153, 228, 475</t>
  </si>
  <si>
    <t xml:space="preserve">48, 1244</t>
  </si>
  <si>
    <t xml:space="preserve">183, 442</t>
  </si>
  <si>
    <t xml:space="preserve">411, 451, 1250, 1284</t>
  </si>
  <si>
    <t xml:space="preserve">1244, 1264</t>
  </si>
  <si>
    <t xml:space="preserve">440, 1285</t>
  </si>
  <si>
    <t xml:space="preserve">82, 228, 476, 1244</t>
  </si>
  <si>
    <t xml:space="preserve">251, 476, 1244</t>
  </si>
  <si>
    <t xml:space="preserve">189, 441, 1244, 1271</t>
  </si>
  <si>
    <t xml:space="preserve">479, 480</t>
  </si>
  <si>
    <t xml:space="preserve">1244, 383, 479, 480, 1277, 1282, 1283, 1286</t>
  </si>
  <si>
    <t xml:space="preserve">49, 75, 383, 384, 1277, 1282, 1283, 1286</t>
  </si>
  <si>
    <t xml:space="preserve">264, 12, 406, 411, 418, 419, 1245, 1247, 1248, 48, 1244</t>
  </si>
  <si>
    <t xml:space="preserve">82, 228, 1273, 483, 1271, 1287</t>
  </si>
  <si>
    <t xml:space="preserve">166, 228, 285, 289, 483, 1271, 1287</t>
  </si>
  <si>
    <t xml:space="preserve">id = slr_papers nr: last</t>
  </si>
  <si>
    <t xml:space="preserve">bw_sb: first</t>
  </si>
  <si>
    <t xml:space="preserve">Lau, Sean Quan</t>
  </si>
  <si>
    <t xml:space="preserve">Domain analysis of e-commerce systems using feature-based model templates</t>
  </si>
  <si>
    <t xml:space="preserve">Zhang, W., Zhao, H., Mei, H.</t>
  </si>
  <si>
    <t xml:space="preserve">A Propositional Logic-Based Method for Verification of Feature Models</t>
  </si>
  <si>
    <t xml:space="preserve">Czarnecki, K., and S. Helsen</t>
  </si>
  <si>
    <t xml:space="preserve">Classification of Model Transformation Approaches</t>
  </si>
  <si>
    <t xml:space="preserve">Beuche, D. and Dalgarno, M.</t>
  </si>
  <si>
    <t xml:space="preserve">Software product line engineering with feature models</t>
  </si>
  <si>
    <t xml:space="preserve">Kastner, Christian and Apel, Sven and Batory, Don</t>
  </si>
  <si>
    <t xml:space="preserve">A Case Study Implementing Features Using AspectJ</t>
  </si>
  <si>
    <t xml:space="preserve">Lopez-Herrejon, R.E., Batory, D.</t>
  </si>
  <si>
    <t xml:space="preserve">A Standard Problem for Evaluating Product-Line Methodologies</t>
  </si>
  <si>
    <t xml:space="preserve">Batory, D. and Sarvela, J.N. and Rauschmayer, A.</t>
  </si>
  <si>
    <t xml:space="preserve">Scaling step-wise refinement</t>
  </si>
  <si>
    <t xml:space="preserve">SPLC 2007: Kyoto, Japan</t>
  </si>
  <si>
    <t xml:space="preserve">Johnson, R., Hoeller, J.</t>
  </si>
  <si>
    <t xml:space="preserve">Expert one-on-one J2EE development without EJB</t>
  </si>
  <si>
    <t xml:space="preserve">Hall, Robert J.</t>
  </si>
  <si>
    <t xml:space="preserve">Fundamental Nonmodularity in Electronic Mail</t>
  </si>
  <si>
    <t xml:space="preserve">Kästner, C.</t>
  </si>
  <si>
    <t xml:space="preserve">Aspect-Oriented Refactoring of Berkeley DB</t>
  </si>
  <si>
    <t xml:space="preserve">Kienzle J., Guelfi N., and Mustafiz S.</t>
  </si>
  <si>
    <t xml:space="preserve">Crisis management systems: A case study for aspect-oriented modeling</t>
  </si>
  <si>
    <t xml:space="preserve">Trujillo Salvador, Batory Don, and Diaz Oscar</t>
  </si>
  <si>
    <t xml:space="preserve">Feature refactoring a multi-representation program into a product line</t>
  </si>
  <si>
    <t xml:space="preserve">Mendonca, M.</t>
  </si>
  <si>
    <t xml:space="preserve">Efficient Reasoning Techniques for Large Scale Feature Models</t>
  </si>
  <si>
    <t xml:space="preserve">Morganho, Hugo and Gomes, Catarina and Piment{\~a}o, Jo{\~a}o Paulo and Ribeiro, Rita and Grammel, Birgit and Pohl, Christoph and Rummler, Andreas and Schwanninger, Christa and Fiege, Ludger and Jaeger, Michael</t>
  </si>
  <si>
    <t xml:space="preserve">Requirement specifications for industrial case studies</t>
  </si>
  <si>
    <t xml:space="preserve">The Variability Model of The Linux Kernel</t>
  </si>
  <si>
    <t xml:space="preserve">K. Lee, G. Botterweck and S. Thiel</t>
  </si>
  <si>
    <t xml:space="preserve">Aspectual Separation of Feature Dependencies for Flexible Feature Composition</t>
  </si>
  <si>
    <t xml:space="preserve">Seinturier, Lionel and Merle, Philippe and Fournier, Damien and Schiavoni, Valerio and Demarey, Christophe and Dolet, Nicolas and Petitprez, Nicolas</t>
  </si>
  <si>
    <t xml:space="preserve">OW2 FraSCAti user guide</t>
  </si>
  <si>
    <t xml:space="preserve">Marcos, Esperanza</t>
  </si>
  <si>
    <t xml:space="preserve">Software engineering research versus software development</t>
  </si>
  <si>
    <t xml:space="preserve">Plath, Malte and Ryan, Mark</t>
  </si>
  <si>
    <t xml:space="preserve">Feature integration using a feature construct</t>
  </si>
  <si>
    <t xml:space="preserve">Kramer, Jeff and Magee, Jeff and Sloman, Morris and Lister, Andrew</t>
  </si>
  <si>
    <t xml:space="preserve">Conic: an integrated approach to distributed computer control systems</t>
  </si>
  <si>
    <t xml:space="preserve">Chandra, Satish and Torlak, Emina and Barman, Shaon and Bodik, Rastislav</t>
  </si>
  <si>
    <t xml:space="preserve">Angelic debugging</t>
  </si>
  <si>
    <t xml:space="preserve">Apel, Sven and Beyer, Dirk</t>
  </si>
  <si>
    <t xml:space="preserve">Feature Cohesion in Software Product Lines: An Exploratory Study</t>
  </si>
  <si>
    <t xml:space="preserve">Kowal, M</t>
  </si>
  <si>
    <t xml:space="preserve">Variant Reduction by Representative Subset Selection with Respect to Feature Interactions</t>
  </si>
  <si>
    <t xml:space="preserve">Simmons, Willard Lennox</t>
  </si>
  <si>
    <t xml:space="preserve">A framework for decision support in systems architecting</t>
  </si>
  <si>
    <t xml:space="preserve">Esfahani, Naeem and Malek, Sam and Razavi, Kaveh</t>
  </si>
  <si>
    <t xml:space="preserve">GuideArch: Guiding the exploration of architectural solution space under uncertainty</t>
  </si>
  <si>
    <t xml:space="preserve">Apel, Sven and Kolesnikov, Sergiy and Liebig, J{\"o}rg and K{\"a}stner, Christian and Kuhlemann, Martin and Leich, Thomas</t>
  </si>
  <si>
    <t xml:space="preserve">Access control in feature-oriented programming</t>
  </si>
  <si>
    <t xml:space="preserve">Ferreira, Johnny Maikeo and Vergilio, Silvia Regina and Quin{\'a}ia, Marcos Antonio</t>
  </si>
  <si>
    <t xml:space="preserve">A Mutation Approach to Feature Testing of Software Product Lines</t>
  </si>
  <si>
    <t xml:space="preserve">Capozucca, A and Cheng, BH and Guelfi, N and Istoan, P</t>
  </si>
  <si>
    <t xml:space="preserve">Barbados crash management system</t>
  </si>
  <si>
    <t xml:space="preserve">Wei{\ss}leder, Stephan and Sokenou, Dehla and Schlingloff, Bernd-Holger</t>
  </si>
  <si>
    <t xml:space="preserve">Reusing state machines for automatic test generation in product lines</t>
  </si>
  <si>
    <t xml:space="preserve">Rodrigues, Genaína N. and Alves, Vander and Nunes, Vinicius and Lanna, André and Cordy, Maxime and Schobbens, Pierre-Yves and Sharifloo, Amir Molzam and Legay, Axel</t>
  </si>
  <si>
    <t xml:space="preserve">Modeling and Verification for Probabilistic Properties in Software Product Lines</t>
  </si>
  <si>
    <t xml:space="preserve">Tizzei, Leonardo P and Dias, Marcelo and Rubira, Cec{\'\i}lia MF and Garcia, Alessandro and Lee, Jaejoon</t>
  </si>
  <si>
    <t xml:space="preserve">MobileMedia test bed</t>
  </si>
  <si>
    <t xml:space="preserve">Ana Elisa de Campos Lobo and Patrick Henrique da Silva Brito and Cec{\'{\i}}lia Mary Fischer Rubira</t>
  </si>
  <si>
    <t xml:space="preserve">A Systematic Approach for Architectural Design of Component-Based Product Lines</t>
  </si>
  <si>
    <t xml:space="preserve">Marinho, Fabiana G and Andrade, Rossana MC and Werner, Cl{\'a}udia and Viana, Windson and Maia, Marcio EF and Rocha, Lincoln S and Teixeira, Eld{\^a}nae and Ferreira Filho, Jo{\~a}o B and Dantas, Val{\'e}ria LL and Lima, Fabr{\'\i}cio and Aguiar, Saulo</t>
  </si>
  <si>
    <t xml:space="preserve">MobiLine: A Nested Software Product Line for the domain of mobile and context-aware applications</t>
  </si>
  <si>
    <t xml:space="preserve">She, Steven</t>
  </si>
  <si>
    <t xml:space="preserve">Feature model synthesis</t>
  </si>
  <si>
    <t xml:space="preserve">Seinturier, Lionel and Merle, Philippe and Rouvoy, Romain and Romero, Daniel and Schiavoni, Valerio and Stefani, Jean-Bernard</t>
  </si>
  <si>
    <t xml:space="preserve">A component-based middleware platform for reconfigurable service-oriented architectures</t>
  </si>
  <si>
    <t xml:space="preserve">Nahrendorf, Sophia and Lity, Sascha and Schaefer, Ina</t>
  </si>
  <si>
    <t xml:space="preserve">Applying Higher-Order Delta Modeling for the Evolution of Delta-Oriented Software Product Lines</t>
  </si>
  <si>
    <t xml:space="preserve">Galindo, Jos{\'e} Angel and Benavides, David and Segura, Sergio</t>
  </si>
  <si>
    <t xml:space="preserve">Debian Packages Repositories as Software Product Line Models. Towards Automated Analysis</t>
  </si>
  <si>
    <t xml:space="preserve">Segura Rueda, Sergio and Benavides Cuevas, David Felipe and Ruiz Cort{\'e}s, Antonio</t>
  </si>
  <si>
    <t xml:space="preserve">FaMa Test Suite v1. 2: ISA Technical Report ISA-10-TR-01</t>
  </si>
  <si>
    <t xml:space="preserve">Jakubovski Filho, Helson Luiz and Ferreira, Thiago Nascimento and Vergilio, Silvia Regina</t>
  </si>
  <si>
    <t xml:space="preserve">Preference based multi-objective algorithms applied to the variability testing of software product lines</t>
  </si>
  <si>
    <t xml:space="preserve">Apel, Sven and Kästner, Christian and Lengauer, Christian</t>
  </si>
  <si>
    <t xml:space="preserve">Language-Independent and Automated Software Composition: The FeatureHouse Experience</t>
  </si>
  <si>
    <t xml:space="preserve">Jackson, Daniel</t>
  </si>
  <si>
    <t xml:space="preserve">Software Abstractions: logic, language, and analysis</t>
  </si>
  <si>
    <t xml:space="preserve">Meinicke, Jens and Wong, Chu-Pan and K\"{a}stner, Christian and Th\"{u}m, Thomas and Saake, Gunter</t>
  </si>
  <si>
    <t xml:space="preserve">On Essential Configuration Complexity: Measuring Interactions in Highly-Configurable Systems</t>
  </si>
  <si>
    <t xml:space="preserve">Oh, Jeho and Gazzillo, Paul and Batory, Don and Heule, Marijn and Myers, Maggie</t>
  </si>
  <si>
    <t xml:space="preserve">Uniform Sampling from Kconig Feature Models</t>
  </si>
  <si>
    <t xml:space="preserve">Siegmund, Norbert and Grebhahn, Alexander and Apel, Sven and K\"{a}stner, Christian</t>
  </si>
  <si>
    <t xml:space="preserve">Performance-Influence Models for Highly Configurable Systems</t>
  </si>
  <si>
    <t xml:space="preserve">Meinicke, Jens and Th{\"u}m, Thomas and Schr{\"o}ter, Reimar and Benduhn, Fabian and Leich, Thomas and Saake, Gunter</t>
  </si>
  <si>
    <t xml:space="preserve">Mastering software variability with FeatureIDE</t>
  </si>
  <si>
    <t xml:space="preserve">Nahrendorf, Sophia</t>
  </si>
  <si>
    <t xml:space="preserve">Entwicklung und Modellierung von Evolutionsszenarien f{\"u}r Delta-orientierte Softwareproduktlinien: Projektarbeit</t>
  </si>
  <si>
    <t xml:space="preserve">Integration von Evolution in die Modellierung und Analyse von Softwareproduktlinien: Masterarbeit</t>
  </si>
  <si>
    <t xml:space="preserve">Lopez-Herrejon, Roberto E and Ferrer, Javier and Chicano, Francisco and Haslinger, Evelyn Nicole and Egyed, Alexander and Alba, Enrique</t>
  </si>
  <si>
    <t xml:space="preserve">Towards a benchmark and a comparison framework for combinatorial interaction testing of software product lines</t>
  </si>
  <si>
    <t xml:space="preserve">Achlioptas, Dimitris and Hammoudeh, Zayd S and Theodoropoulos, Panos</t>
  </si>
  <si>
    <t xml:space="preserve">Fast sampling of perfectly uniform satisfying assignments</t>
  </si>
  <si>
    <t xml:space="preserve">Chakraborty, Supratik and Meel, Kuldeep S and Vardi, Moshe Y</t>
  </si>
  <si>
    <t xml:space="preserve">A scalable and nearly uniform generator of SAT witnesses</t>
  </si>
  <si>
    <t xml:space="preserve">Th{\"u}m, Thomas and Kn{\"u}ppel, Alexander and Kr{\"u}ger, Stefan and Bolle, Stefanie and Schaefer, Ina</t>
  </si>
  <si>
    <t xml:space="preserve">Feature-oriented contract composition</t>
  </si>
  <si>
    <t xml:space="preserve">Capozucca, Alfredo and Cheng, Betty and Georg, Geri and Guelfi, Nicolas and Istoan, Paul and Lippmann, CRP Gabriel and Mussbacher, Gunter</t>
  </si>
  <si>
    <t xml:space="preserve">Requirements Definition Document for a Software Product Line of Car Crash Management Systems</t>
  </si>
  <si>
    <t xml:space="preserve">Classen, Andreas and Cordy, Maxime and Schobbens, Pierre-Yves and Heymans, Patrick and Legay, Axel and Raskin, Jean-François</t>
  </si>
  <si>
    <t xml:space="preserve">Featured Transition Systems: Foundations for Verifying Variability-Intensive Systems and Their Application to LTL Model Checking</t>
  </si>
  <si>
    <t xml:space="preserve">Fischer, Stefan AND Linsbauer, Lukas AND Lopez-Herrejon, Roberto E. AND Egyed, Alexander</t>
  </si>
  <si>
    <t xml:space="preserve">Enhancing clone-and-own with systematic reuse for developing software variants</t>
  </si>
  <si>
    <t xml:space="preserve">Fischer, Stefan and Linsbauer, Lukas and Lopez-Herrejon, Roberto Erick and Egyed, Alexander</t>
  </si>
  <si>
    <t xml:space="preserve">Enhancing Clone-and-Own with Systematic Reuse for Developing Software Variants</t>
  </si>
  <si>
    <t xml:space="preserve">Mann, Zoltán Ádám</t>
  </si>
  <si>
    <t xml:space="preserve">Resource Optimization Across the Cloud Stack</t>
  </si>
  <si>
    <t xml:space="preserve">Oh, Jeho and Gazzillo, Paul and Batory, Don and Heule, Marijn and Myers, Margaret</t>
  </si>
  <si>
    <t xml:space="preserve">Scalable Uniform Sampling for Real-World Software Product Lines</t>
  </si>
  <si>
    <t xml:space="preserve">Kaltenecker, Christian and Grebhahn, Alexander and Siegmund, Norbert and Guo, Jianmei and Apel, Sven</t>
  </si>
  <si>
    <t xml:space="preserve">Distance-Based Sampling of Software Configuration Spaces</t>
  </si>
  <si>
    <t xml:space="preserve">Edoardo Vacchi and Walter Cazzola</t>
  </si>
  <si>
    <t xml:space="preserve">Neverlang: A framework for feature-oriented language development</t>
  </si>
  <si>
    <t xml:space="preserve">Cazzola, Walter and Poletti, Davide</t>
  </si>
  <si>
    <t xml:space="preserve">DSL Evolution through Composition</t>
  </si>
  <si>
    <t xml:space="preserve">Cazzola, Walter and Olivares, Diego Mathias</t>
  </si>
  <si>
    <t xml:space="preserve">Gradually Learning Programming Supported by a Growable Programming Language</t>
  </si>
  <si>
    <t xml:space="preserve">Nöhrer, Alexander and Egyed, Alexander</t>
  </si>
  <si>
    <t xml:space="preserve">Optimizing User Guidance during Decision-Making</t>
  </si>
  <si>
    <t xml:space="preserve">Components meet aspects: Assessing design stability of a software product line</t>
  </si>
  <si>
    <t xml:space="preserve">Couto, Marcus Vinicius and Valente, Marco Tulio and Figueiredo, Eduardo</t>
  </si>
  <si>
    <t xml:space="preserve">Extracting Software Product Lines: A Case Study Using Conditional Compilation</t>
  </si>
  <si>
    <t xml:space="preserve">Arrieta, Aitor and Wang, Shuai and Arruabarrena, Ainhoa and Markiegi, Urtzi and Sagardui, Goiuria and Etxeberria, Leire</t>
  </si>
  <si>
    <t xml:space="preserve">Multi-Objective Black-Box Test Case Selection for Cost-Effectively Testing Simulation Models</t>
  </si>
  <si>
    <t xml:space="preserve">bw_sb: last</t>
  </si>
  <si>
    <t xml:space="preserve">Garvin, Brady J. and Cohen, Myra B. and Dwyer, Matthew B.</t>
  </si>
  <si>
    <t xml:space="preserve">An Improved Meta-heuristic Search for Constrained Interaction Testing</t>
  </si>
  <si>
    <t xml:space="preserve">fw_sb: first</t>
  </si>
  <si>
    <t xml:space="preserve">Arcuri, Andrea and Briand, Lionel</t>
  </si>
  <si>
    <t xml:space="preserve">A practical guide for using statistical tests to assess randomized algorithms in software engineering</t>
  </si>
  <si>
    <t xml:space="preserve">Apel, Sven and K{\"a}stner, Christian</t>
  </si>
  <si>
    <t xml:space="preserve">An overview of feature-oriented software development</t>
  </si>
  <si>
    <t xml:space="preserve">A hitchhiker's guide to statistical tests for assessing randomized algorithms in software engineering</t>
  </si>
  <si>
    <t xml:space="preserve">Vogel-Heuser, Birgit and Fay, Alexander and Schaefer, Ina and Tichy, Matthias</t>
  </si>
  <si>
    <t xml:space="preserve">Evolution of software in automated production systems: Challenges and research directions</t>
  </si>
  <si>
    <t xml:space="preserve">Kästner, Christian and Dreiling, Alexander and Ostermann, Klaus</t>
  </si>
  <si>
    <t xml:space="preserve">Variability Mining: Consistent Semi-automatic Detection of Product-Line Features</t>
  </si>
  <si>
    <t xml:space="preserve">Nadi, Sarah and Berger, Thorsten and Kästner, Christian and Czarnecki, Krzysztof</t>
  </si>
  <si>
    <t xml:space="preserve">Where Do Configuration Constraints Stem From? An Extraction Approach and an Empirical Study</t>
  </si>
  <si>
    <t xml:space="preserve">Th{\"u}m, Thomas and Apel, Sven and K{\"a}stner, Christian and Kuhlemann, Martin and Schaefer, Ina and Saake, Gunter</t>
  </si>
  <si>
    <t xml:space="preserve">Analysis strategies for software product lines</t>
  </si>
  <si>
    <t xml:space="preserve">Mens, Tom and Serebrenik, Alexander and Cleve, Anthony</t>
  </si>
  <si>
    <t xml:space="preserve">Evolving Software Systems</t>
  </si>
  <si>
    <t xml:space="preserve">Passos, Leonardo and Teixeira, Leopoldo and Dintzner, Nicolas and Apel, Sven and W{\k{a}}sowski, Andrzej and Czarnecki, Krzysztof and Borba, Paulo and Guo, Jianmei</t>
  </si>
  <si>
    <t xml:space="preserve">Coevolution of variability models and related software artifacts</t>
  </si>
  <si>
    <t xml:space="preserve">Liebig, Jörg and Janker, Andreas and Garbe, Florian and Apel, Sven and Lengauer, Christian</t>
  </si>
  <si>
    <t xml:space="preserve">Morpheus: Variability-Aware Refactoring in the Wild</t>
  </si>
  <si>
    <t xml:space="preserve">Th{\"u}m, Thomas</t>
  </si>
  <si>
    <t xml:space="preserve">Product-line specification and verification with feature-oriented contracts</t>
  </si>
  <si>
    <t xml:space="preserve">Vogel-Heuser, B. and Feldmann, S. and Folmer, J. and Ladiges, J. and Fay, A. and Lity, S. and Tichy, M. and Kowal, M. and Schaefer, I. and Haubeck, C. and Lamersdorf, W. and Kehrer, T. and Getir, S. and Ulbrich, M. and Klebanov, V. and Beckert, B.</t>
  </si>
  <si>
    <t xml:space="preserve">Selected challenges of software evolution for automated production systems</t>
  </si>
  <si>
    <t xml:space="preserve">Maoz, Shahar and Sa'ar, Yaniv</t>
  </si>
  <si>
    <t xml:space="preserve">AspectLTL: An Aspect Language for LTL Specifications</t>
  </si>
  <si>
    <t xml:space="preserve">Hubaux, Arnaud and Jannach, Dietmar and Drescher, Conrad and Murta, Leonardo and M{\"a}nnist{\"o}, Tomi and Czarnecki, Krzysztof and Heymans, Patrick and Nguyen, Tien and Zanker, Markus</t>
  </si>
  <si>
    <t xml:space="preserve">Unifying software, product configuration: A research roadmap</t>
  </si>
  <si>
    <t xml:space="preserve">Montalvillo, Leticia and D{\'\i}az, Oscar</t>
  </si>
  <si>
    <t xml:space="preserve">Requirement-driven evolution in software product lines: A systematic mapping study</t>
  </si>
  <si>
    <t xml:space="preserve">Fahrenberg, Uli and Legay, Axel and W{\k{a}}sowski, Andrzej</t>
  </si>
  <si>
    <t xml:space="preserve">Vision paper: Make a difference!(semantically)</t>
  </si>
  <si>
    <t xml:space="preserve">Variability modeling in the systems software domain</t>
  </si>
  <si>
    <t xml:space="preserve">Hajri, Ines and Goknil, Arda and Briand, Lionel C and Stephany, Thierry</t>
  </si>
  <si>
    <t xml:space="preserve">Change impact analysis for evolving configuration decisions in product line use case models</t>
  </si>
  <si>
    <t xml:space="preserve">Bagheri, Hamid and Malek, Sam</t>
  </si>
  <si>
    <t xml:space="preserve">Titanium: Efficient Analysis of Evolving Alloy Specifications</t>
  </si>
  <si>
    <t xml:space="preserve">Stoiber, Reinhard and Glinz, Martin</t>
  </si>
  <si>
    <t xml:space="preserve">Supporting stepwise, incremental product derivation in product line requirements engineering</t>
  </si>
  <si>
    <t xml:space="preserve">K{\"a}stner, Christian and Dreiling, Alexander and Ostermann, Klaus</t>
  </si>
  <si>
    <t xml:space="preserve">Variability mining with leadt</t>
  </si>
  <si>
    <t xml:space="preserve">Benavides, David and Segura, Sergio and Ruiz-Cort{\'e}s, Antonio</t>
  </si>
  <si>
    <t xml:space="preserve">Automated analysis of feature models: A detailed literature review</t>
  </si>
  <si>
    <t xml:space="preserve">Johansen, Martin Fagereng and Fleurey, Franck and Acher, Mathieu and Collet, Philippe and Lahire, Philippe</t>
  </si>
  <si>
    <t xml:space="preserve">Exploring the Synergies Between Feature Models and Ontologies</t>
  </si>
  <si>
    <t xml:space="preserve">Oster, Sebastian</t>
  </si>
  <si>
    <t xml:space="preserve">Feature model-based software product line testing</t>
  </si>
  <si>
    <t xml:space="preserve">Dintzner, Nicolas and van Deursen, Arie and Pinzger, Martin</t>
  </si>
  <si>
    <t xml:space="preserve">FEVER: Extracting Feature-Oriented Changes from Commits</t>
  </si>
  <si>
    <t xml:space="preserve">Kehrer, Timo</t>
  </si>
  <si>
    <t xml:space="preserve">Calculation and propagation of model changes based on user-level edit operations: a foundation for version and variant management in model-driven engineering</t>
  </si>
  <si>
    <t xml:space="preserve">K{\"a}stner, Christian</t>
  </si>
  <si>
    <t xml:space="preserve">Differential testing for variational analyses: Experience from developing kconfigreader</t>
  </si>
  <si>
    <t xml:space="preserve">Acher, Mathieu and Collet, Philippe and Lahire, Philippe and France, Robert</t>
  </si>
  <si>
    <t xml:space="preserve">Managing multiple software product lines using merging techniques</t>
  </si>
  <si>
    <t xml:space="preserve">Rosenthal, Malte and Lengauer, Christian and Apel, Sven and K{\"a}stner, Christian</t>
  </si>
  <si>
    <t xml:space="preserve">Alternative Features in Colored Featherweight Java</t>
  </si>
  <si>
    <t xml:space="preserve">Yu, Dongjin and Geng, Peng and Wu, Wei</t>
  </si>
  <si>
    <t xml:space="preserve">Constructing Traceability between Features and Requirements for Software Product Line Engineering</t>
  </si>
  <si>
    <t xml:space="preserve">Siegmund, Norbert</t>
  </si>
  <si>
    <t xml:space="preserve">Measuring and predicting non-functional properties of customizable programs</t>
  </si>
  <si>
    <t xml:space="preserve">Passos, Leonardo and Czarnecki, Krzysztof</t>
  </si>
  <si>
    <t xml:space="preserve">A Dataset of Feature Additions and Feature Removals from the Linux Kernel</t>
  </si>
  <si>
    <t xml:space="preserve">B{\'e}can, Guillaume and Acher, Mathieu and Baudry, Benoit and Nasr, Sana Ben</t>
  </si>
  <si>
    <t xml:space="preserve">Breathing ontological knowledge into feature model management</t>
  </si>
  <si>
    <t xml:space="preserve">Voronov, Alexey</t>
  </si>
  <si>
    <t xml:space="preserve">On formal methods for large-scale product configuration</t>
  </si>
  <si>
    <t xml:space="preserve">von Rhein, Alexander</t>
  </si>
  <si>
    <t xml:space="preserve">Analysis strategies for configurable systems</t>
  </si>
  <si>
    <t xml:space="preserve">Segura, Sergio and Parejo, JA and Hierons, Robert M and Benavides, David and Ruiz-Cort{\'e}s, Antonio and de Espa{\~n}a, Gobierno and de Andaluc{\'\i}a, Empresa de la Junta</t>
  </si>
  <si>
    <t xml:space="preserve">Ethom: An evolutionary algorithm for optimized feature models generation (v. 1.1)</t>
  </si>
  <si>
    <t xml:space="preserve">Hajri, Ines and G{\"o}knil, Arda and Briand, Lionel</t>
  </si>
  <si>
    <t xml:space="preserve">A change management approach in product lines for use case-driven development and testing</t>
  </si>
  <si>
    <t xml:space="preserve">Zhang, Qinglei and Khedri, Ridha and Jaskolka, Jason</t>
  </si>
  <si>
    <t xml:space="preserve">An aspect-oriented language for feature-modeling</t>
  </si>
  <si>
    <t xml:space="preserve">Dur{\'a}n, Amador and Benavides, David and Segura, Sergio and Trinidad, Pablo and Ruiz-Cort{\'e}s, Antonio</t>
  </si>
  <si>
    <t xml:space="preserve">Flame: Fama formal framework (v 1.0)</t>
  </si>
  <si>
    <t xml:space="preserve">Collet, Philippe and Lahire, Philippe</t>
  </si>
  <si>
    <t xml:space="preserve">Feature modeling and separation of concerns with FAMILIAR</t>
  </si>
  <si>
    <t xml:space="preserve">Rosenm\"{u}ller, Marko and Siegmund, Norbert and Kuhlemann, Martin</t>
  </si>
  <si>
    <t xml:space="preserve">Improving Reuse of Component Families by Generating Component Hierarchies</t>
  </si>
  <si>
    <t xml:space="preserve">Vale Tavares, Maria Cristina and Alencar, Paulo and Cowan, Donald</t>
  </si>
  <si>
    <t xml:space="preserve">A Variability-Aware Design Approach to the Data Analysis Modeling Process</t>
  </si>
  <si>
    <t xml:space="preserve">Segura, Sergio and Parejo, JA and Hierons, Robert M and Benavides, David and Ruiz-Cort{\'e}s, Antonio and de Andaluc{\'\i}a, Empresa de la Junta</t>
  </si>
  <si>
    <t xml:space="preserve">ETHOM: An evolutionary algorithm for optimized feature models generation</t>
  </si>
  <si>
    <t xml:space="preserve">Babur, {\"O}nder and Cleophas, Loek and van den Brand, Mark</t>
  </si>
  <si>
    <t xml:space="preserve">Model analytics for feature models: case studies for SPLOT repository</t>
  </si>
  <si>
    <t xml:space="preserve">Ananieva, Sofia</t>
  </si>
  <si>
    <t xml:space="preserve">Explaining Defects and Identifying Dependencies in Interrelated Feature Models</t>
  </si>
  <si>
    <t xml:space="preserve">Kautz, Oliver and Rumpe, Bernhard</t>
  </si>
  <si>
    <t xml:space="preserve">On Computing Instructions to Repair Failed Model Refinements</t>
  </si>
  <si>
    <t xml:space="preserve">Seidl, Christoph</t>
  </si>
  <si>
    <t xml:space="preserve">Evolution in feature-oriented model-based software product line engineering</t>
  </si>
  <si>
    <t xml:space="preserve">Zhang, Qinglei and Khedri, Ridha</t>
  </si>
  <si>
    <t xml:space="preserve">On the weaving process of aspect-oriented product family algebra</t>
  </si>
  <si>
    <t xml:space="preserve">Saini, A and Rajkumar, Kumar S and Kumar, S</t>
  </si>
  <si>
    <t xml:space="preserve">Software product line configurations generation using different types of tools--a comparison</t>
  </si>
  <si>
    <t xml:space="preserve">Pett, Tobias</t>
  </si>
  <si>
    <t xml:space="preserve">Stability of Product Sampling under Product-Line Evolution</t>
  </si>
  <si>
    <t xml:space="preserve">Taentzer, Gabriele and Salay, Rick and Str{\"u}ber, Daniel and Chechik, Marsha</t>
  </si>
  <si>
    <t xml:space="preserve">Transformation of software product lines</t>
  </si>
  <si>
    <t xml:space="preserve">Quinton, Cl{\'e}ment</t>
  </si>
  <si>
    <t xml:space="preserve">Cloud Environment Selection and Configuration: A Software Product Lines-Based Approach</t>
  </si>
  <si>
    <t xml:space="preserve">Millo, Jean-Vivien and Ramesh, S.</t>
  </si>
  <si>
    <t xml:space="preserve">Relating Requirement and Design Variabilities</t>
  </si>
  <si>
    <t xml:space="preserve">Becker, Michael and Klingner, Stephan</t>
  </si>
  <si>
    <t xml:space="preserve">A metamodel for component-based service modeling</t>
  </si>
  <si>
    <t xml:space="preserve">Berger, Thorsten</t>
  </si>
  <si>
    <t xml:space="preserve">Variability modeling in the real</t>
  </si>
  <si>
    <t xml:space="preserve">Henneberg, Sebastian</t>
  </si>
  <si>
    <t xml:space="preserve">Next-generation feature models with pseudo-boolean sat solvers</t>
  </si>
  <si>
    <t xml:space="preserve">B{\'e}can, Guillaume and Behjati, Razieh and Gotlieb, Arnaud and Acher, Mathieu</t>
  </si>
  <si>
    <t xml:space="preserve">Synthesis of attributed feature models from product descriptions: Foundations</t>
  </si>
  <si>
    <t xml:space="preserve">Le Nhan, Tam</t>
  </si>
  <si>
    <t xml:space="preserve">Model-Driven Software Engineering for Virtual Machine Images Provisioning in Cloud Computing</t>
  </si>
  <si>
    <t xml:space="preserve">Sincero, Julio</t>
  </si>
  <si>
    <t xml:space="preserve">Variability Bugs in System Software</t>
  </si>
  <si>
    <t xml:space="preserve">Verification of Software Product Lines Using Contracts</t>
  </si>
  <si>
    <t xml:space="preserve">Munoz, Daniel-Jesus and Pinto, M\'{o}nica and Fuentes, Lidia</t>
  </si>
  <si>
    <t xml:space="preserve">HADAS: Analysing Quality Attributes of Software Configurations</t>
  </si>
  <si>
    <t xml:space="preserve">Wilk, B</t>
  </si>
  <si>
    <t xml:space="preserve">Installation of complex e-Science applications on heterogeneous cloud infrastructures</t>
  </si>
  <si>
    <t xml:space="preserve">Nadi, Sarah</t>
  </si>
  <si>
    <t xml:space="preserve">Variability Anomalies in Software Product Lines</t>
  </si>
  <si>
    <t xml:space="preserve">Collet, Philippe</t>
  </si>
  <si>
    <t xml:space="preserve">Taming Complexity of Large Software Systems: Contracting, Self-Adaptation and Feature Modeling</t>
  </si>
  <si>
    <t xml:space="preserve">Stoiber, Reinhard</t>
  </si>
  <si>
    <t xml:space="preserve">A new approach to product line engineering in model-based requirements engineering</t>
  </si>
  <si>
    <t xml:space="preserve">Machado, Ivan do Carmo</t>
  </si>
  <si>
    <t xml:space="preserve">Fault model-based variability testing</t>
  </si>
  <si>
    <t xml:space="preserve">Teixeira, Leopoldo Motta</t>
  </si>
  <si>
    <t xml:space="preserve">Verification and refactoring of configuration knowledge for software product lines</t>
  </si>
  <si>
    <t xml:space="preserve">Favaro, John and Morisio, Maurizio</t>
  </si>
  <si>
    <t xml:space="preserve">Safe and Secure Software Reuse</t>
  </si>
  <si>
    <t xml:space="preserve">Kuiter, Elias</t>
  </si>
  <si>
    <t xml:space="preserve">Proof Repositories for Correct-by-Construction So ware Product Lines</t>
  </si>
  <si>
    <t xml:space="preserve">Sprey, Joshua</t>
  </si>
  <si>
    <t xml:space="preserve">Automated Comparison of Product Sampling Algorithms</t>
  </si>
  <si>
    <t xml:space="preserve">Pleuss, Andreas and Botterweck, Goetz and Dhungana, Deepak and Polzer, Andreas and Kowalewski, Stefan</t>
  </si>
  <si>
    <t xml:space="preserve">Featureoriented modelling of product line evolution</t>
  </si>
  <si>
    <t xml:space="preserve">Adams, Ian and Myers, Sigmon</t>
  </si>
  <si>
    <t xml:space="preserve">FOP and AOP: Benefits, Pitfalls and Potential for Interaction</t>
  </si>
  <si>
    <t xml:space="preserve">Maraee, Azzam and Sturm, Arnon</t>
  </si>
  <si>
    <t xml:space="preserve">Reasoning methods for ME-maps — A CSP based approach</t>
  </si>
  <si>
    <t xml:space="preserve">Garbe, Florian</t>
  </si>
  <si>
    <t xml:space="preserve">Performance Measurement of C Software Product Lines</t>
  </si>
  <si>
    <t xml:space="preserve">Yinxing, Xue</t>
  </si>
  <si>
    <t xml:space="preserve">Reengineering legacy software products into software product line</t>
  </si>
  <si>
    <t xml:space="preserve">Safilian, Aliakbar and Maibaum, Tom</t>
  </si>
  <si>
    <t xml:space="preserve">Multiset theories of cardinality-based feature diagrams</t>
  </si>
  <si>
    <t xml:space="preserve">Sundermann, Chico</t>
  </si>
  <si>
    <t xml:space="preserve">Applications of \# SAT Solvers on Product Lines</t>
  </si>
  <si>
    <t xml:space="preserve">Kuiter, E</t>
  </si>
  <si>
    <t xml:space="preserve">Consistency Maintenance for Collaborative Real-Time Feature Modeling</t>
  </si>
  <si>
    <t xml:space="preserve">Soltani, Samaneh</t>
  </si>
  <si>
    <t xml:space="preserve">Towards automated feature model configuration with optimizing the non-functional requirements</t>
  </si>
  <si>
    <t xml:space="preserve">Zhou, Yong</t>
  </si>
  <si>
    <t xml:space="preserve">A Requirement Container Model Coupling with Goal and Feature</t>
  </si>
  <si>
    <t xml:space="preserve">Dr{\k{a}}sut{\.e}, Vida and Burbait{\.e}, Renata and {\v{S}}tuikys, Vytautas and Bespalova, Kristina and Dr{\k{a}}sutis, Sigitas and Ziberkas, Giedrius</t>
  </si>
  <si>
    <t xml:space="preserve">Personal generative library of educational resources: a framework, model and implementation</t>
  </si>
  <si>
    <t xml:space="preserve">Sprey, Joshua and Sundermann, Chico</t>
  </si>
  <si>
    <t xml:space="preserve">Computing attribute ranges for partial configurations with JavaSMT</t>
  </si>
  <si>
    <t xml:space="preserve">Almharat, Anas</t>
  </si>
  <si>
    <t xml:space="preserve">Probabilistic Graphical Modelling for Software Product Lines: A Frameweork for Modeling and Reasoning under Uncertainty</t>
  </si>
  <si>
    <t xml:space="preserve">Dintzner, NJR and Van Deursen, Arie and Pinzger, Martin</t>
  </si>
  <si>
    <t xml:space="preserve">Analysing feature model changes using FMDiff</t>
  </si>
  <si>
    <t xml:space="preserve">Attarian, I Maria and Bak, Kacper and Passos, Leonardo</t>
  </si>
  <si>
    <t xml:space="preserve">Software Product Line Evolution: the Linux Kernel</t>
  </si>
  <si>
    <t xml:space="preserve">Gollasch, David</t>
  </si>
  <si>
    <t xml:space="preserve">Conceptual Variability Management in Software Families with Multiple Contributors</t>
  </si>
  <si>
    <t xml:space="preserve">Martin-Arroyo, Pablo Trinidad</t>
  </si>
  <si>
    <t xml:space="preserve">Automating the analysis of stateful feature models</t>
  </si>
  <si>
    <t xml:space="preserve">Witschel, Tim</t>
  </si>
  <si>
    <t xml:space="preserve">Analyzing Sampling Stability of Highly Configurable Systems</t>
  </si>
  <si>
    <t xml:space="preserve">Sundermann, Chico and He\ss{}, Tobias and Engelhardt, Dominik and Arens, Rahel and Herschel, Johannes and Jedelhauser, Kevin and Jutz, Benedikt and Krieter, Sebastian and Schaefer, Ina</t>
  </si>
  <si>
    <t xml:space="preserve">Integration of UVL in FeatureIDE</t>
  </si>
  <si>
    <t xml:space="preserve">Suny{\'e}, Gerson</t>
  </si>
  <si>
    <t xml:space="preserve">A Model-Based Approach for Testing Large Scale Systems</t>
  </si>
  <si>
    <t xml:space="preserve">Duan, Yucong and Narendray, Nanjangud C.</t>
  </si>
  <si>
    <t xml:space="preserve">Minimizing Overdesign and Underdesign</t>
  </si>
  <si>
    <t xml:space="preserve">Arens, Rahel</t>
  </si>
  <si>
    <t xml:space="preserve">Incremental Construction of Modal Implication Graphs for Feature-Model Evolution</t>
  </si>
  <si>
    <t xml:space="preserve">Jerez, Ana Bel{\'e}n S{\'a}nchez</t>
  </si>
  <si>
    <t xml:space="preserve">Test case prioritization in highly-configurable systems</t>
  </si>
  <si>
    <t xml:space="preserve">L{\"u}ddecke, Daniel</t>
  </si>
  <si>
    <t xml:space="preserve">Extraktion von Feature-Modellen aus Implementierungsartefakten</t>
  </si>
  <si>
    <t xml:space="preserve">M{\"u}ller, Philipp and Schulze, Sandro and Fenske, Wolfram</t>
  </si>
  <si>
    <t xml:space="preserve">Migrating Cloned Software Products: A Better Mousetrap for Finding Similar Code</t>
  </si>
  <si>
    <t xml:space="preserve">Ruiz, Elvira G and Ayerdi, Jon and Galindo Duarte, Jos{\'e} {\'A}ngel and Arrieta, Aitor and Sagardui, Goiuria and Benavides Cuevas, David Felipe</t>
  </si>
  <si>
    <t xml:space="preserve">A general approach to Software Product Line testing</t>
  </si>
  <si>
    <t xml:space="preserve">Eder, Klaus</t>
  </si>
  <si>
    <t xml:space="preserve">Variability Modeling in Industrial Automation Ecosystems</t>
  </si>
  <si>
    <t xml:space="preserve">Thiele, Nico</t>
  </si>
  <si>
    <t xml:space="preserve">Re-Engineering Feature Models from Product Configurators</t>
  </si>
  <si>
    <t xml:space="preserve">Bak, Kacper and Lotufo, Rafael</t>
  </si>
  <si>
    <t xml:space="preserve">Modeling Variation Space of Tailored Messages</t>
  </si>
  <si>
    <t xml:space="preserve">Sayed, Mostafa Ahmed Hamza</t>
  </si>
  <si>
    <t xml:space="preserve">Identifying, Structuring, and Evolving Features in Software Product Lines</t>
  </si>
  <si>
    <t xml:space="preserve">Saake, Gunter and Schaefer, Ina and Godfrey, Michael W</t>
  </si>
  <si>
    <t xml:space="preserve">Analysis and Removal of Code Clones in Software Product Lines</t>
  </si>
  <si>
    <t xml:space="preserve">Duarte, Jos{\'e} {\'A}ngel Galindo</t>
  </si>
  <si>
    <t xml:space="preserve">Evolution, testing and configuration of variability systems intensive</t>
  </si>
  <si>
    <t xml:space="preserve">Saake, Gunter and Schaefer, Ing Ina and Rabiser, Rick</t>
  </si>
  <si>
    <t xml:space="preserve">Multi-Level Interfaces Between Software Product Lines</t>
  </si>
  <si>
    <t xml:space="preserve">Fuentes, Lidia and G{\'a}mez, Nadia and Horcas, Jos{\'e} Miguel and Pinto, M{\'o}nica</t>
  </si>
  <si>
    <t xml:space="preserve">Analysis and Selection of the AOP framework</t>
  </si>
  <si>
    <t xml:space="preserve">Frantz, Fabricia Carneiro Roos</t>
  </si>
  <si>
    <t xml:space="preserve">Automated Analysis of Software Product Lines with Orthogonal Variability Models</t>
  </si>
  <si>
    <t xml:space="preserve">Kettunen, Elina</t>
  </si>
  <si>
    <t xml:space="preserve">Analyses for Requirement Models</t>
  </si>
  <si>
    <t xml:space="preserve">Kolesnikov, Sergiy</t>
  </si>
  <si>
    <t xml:space="preserve">Feature Interactions in Configurable Software Systems</t>
  </si>
  <si>
    <t xml:space="preserve">Xue, Yani</t>
  </si>
  <si>
    <t xml:space="preserve">Effective and Efficient Evolutionary Many-Objective Optimization</t>
  </si>
  <si>
    <t xml:space="preserve">Safilian, Aliakbar</t>
  </si>
  <si>
    <t xml:space="preserve">BEHAVIOURAL FOUNDATIONS OF FEATURE MODELING</t>
  </si>
  <si>
    <t xml:space="preserve">Arnaud Hubaux and Dietmar Jannach and Conrad Drescher and Leonardo Murta and Tomi Mannisto and Krzysztof Czarnecki and Patrick Heymans and Tien Nguyen and Markus Zanker</t>
  </si>
  <si>
    <t xml:space="preserve">Unifying Software and Product Configuration: A Research Roadmap</t>
  </si>
  <si>
    <t xml:space="preserve">Ralf Reussner and Michael Goedicke and Wilhelm Hasselbring and Birgit Vogel-Heuser and Jan Keim and Lukas Märtin</t>
  </si>
  <si>
    <t xml:space="preserve">Managed Software Evolution</t>
  </si>
  <si>
    <t xml:space="preserve">Ferreira, Felype Santiago</t>
  </si>
  <si>
    <t xml:space="preserve">CHECKING PRODUCT LINE REFINEMENTS</t>
  </si>
  <si>
    <t xml:space="preserve">Oliveira, Raphael Pereira de</t>
  </si>
  <si>
    <t xml:space="preserve">Understanding And Guiding Software Product Lines Evolution Based On Requirements Engineering Activities</t>
  </si>
  <si>
    <t xml:space="preserve">Montalvillo Mendizabal, Leticia</t>
  </si>
  <si>
    <t xml:space="preserve">Supporting the grow-and-prune model for evolving software product lines</t>
  </si>
  <si>
    <t xml:space="preserve">Tidstam, Anna and Malmqvist, Johan and Voronov, Alexey and {\AA}kesson, Knut and Fabian, Martin</t>
  </si>
  <si>
    <t xml:space="preserve">Formulating constraint satisfaction problems for the inspection of configuration rules</t>
  </si>
  <si>
    <t xml:space="preserve">Feigenspan, Janet</t>
  </si>
  <si>
    <t xml:space="preserve">Requirements and design for a language-independent IDE framework to support feature-oriented programming</t>
  </si>
  <si>
    <t xml:space="preserve">Motta Teixeira, Leopoldo</t>
  </si>
  <si>
    <t xml:space="preserve">Karata{\c{s}}, Ahmet Serkan</t>
  </si>
  <si>
    <t xml:space="preserve">Feather: A Feature Model Transformation Language</t>
  </si>
  <si>
    <t xml:space="preserve">Gruler, Alexander</t>
  </si>
  <si>
    <t xml:space="preserve">A Formal Approach to Software Product Families</t>
  </si>
  <si>
    <t xml:space="preserve">Jusas, Nerijus</t>
  </si>
  <si>
    <t xml:space="preserve">Feature model-based development of Internet of Things applications</t>
  </si>
  <si>
    <t xml:space="preserve">Acher, Mathieu</t>
  </si>
  <si>
    <t xml:space="preserve">Modelling, Reverse Engineering, and Learning Software Variability</t>
  </si>
  <si>
    <t xml:space="preserve">P{\'e}rez Morago, H{\'e}ctor Jos{\'e}</t>
  </si>
  <si>
    <t xml:space="preserve">BDD algorithms to perform hard analysis operations on variability models</t>
  </si>
  <si>
    <t xml:space="preserve">Diskin, Zinovy and Safilian, Aliakbar and Maibaum, Tom and Ben-David, Shoham</t>
  </si>
  <si>
    <t xml:space="preserve">Modeling Product Lines with Kripke Structures and Modal Logic (Extended Version)</t>
  </si>
  <si>
    <t xml:space="preserve">Kowal, Matthias</t>
  </si>
  <si>
    <t xml:space="preserve">Interdisciplinary Variability Modeling and Performance Analysis for Long-Living Automation Systems</t>
  </si>
  <si>
    <t xml:space="preserve">Classen, Andreas and Heymans, Patrick and Schobbens, Pierre-Yves and Legay, Axel and Raskin, Jean-Fran{\c{c}}ois</t>
  </si>
  <si>
    <t xml:space="preserve">Model checking lots of systems: efficient verification of temporal properties in software product lines</t>
  </si>
  <si>
    <t xml:space="preserve">Nguyen, Hung Viet and K\"{a}stner, Christian and Nguyen, Tien N.</t>
  </si>
  <si>
    <t xml:space="preserve">Exploring Variability-Aware Execution for Testing Plugin-Based Web Applications</t>
  </si>
  <si>
    <t xml:space="preserve">Kenner, Andy and K\"{a}stner, Christian and Haase, Steffen and Leich, Thomas</t>
  </si>
  <si>
    <t xml:space="preserve">TypeChef: Toward Type Checking #ifdef Variability in C</t>
  </si>
  <si>
    <t xml:space="preserve">Berger, Thorsten and Pfeiffer, Rolf-Helge and Tartler, Reinhard and Dienst, Steffen and Czarnecki, Krzysztof and W{\k{a}}sowski, Andrzej and She, Steven</t>
  </si>
  <si>
    <t xml:space="preserve">Variability mechanisms in software ecosystems</t>
  </si>
  <si>
    <t xml:space="preserve">Jackson, Ethan K and Levendovszky, Tihamer and Balasubramanian, Daniel</t>
  </si>
  <si>
    <t xml:space="preserve">Reasoning about metamodeling with formal specifications and automatic proofs</t>
  </si>
  <si>
    <t xml:space="preserve">Janota, Mikol{\'a}{\v{s}}</t>
  </si>
  <si>
    <t xml:space="preserve">SAT solving in interactive configuration</t>
  </si>
  <si>
    <t xml:space="preserve">Henard, Christopher and Papadakis, Mike and Perrouin, Gilles and Klein, Jacques and Heymans, Patrick and Traon, Yves Le</t>
  </si>
  <si>
    <t xml:space="preserve">Bypassing the combinatorial explosion: Using similarity to generate and prioritize t-wise test suites for large software product lines</t>
  </si>
  <si>
    <t xml:space="preserve">Rhein, Alexander Von and Liebig, J\"{o}RG and Janker, Andreas and K\"{a}stner, Christian and Apel, Sven</t>
  </si>
  <si>
    <t xml:space="preserve">Variability-Aware Static Analysis at Scale: An Empirical Study</t>
  </si>
  <si>
    <t xml:space="preserve">Classen, Andreas</t>
  </si>
  <si>
    <t xml:space="preserve">Modelling and model checking variability-intensive systems</t>
  </si>
  <si>
    <t xml:space="preserve">J{\'e}z{\'e}quel, Jean-Marc</t>
  </si>
  <si>
    <t xml:space="preserve">Model-driven engineering for software product lines</t>
  </si>
  <si>
    <t xml:space="preserve">Mazo, Ra{\'u}l</t>
  </si>
  <si>
    <t xml:space="preserve">A generic approach for automated verification of product line models</t>
  </si>
  <si>
    <t xml:space="preserve">Salay, Rick and Gorzny, Jan and Chechik, Marsha</t>
  </si>
  <si>
    <t xml:space="preserve">Change propagation due to uncertainty change</t>
  </si>
  <si>
    <t xml:space="preserve">Nhan, Tam Le and Suny{\'e}, Gerson and J{\'e}z{\'e}quel, Jean-Marc</t>
  </si>
  <si>
    <t xml:space="preserve">A model-driven approach for virtual machine image provisioning in cloud computing</t>
  </si>
  <si>
    <t xml:space="preserve">Simmonds, Jocelyn and Bastarrica, Mar{\'\i}a Cecilia</t>
  </si>
  <si>
    <t xml:space="preserve">Modeling variability in software process lines</t>
  </si>
  <si>
    <t xml:space="preserve">Mathew, George and Menzies, Tim and Ernst, Neil A. and Klein, John</t>
  </si>
  <si>
    <t xml:space="preserve">“SHORT”er Reasoning About Larger Requirements Models</t>
  </si>
  <si>
    <t xml:space="preserve">Carleton, Anita D. and Harper, Erin and Menzies, Tim and Xie, Tao and Eldh, Sigrid and Lyu, Michael R.</t>
  </si>
  <si>
    <t xml:space="preserve">The AI Effect: Working at the Intersection of AI and SE</t>
  </si>
  <si>
    <t xml:space="preserve">Automatically reasoning about metamodeling</t>
  </si>
  <si>
    <t xml:space="preserve">Mazo, Ra{\'u}l and Salinesi, Camille and Diaz, Daniel</t>
  </si>
  <si>
    <t xml:space="preserve">Abstract Constraints: A General Framework for Solver-Independent Reasoning on Product Line Models</t>
  </si>
  <si>
    <t xml:space="preserve">Temple, Paul and Acher, Mathieu and J{\'e}z{\'e}quel, Jean-Marc and Noel-Baron, L{\'e}o and Galindo, Jos{\'e}</t>
  </si>
  <si>
    <t xml:space="preserve">Learning-based performance specialization of configurable systems</t>
  </si>
  <si>
    <t xml:space="preserve">Soft constraints in feature models</t>
  </si>
  <si>
    <t xml:space="preserve">Salinesi, Camille and Triki, Raouia and Mazo, Raul</t>
  </si>
  <si>
    <t xml:space="preserve">Combining configuration and recommendation to define an interactive product line configuration approach</t>
  </si>
  <si>
    <t xml:space="preserve">Braun, Germ{\'a}n Alejandro and Pol'la, Matias and Cecchi, Laura Andrea and Buccella, Agustina and Fillottrani, Pablo R and Cechich, Alejandra</t>
  </si>
  <si>
    <t xml:space="preserve">A DL Semantics for Reasoning over OVM-based Variability Models</t>
  </si>
  <si>
    <t xml:space="preserve">Triki, Raouia and Mazo, Ra{\'u}l and Salinesi, Camille</t>
  </si>
  <si>
    <t xml:space="preserve">Combining configuration and recommendation to enable an interactive guidance of product line configuration</t>
  </si>
  <si>
    <t xml:space="preserve">Hubbard, Spencer and Walkingshaw, Eric</t>
  </si>
  <si>
    <t xml:space="preserve">Formula Choice Calculus</t>
  </si>
  <si>
    <t xml:space="preserve">Ne\v{s}i\'{c}, Damir and Nyberg, Mattias</t>
  </si>
  <si>
    <t xml:space="preserve">Multi-View Modeling and Automated Analysis of Product Line Variability in Systems Engineering</t>
  </si>
  <si>
    <t xml:space="preserve">Becker, Michael and Klingner, Stephan and Böttcher, Martin</t>
  </si>
  <si>
    <t xml:space="preserve">Configuring services regarding service environment and productivity indicators</t>
  </si>
  <si>
    <t xml:space="preserve">Kanning, Frederik and Schulze, Sandro</t>
  </si>
  <si>
    <t xml:space="preserve">Program Slicing in the Presence of Preprocessor Variability</t>
  </si>
  <si>
    <t xml:space="preserve">Fetzer, Christof and Weidenbach, Christoph and Wischnewski, Patrick</t>
  </si>
  <si>
    <t xml:space="preserve">Compliance, functional safety and fault detection by formal methods</t>
  </si>
  <si>
    <t xml:space="preserve">Cai, Simin and Gallina, Barbara and Nystr{\"o}m, Dag and Seceleanu, Cristina and Larsson, Alf</t>
  </si>
  <si>
    <t xml:space="preserve">Tool-supported design of data aggregation processes in cloud monitoring systems</t>
  </si>
  <si>
    <t xml:space="preserve">Roos Frantz, Fabricia</t>
  </si>
  <si>
    <t xml:space="preserve">Automated analysis of software product lines with orthogonal variability models: extending the fama ecosystem</t>
  </si>
  <si>
    <t xml:space="preserve">Thurimella, Anil Kumar and Bruegge, Bernd and Janzen, Dirk</t>
  </si>
  <si>
    <t xml:space="preserve">Variability Plug-Ins for Requirements Tools: A Case-Based Theory Building Approach</t>
  </si>
  <si>
    <t xml:space="preserve">Model checking lots of systems</t>
  </si>
  <si>
    <t xml:space="preserve">Dumitrescu, Cosmin</t>
  </si>
  <si>
    <t xml:space="preserve">CO-OVM: a practical approach to systems engineering variability modeling</t>
  </si>
  <si>
    <t xml:space="preserve">Segura, Sergio and Dur{\'a}n, Amador and S{\'a}nchez, Ana B and Le Berre, Daniel and Lonca, Emmanuel and Ruiz-Cort{\'e}s, Antonio</t>
  </si>
  <si>
    <t xml:space="preserve">Automated metamorphic testing on the analysis of software variability</t>
  </si>
  <si>
    <t xml:space="preserve">Nair, Divya Karunakaran</t>
  </si>
  <si>
    <t xml:space="preserve">Variability-Modelling Practices in Industrial Software Product Lines: A Qualitative Study</t>
  </si>
  <si>
    <t xml:space="preserve">Schr{\"o}ter, Reimar and Krieter, Sebastian and Th{\"u}m, Thomas and Benduhn, Fabian and Saake, Gunter</t>
  </si>
  <si>
    <t xml:space="preserve">Feature-Model Interfaces for Compositional Analyses</t>
  </si>
  <si>
    <t xml:space="preserve">Kanning, Frederik</t>
  </si>
  <si>
    <t xml:space="preserve">Presence Condition Reasoning with Feature Model Interfaces</t>
  </si>
  <si>
    <t xml:space="preserve">Javeed, Arsalan</t>
  </si>
  <si>
    <t xml:space="preserve">Gray-box combinatorial interaction testing</t>
  </si>
  <si>
    <t xml:space="preserve">Kn{\"u}ppel, Alexander</t>
  </si>
  <si>
    <t xml:space="preserve">The role of complex constraints in feature modeling</t>
  </si>
  <si>
    <t xml:space="preserve">Krieter, Sebastian</t>
  </si>
  <si>
    <t xml:space="preserve">Efficient Configuration of Large-Scale Feature Models Using Extended Implication Graphs</t>
  </si>
  <si>
    <t xml:space="preserve">Safe evolution of software product lines and sets of product lines</t>
  </si>
  <si>
    <t xml:space="preserve">Grasley, Alexander B</t>
  </si>
  <si>
    <t xml:space="preserve">Imperative Programming with Variational Effects</t>
  </si>
  <si>
    <t xml:space="preserve">Bilic, Damir</t>
  </si>
  <si>
    <t xml:space="preserve">Managing Variability in SysML Models of Automotive Systems</t>
  </si>
  <si>
    <t xml:space="preserve">Applications of\# SAT Solvers on Product Lines</t>
  </si>
  <si>
    <t xml:space="preserve">Garc{\'\i}a-Gal{\'a}n, Jes{\'u}s</t>
  </si>
  <si>
    <t xml:space="preserve">Automating the support of highly-configurable services</t>
  </si>
  <si>
    <t xml:space="preserve">Dhungana, Deepak and Tang, Ching Hoo and Weidenbach, Christoph and Wischnewski, Patrick</t>
  </si>
  <si>
    <t xml:space="preserve">Automated verification of interactive rule-based configuration systems (additional material)</t>
  </si>
  <si>
    <t xml:space="preserve">Leutheusser, Thomas</t>
  </si>
  <si>
    <t xml:space="preserve">Generating Realistic Attributed Variability Models</t>
  </si>
  <si>
    <t xml:space="preserve">Al-Hajjaji, Mustafa</t>
  </si>
  <si>
    <t xml:space="preserve">Similarity-driven prioritization and sampling for product-line testing</t>
  </si>
  <si>
    <t xml:space="preserve">Sen, Sagar</t>
  </si>
  <si>
    <t xml:space="preserve">Automatic Effective Model Discovery</t>
  </si>
  <si>
    <t xml:space="preserve">Lüdemann, Dierk and Asad, Nazish and Schmid, Klaus and Voges, Christopher</t>
  </si>
  <si>
    <t xml:space="preserve">Understanding Variable Code: Reducing the Complexity by Integrating Variability Information</t>
  </si>
  <si>
    <t xml:space="preserve">Chen, Jianfeng and Shen, Xipeng and Menzies, Tim</t>
  </si>
  <si>
    <t xml:space="preserve">Building very small test suites (with SNAP)</t>
  </si>
  <si>
    <t xml:space="preserve">Luo, Chuan and Sun, Binqi and Qiao, Bo and Chen, Junjie and Zhang, Hongyu and Lin, Jinkun and Lin, Qingwei and Zhang, Dongmei</t>
  </si>
  <si>
    <t xml:space="preserve">LS-Sampling: An Effective Local Search Based Sampling Approach for Achieving High t-Wise Coverage</t>
  </si>
  <si>
    <t xml:space="preserve">Colige, Sarah</t>
  </si>
  <si>
    <t xml:space="preserve">A Feature-based Configurator for CAM</t>
  </si>
  <si>
    <t xml:space="preserve">Faster SAT Solving for Software with Repeated Structures (with Case Studies on Software Test Suite Minimization)</t>
  </si>
  <si>
    <t xml:space="preserve">Krieter, Sebastian and Arens, Rahel and Nieke, Michael and Sundermann, Chico and He\ss{}, Tobias and Th\"{u}m, Thomas and Seidl, Christoph</t>
  </si>
  <si>
    <t xml:space="preserve">Incremental Construction of Modal Implication Graphs for Evolving Feature Models</t>
  </si>
  <si>
    <t xml:space="preserve">Bogue, Eduardo T and Maciel, Lucas and Noronha, Thiago F</t>
  </si>
  <si>
    <t xml:space="preserve">Exact algorithms for the product configuration problem</t>
  </si>
  <si>
    <t xml:space="preserve">Heymans, Patrick and Schobbens, Pierre Yves</t>
  </si>
  <si>
    <t xml:space="preserve">Model Checking Lots of Systems: Efficient Verification of Temporal Properties in Software Product Lines</t>
  </si>
  <si>
    <t xml:space="preserve">Liu, Chong</t>
  </si>
  <si>
    <t xml:space="preserve">Lightweight trustworthy high-level software design</t>
  </si>
  <si>
    <t xml:space="preserve">Czarnecki, Krzysztof</t>
  </si>
  <si>
    <t xml:space="preserve">Modeling Service Aggregation for the Smart Internet: Challenges Ahead</t>
  </si>
  <si>
    <t xml:space="preserve">Wakrime, Abderrahim Ait and Boubaker, Souha and Kallel, Slim and Guermazi, Emna and Gaaloul, Walid</t>
  </si>
  <si>
    <t xml:space="preserve">A Formal Model for Configurable Business Process with Optimal Cloud Resource Allocation</t>
  </si>
  <si>
    <t xml:space="preserve">Kim, Jongwook</t>
  </si>
  <si>
    <t xml:space="preserve">Reflective and relativistic refactoring with feature-awareness</t>
  </si>
  <si>
    <t xml:space="preserve">Ensan, Alireza and Ternovska, Eugenia</t>
  </si>
  <si>
    <t xml:space="preserve">A language-independent framework for reasoning about preferences for declarative problem solving</t>
  </si>
  <si>
    <t xml:space="preserve">Guo, Wensheng and Yang, Guowu and Le, Qianqi and Hung, William NN</t>
  </si>
  <si>
    <t xml:space="preserve">Complete SAT solver based on set theory</t>
  </si>
  <si>
    <t xml:space="preserve">Tang, Ching Hoo</t>
  </si>
  <si>
    <t xml:space="preserve">Logics for rule-based configuration systems</t>
  </si>
  <si>
    <t xml:space="preserve">Silva, Bárbara and Vale, Gustavo and Afonso, Paulo and Costa, Heitor</t>
  </si>
  <si>
    <t xml:space="preserve">Comparative analysis of two algorithms of combinatorial techniques for testing SPLs — An exploratory study in six SPLs</t>
  </si>
  <si>
    <t xml:space="preserve">Kr{\"o}her, Christian and Fl{\"o}ter, Moritz and Gerling, Lea and Schmid, Klaus</t>
  </si>
  <si>
    <t xml:space="preserve">Incremental software product line verification-A performance analysis with dead variable code</t>
  </si>
  <si>
    <t xml:space="preserve">Oster, Zachary James</t>
  </si>
  <si>
    <t xml:space="preserve">Reasoning with qualitative preferences for optimization of component-based system development</t>
  </si>
  <si>
    <t xml:space="preserve">El-Sharkawy, Sascha and Krafczyk, Adam and Schmid, Klaus</t>
  </si>
  <si>
    <t xml:space="preserve">Configuration Information of Linux</t>
  </si>
  <si>
    <t xml:space="preserve">Derks, Christoph and Str{\"u}ber, Daniel and Berger, Thorsten</t>
  </si>
  <si>
    <t xml:space="preserve">A Generator Framework For Evolving Variant-Rich Software</t>
  </si>
  <si>
    <t xml:space="preserve">Parejo Maestre, Jos{\'e} Antonio</t>
  </si>
  <si>
    <t xml:space="preserve">Moses: a metaheuristic optimization software ecosystem. Applications to the automated analysis of software product lines and service-based applications</t>
  </si>
  <si>
    <t xml:space="preserve">Bezerra, Carla Ilane Moreira</t>
  </si>
  <si>
    <t xml:space="preserve">Measures for maintainability evaluation of the feature model of traditional and dynamics software product line</t>
  </si>
  <si>
    <t xml:space="preserve">Xiong, Yingfei and Hubaux, Arnaud and She, Steven and Czarnecki, Krzysztof</t>
  </si>
  <si>
    <t xml:space="preserve">Generating range fixes for software configuration</t>
  </si>
  <si>
    <t xml:space="preserve">Janota, Mikol{\'a}{\v{s}} and Klieber, William and Marques-Silva, Joao and Clarke, Edmund</t>
  </si>
  <si>
    <t xml:space="preserve">Solving QBF with counterexample guided refinement</t>
  </si>
  <si>
    <t xml:space="preserve">Janota, Mikol{\'a}{\v{s}} and Marques-Silva, Joao</t>
  </si>
  <si>
    <t xml:space="preserve">Abstraction-based algorithm for 2QBF</t>
  </si>
  <si>
    <t xml:space="preserve">Hotz, Lothar and Felfernig, Alexander and Stumptner, Markus and Ryabokon, Anna and Bagley, Claire and Wolter, Katharina</t>
  </si>
  <si>
    <t xml:space="preserve">Configuration knowledge representation and reasoning</t>
  </si>
  <si>
    <t xml:space="preserve">Xiong, Yingfei and Zhang, Hansheng and Hubaux, Arnaud and She, Steven and Wang, Jie and Czarnecki, Krzysztof</t>
  </si>
  <si>
    <t xml:space="preserve">Range Fixes: Interactive Error Resolution for Software Configuration</t>
  </si>
  <si>
    <t xml:space="preserve">Janota, Mikol{\'a}{\v{s}} and Grigore, Radu and Marques-Silva, Joao</t>
  </si>
  <si>
    <t xml:space="preserve">Counterexample guided abstraction refinement algorithm for propositional circumscription</t>
  </si>
  <si>
    <t xml:space="preserve">Schneeweiss, Denny and Hofstedt, Petra</t>
  </si>
  <si>
    <t xml:space="preserve">FdConfig: a constraint-based interactive product configurator</t>
  </si>
  <si>
    <t xml:space="preserve">Behjati, Razieh and Nejati, Shiva</t>
  </si>
  <si>
    <t xml:space="preserve">Architecture-level configuration of industrial control systems: Foundations for an efficient approach</t>
  </si>
  <si>
    <t xml:space="preserve">Ullmann, Nils Merlin and Balyo, Tom{\'a}{\v{s}} and Klein, Michael</t>
  </si>
  <si>
    <t xml:space="preserve">Parallelizing a SAT-Based Product Configurator</t>
  </si>
  <si>
    <t xml:space="preserve">Uirá Kulesza and Sérgio Soares and Christina Chavez and Fernando Castor and Paulo Borba and Carlos Lucena and Paulo Masiero and Claudio Sant’Anna and Fabiano Ferrari and Vander Alves and Roberta Coelho and Eduardo Figueiredo and Paulo F. Pires and Flávia Delicato and Eduardo Piveta and Carla Silva and Valter Camargo and Rosana Braga and Julio Leite and Otávio Lemos and Nabor Mendonça and Thais Batista and Rodrigo Bonifácio and Nélio Cacho and Lyrene Silva and Arndt {von Staa} and Fábio Silveira and Marco Túlio Valente and Fernanda Alencar and Jaelson Castro and Ricardo Ramos and Rosangela Penteado and Cecília Rubira</t>
  </si>
  <si>
    <t xml:space="preserve">The crosscutting impact of the AOSD Brazilian research community</t>
  </si>
  <si>
    <t xml:space="preserve">Gouyette, Marie and Barais, Olivier and Le Noir, J{\'e}r{\^o}me and Jezequel, Jean-Marc</t>
  </si>
  <si>
    <t xml:space="preserve">Managing variability in multi-views engineering: A live demo</t>
  </si>
  <si>
    <t xml:space="preserve">Paz, Andr{\'e}s and Arboleda, Hugo</t>
  </si>
  <si>
    <t xml:space="preserve">Towards a framework for deriving platform-independent model-driven software product lines</t>
  </si>
  <si>
    <t xml:space="preserve">Corriveau, J.-Pierre and Bashardoust, Soheila and Radonjic, Vojislav D.</t>
  </si>
  <si>
    <t xml:space="preserve">Requirements verification in the presence of variability</t>
  </si>
  <si>
    <t xml:space="preserve">Bertone, Fabrizio and Caragnano, Giuseppe and Ruiu, Pietro and Terzo, Olivier and Vasciaveo, Alessandro and Benso, Alfredo</t>
  </si>
  <si>
    <t xml:space="preserve">Evaluating Scalability of a Cloud Based Platform for Biological Networks Analysis</t>
  </si>
  <si>
    <t xml:space="preserve">Cuadrado, Jesús Sánchez and Guerra, Esther and de Lara, Juan</t>
  </si>
  <si>
    <t xml:space="preserve">A Component Model for Model Transformations</t>
  </si>
  <si>
    <t xml:space="preserve">Montaghami, Vajih and Rayside, Derek</t>
  </si>
  <si>
    <t xml:space="preserve">Extending Alloy with partial instances</t>
  </si>
  <si>
    <t xml:space="preserve">Bąk, Kacper and Zayan, Dina and Czarnecki, Krzysztof and Antkiewicz, Michał and Diskin, Zinovy and Wąsowski, Andrzej and Rayside, Derek</t>
  </si>
  <si>
    <t xml:space="preserve">Example-Driven Modeling: Model = Abstractions + Examples</t>
  </si>
  <si>
    <t xml:space="preserve">Haugen, {\O}ystein and {\O}g{\aa}rd, Ommund</t>
  </si>
  <si>
    <t xml:space="preserve">BVR--better variability results</t>
  </si>
  <si>
    <t xml:space="preserve">Semer{\'a}th, Oszk{\'a}r and Barta, {\'A}gnes and Horv{\'a}th, {\'A}kos and Szatm{\'a}ri, Zolt{\'a}n and Varr{\'o}, D{\'a}niel</t>
  </si>
  <si>
    <t xml:space="preserve">Formal validation of domain-specific languages with derived features and well-formedness constraints</t>
  </si>
  <si>
    <t xml:space="preserve">Bacikov{\'a}, Michaela and Porub{\"a}n, Jaroslav and Lakatos, Dominik</t>
  </si>
  <si>
    <t xml:space="preserve">Defining domain language of graphical user interfaces</t>
  </si>
  <si>
    <t xml:space="preserve">Urli, Simon and Blay-Fornarino, Mireille and Collet, Philippe</t>
  </si>
  <si>
    <t xml:space="preserve">Handling Complex Configurations in Software Product Lines: A Tooled Approach</t>
  </si>
  <si>
    <t xml:space="preserve">Rauf, Rehan and Antkiewicz, Michał and Czarnecki, Krzysztof</t>
  </si>
  <si>
    <t xml:space="preserve">Logical structure extraction from software requirements documents</t>
  </si>
  <si>
    <t xml:space="preserve">Duran-Limon, Hector A. and Garcia-Rios, Carlos A. and Castillo-Barrera, Francisco E. and Capilla, Rafael</t>
  </si>
  <si>
    <t xml:space="preserve">An Ontology-Based Product Architecture Derivation Approach</t>
  </si>
  <si>
    <t xml:space="preserve">Seidl, Christoph and Winkelmann, Tim and Schaefer, Ina</t>
  </si>
  <si>
    <t xml:space="preserve">A software product line of feature modeling notations and cross-tree constraint languages</t>
  </si>
  <si>
    <t xml:space="preserve">Van Der Storm, Tijs and Cook, William R and Loh, Alex</t>
  </si>
  <si>
    <t xml:space="preserve">The design and implementation of object grammars</t>
  </si>
  <si>
    <t xml:space="preserve">Heged{\"u}s, {\'A}bel and Horv{\'a}th, {\'A}kos and R{\'a}th, Istv{\'a}n and Starr, Rodrigo Rizzi and Varr{\'o}, D{\'a}niel</t>
  </si>
  <si>
    <t xml:space="preserve">Query-driven soft traceability links for models</t>
  </si>
  <si>
    <t xml:space="preserve">Zayan, Dina and Antkiewicz, Micha\l{} and Czarnecki, Krzysztof</t>
  </si>
  <si>
    <t xml:space="preserve">Effects of Using Examples on Structural Model Comprehension: A Controlled Experiment</t>
  </si>
  <si>
    <t xml:space="preserve">Perrouin, Gilles and Amrani, Moussa and Acher, Mathieu and Combemale, Benoit and Legay, Axel and Schobbens, Pierre-Yves</t>
  </si>
  <si>
    <t xml:space="preserve">Featured Model Types: Towards Systematic Reuse in Modelling Language Engineering</t>
  </si>
  <si>
    <t xml:space="preserve">van Der Storm, Tijs and Cook, William R and Loh, Alex</t>
  </si>
  <si>
    <t xml:space="preserve">Object Grammars Compositional and Bidirectional Mapping between Text and Graphs</t>
  </si>
  <si>
    <t xml:space="preserve">Paulo Borba and Myra B. Cohen and Axel Legay and Andrzej Wasowski</t>
  </si>
  <si>
    <t xml:space="preserve">Analysis, Test and Verification in The Presence of Variability (Dagstuhl Seminar 13091)</t>
  </si>
  <si>
    <t xml:space="preserve">De Grande, Robson Eduardo and Boukerche, Azzedine</t>
  </si>
  <si>
    <t xml:space="preserve">Predictive Dynamic Load Balancing for Large-Scale HLA-based Simulations</t>
  </si>
  <si>
    <t xml:space="preserve">Heinrich, Robert and Strittmatter, Misha and Reussner, Ralf</t>
  </si>
  <si>
    <t xml:space="preserve">A Layered Reference Architecture for Metamodels to Tailor Quality Modeling and Analysis</t>
  </si>
  <si>
    <t xml:space="preserve">Dhungana, Deepak and Falkner, Andreas and Haselbock, Alois</t>
  </si>
  <si>
    <t xml:space="preserve">Configuration of Cardinality-Based Feature Models Using Generative Constraint Satisfaction</t>
  </si>
  <si>
    <t xml:space="preserve">Ebrahimi, Amir Hossein and Johansson, Pierre EC and Bengtsson, Kristofer and {\AA}kesson, Knut</t>
  </si>
  <si>
    <t xml:space="preserve">Managing product and production variety--a language workbench approach</t>
  </si>
  <si>
    <t xml:space="preserve">Alam, Omar and Kienzle, J{\"o}rg and Mussbacher, Gunter</t>
  </si>
  <si>
    <t xml:space="preserve">Modelling a family of systems for crisis management with concern-oriented reuse</t>
  </si>
  <si>
    <t xml:space="preserve">Pfannemüller, Martin and Breitbach, Martin and Krupitzer, Christian and Weckesser, Markus and Becker, Christian and Schmerl, Bradley and Schürr, Andy</t>
  </si>
  <si>
    <t xml:space="preserve">REACT: A Model-Based Runtime Environment for Adapting Communication Systems</t>
  </si>
  <si>
    <t xml:space="preserve">Procter, Sam and Wrage, Lutz</t>
  </si>
  <si>
    <t xml:space="preserve">Guided architecture trade space exploration: fusing model-based engineering and design by shopping</t>
  </si>
  <si>
    <t xml:space="preserve">Marussy, Krist{\'o}f and Semer{\'a}th, Oszk{\'a}r and Babikian, Aren A and Varr{\'o}, D{\'a}niel</t>
  </si>
  <si>
    <t xml:space="preserve">A Specification Language for Consistent Model Generation based on Partial Models</t>
  </si>
  <si>
    <t xml:space="preserve">Temple, Paul and Acher, Mathieu and Jézéquel, Jean-Marc</t>
  </si>
  <si>
    <t xml:space="preserve">Empirical Assessment of Multimorphic Testing</t>
  </si>
  <si>
    <t xml:space="preserve">Bačíková, Michaela and Porubän, Jaroslav</t>
  </si>
  <si>
    <t xml:space="preserve">DSL-driven generation of Graphical User Interfaces</t>
  </si>
  <si>
    <t xml:space="preserve">Wally, Bernhard and Huemer, Christian and Mazak, Alexandra and Wimmer, Manuel</t>
  </si>
  <si>
    <t xml:space="preserve">A Variability Information Model for OPC UA</t>
  </si>
  <si>
    <t xml:space="preserve">Preuveneers, Davy and Heyman, Thomas and Berbers, Yolande and Joosen, Wouter</t>
  </si>
  <si>
    <t xml:space="preserve">Feature-Based Variability Management for Scalable Enterprise Applications: Experiences with an E-Payment Case</t>
  </si>
  <si>
    <t xml:space="preserve">Weiher, Marcel and Hirschfeld, Robert</t>
  </si>
  <si>
    <t xml:space="preserve">Constraints as Polymorphic Connectors</t>
  </si>
  <si>
    <t xml:space="preserve">Li, Long and Zhao, Haiyan and Zhang, Wei</t>
  </si>
  <si>
    <t xml:space="preserve">MbFM: A matrix-based tool for modeling and configuring feature models</t>
  </si>
  <si>
    <t xml:space="preserve">Ketata, Aymen and Moreno, Carlos and Fischmeister, Sebastian and Liang, Jia and Czarnecki, Krzysztof</t>
  </si>
  <si>
    <t xml:space="preserve">Performance prediction upon toolchain migration in model-based software</t>
  </si>
  <si>
    <t xml:space="preserve">Duddy, Keith and Kiegeland, Joerg</t>
  </si>
  <si>
    <t xml:space="preserve">Beyond MOF constraints-multiple constraint set metamodelling for lifecycle management</t>
  </si>
  <si>
    <t xml:space="preserve">Yang, Jiayi and Wang, Wenxi and Marinov, Darko and Khurshid, Sarfraz</t>
  </si>
  <si>
    <t xml:space="preserve">AlloyMC: Alloy Meets Model Counting</t>
  </si>
  <si>
    <t xml:space="preserve">Wally, Bernhard and Huemer, Christian and Mazak, Alexandra and Wimmer, Manuel and {\v{S}}indel{\'a}{\v{r}}, Radek</t>
  </si>
  <si>
    <t xml:space="preserve">Modeling Variability and Persisting Configurations in OPC UA</t>
  </si>
  <si>
    <t xml:space="preserve">Leitner, Andrea and Weiß, Reinhold and Kreiner, Christian</t>
  </si>
  <si>
    <t xml:space="preserve">Extending the multi-modeling domain representation from problem space to solution space</t>
  </si>
  <si>
    <t xml:space="preserve">Iosif-Laz{\u{a}}r, Alexandru F and W{\k{a}}sowski, Andrzej</t>
  </si>
  <si>
    <t xml:space="preserve">Trustworthy variant derivation with translation validation for safety critical product lines</t>
  </si>
  <si>
    <t xml:space="preserve">do Carmo Machado, Ivan and McGregor, John D and Cavalcanti, Yguarat{\~a} Cerqueira and De Almeida, Eduardo Santana</t>
  </si>
  <si>
    <t xml:space="preserve">On strategies for testing software product lines: A systematic literature review</t>
  </si>
  <si>
    <t xml:space="preserve">Ahmed, Bestoun S. and Zamli, Kamal Z. and Afzal, Wasif and Bures, Miroslav</t>
  </si>
  <si>
    <t xml:space="preserve">Constrained Interaction Testing: A Systematic Literature Study</t>
  </si>
  <si>
    <t xml:space="preserve">Alsariera, Yazan A. and Majid, Mazlina A. and Zamli, Kamal Z.</t>
  </si>
  <si>
    <t xml:space="preserve">SPLBA: An interaction strategy for testing software product lines using the Bat-inspired algorithm</t>
  </si>
  <si>
    <t xml:space="preserve">Ferrer, Javier and Garc{\'\i}a-Nieto, Jos{\'e} and Alba, Enrique and Chicano, Francisco</t>
  </si>
  <si>
    <t xml:space="preserve">Intelligent testing of traffic light programs: Validation in smart mobility scenarios</t>
  </si>
  <si>
    <t xml:space="preserve">Barner, Simon and Diewald, Alexander and Eizaguirre, Fernando and Vasilevskiy, Anatoly and Chauvel, Franck</t>
  </si>
  <si>
    <t xml:space="preserve">Building product-lines of mixed-criticality systems</t>
  </si>
  <si>
    <t xml:space="preserve">Duan, Feng and Lei, Yu and Yu, Linbin and Kacker, Raghu N. and Kuhn, D. Richard</t>
  </si>
  <si>
    <t xml:space="preserve">Optimizing IPOG's Vertical Growth with Constraints Based on Hypergraph Coloring</t>
  </si>
  <si>
    <t xml:space="preserve">Alsewari, AbdulRahman A and Kabir, Muhammad N and Zamli, Kamal Z and Alaofi, Khalid S</t>
  </si>
  <si>
    <t xml:space="preserve">Software product line test list generation based on harmony search algorithm with constraints support</t>
  </si>
  <si>
    <t xml:space="preserve">Fischer, Stefan and Linsbauer, Lukas and Lopez-Herrejon, Roberto E. and Egyed, Alexander and Ramler, Rudolf</t>
  </si>
  <si>
    <t xml:space="preserve">Bridging the Gap between Software Variability and System Variant Management: Experiences from an Industrial Machinery Product Line</t>
  </si>
  <si>
    <t xml:space="preserve">Lee, Jaemyoun and Kang, Kyungtae</t>
  </si>
  <si>
    <t xml:space="preserve">Assessment of DM-cache Running on Virtual Linux</t>
  </si>
  <si>
    <t xml:space="preserve">AFZAL, WASIF and BURES, MIROSLAV</t>
  </si>
  <si>
    <t xml:space="preserve">Ziadi, Tewfik and Frias, Luz and da Silva, Marcos Aurélio Almeida and Ziane, Mikal</t>
  </si>
  <si>
    <t xml:space="preserve">Feature Identification from the Source Code of Product Variants</t>
  </si>
  <si>
    <t xml:space="preserve">Medeiros, Fl\'{a}vio and Ribeiro, M\'{a}rcio and Gheyi, Rohit</t>
  </si>
  <si>
    <t xml:space="preserve">Investigating Preprocessor-Based Syntax Errors</t>
  </si>
  <si>
    <t xml:space="preserve">Itzik, Nili and Reinhartz-Berger, Iris and Wand, Yair</t>
  </si>
  <si>
    <t xml:space="preserve">Variability Analysis of Requirements: Considering Behavioral Differences and Reflecting Stakeholders’ Perspectives</t>
  </si>
  <si>
    <t xml:space="preserve">Jannik Laval and Simon Denier and Stéphane Ducasse and Jean-Rémy Falleri</t>
  </si>
  <si>
    <t xml:space="preserve">Supporting simultaneous versions for software evolution assessment</t>
  </si>
  <si>
    <t xml:space="preserve">Nadi, Sarah and Holt, Ric</t>
  </si>
  <si>
    <t xml:space="preserve">The Linux kernel: a case study of build system variability</t>
  </si>
  <si>
    <t xml:space="preserve">Shatnawi, Anas and Seriai, Abdelhak-Djamel and Sahraoui, Houari</t>
  </si>
  <si>
    <t xml:space="preserve">Recovering software product line architecture of a family of object-oriented product variants</t>
  </si>
  <si>
    <t xml:space="preserve">Morgado, Inês Coimbra and Paiva, Ana C.R. and Faria, João Pascoal</t>
  </si>
  <si>
    <t xml:space="preserve">Automated Pattern-Based Testing of Mobile Applications</t>
  </si>
  <si>
    <t xml:space="preserve">Nguyen, ThanhVu and Koc, Ugur and Cheng, Javran and Foster, Jeffrey S. and Porter, Adam A.</t>
  </si>
  <si>
    <t xml:space="preserve">IGen: Dynamic Interaction Inference for Configurable Software</t>
  </si>
  <si>
    <t xml:space="preserve">Siegmund, Norbert and Sobernig, Stefan and Apel, Sven</t>
  </si>
  <si>
    <t xml:space="preserve">Attributed Variability Models: Outside the Comfort Zone</t>
  </si>
  <si>
    <t xml:space="preserve">Behrang, Farnaz and Cohen, Myra B. and Orso, Alessandro</t>
  </si>
  <si>
    <t xml:space="preserve">Users Beware: Preference Inconsistencies Ahead</t>
  </si>
  <si>
    <t xml:space="preserve">Cai, Yuanfang and Xiao, Lu and Kazman, Rick and Mo, Ran and Feng, Qiong</t>
  </si>
  <si>
    <t xml:space="preserve">Design Rule Spaces: A New Model for Representing and Analyzing Software Architecture</t>
  </si>
  <si>
    <t xml:space="preserve">Wille, David and Schulze, Sandro and Seidl, Christoph and Schaefer, Ina</t>
  </si>
  <si>
    <t xml:space="preserve">Custom-Tailored Variability Mining for Block-Based Languages</t>
  </si>
  <si>
    <t xml:space="preserve">Klatt, Benjamin and K{\"u}ster, Martin and Krogmann, Klaus</t>
  </si>
  <si>
    <t xml:space="preserve">A graph-based analysis concept to derive a variation point design from product copies</t>
  </si>
  <si>
    <t xml:space="preserve">Abbasi, Ebrahim Khalil and Acher, Mathieu and Heymans, Patrick and Cleve, Anthon</t>
  </si>
  <si>
    <t xml:space="preserve">Reverse engineering web configurators</t>
  </si>
  <si>
    <t xml:space="preserve">Dama{\v{s}}evi{\v{c}}ius, Robertas and Pa{\v{s}}kevi{\v{c}}ius, Paulius and Kar{\v{c}}iauskas, Eimutis and Marcinkevi{\v{c}}ius, Romas</t>
  </si>
  <si>
    <t xml:space="preserve">Automatic extraction of features and generation of feature models from java programs</t>
  </si>
  <si>
    <t xml:space="preserve">Feldmann, Stefan and Legat, Christoph and Vogel-Heuser, Birgit</t>
  </si>
  <si>
    <t xml:space="preserve">Engineering support in the machine manufacturing domain through interdisciplinary product lines: An applicability analysis</t>
  </si>
  <si>
    <t xml:space="preserve">Wille, David</t>
  </si>
  <si>
    <t xml:space="preserve">Managing Lots of Models: The FaMine Approach</t>
  </si>
  <si>
    <t xml:space="preserve">Zhou, Qin and Wang, Zhenzhen and Chen, Jun and Song, Jun and Chen, Lu and Lu, Yi</t>
  </si>
  <si>
    <t xml:space="preserve">Development and evaluation of a digital dental modeling method based on grating projection and reverse engineering software</t>
  </si>
  <si>
    <t xml:space="preserve">Lape\~{n}a, Ra\'{u}l and Ballarin, Manuel and Cetina, Carlos</t>
  </si>
  <si>
    <t xml:space="preserve">Towards Clone-and-Own Support: Locating Relevant Methods in Legacy Products</t>
  </si>
  <si>
    <t xml:space="preserve">Losavio, Francisca and Ordaz, Oscar and Levy, Nicole and Baïotto, Anthony</t>
  </si>
  <si>
    <t xml:space="preserve">Graph modelling of a refactoring process for Product Line Architecture design</t>
  </si>
  <si>
    <t xml:space="preserve">Babur, Önder and Cleophas, Loek and Verhoeff, Tom and van den Brand, Mark</t>
  </si>
  <si>
    <t xml:space="preserve">Towards statistical comparison and analysis of models</t>
  </si>
  <si>
    <t xml:space="preserve">Assy, Nour and Gaaloul, Walid</t>
  </si>
  <si>
    <t xml:space="preserve">Extracting configuration guidance models from business process repositories</t>
  </si>
  <si>
    <t xml:space="preserve">Huang, Chung-Hao and Peled, Doron A. and Schewe, Sven and Wang, Farn</t>
  </si>
  <si>
    <t xml:space="preserve">A Game-Theoretic Foundation for the Maximum Software Resilience against Dense Errors</t>
  </si>
  <si>
    <t xml:space="preserve">Zhang, Yuanliang and He, Haochen and Legunsen, Owolabi and Li, Shanshan and Dong, Wei and Xu, Tianyin</t>
  </si>
  <si>
    <t xml:space="preserve">An Evolutionary Study of Configuration Design and Implementation in Cloud Systems</t>
  </si>
  <si>
    <t xml:space="preserve">Ballarin, Manuel and Lape{\~n}a, Ra{\'u}l and Cetina, Carlos</t>
  </si>
  <si>
    <t xml:space="preserve">Leveraging feature location to extract the clone-and-own relationships of a family of software products</t>
  </si>
  <si>
    <t xml:space="preserve">Arcega, Lorena and Font, Jaime and Haugen, Øystein and Cetina, Carlos</t>
  </si>
  <si>
    <t xml:space="preserve">Achieving Knowledge Evolution in Dynamic Software Product Lines</t>
  </si>
  <si>
    <t xml:space="preserve">Lape\~{n}a, Ra\'{u}l and Font, Jaime and Pastor, \'{O}scar and Cetina, Carlos</t>
  </si>
  <si>
    <t xml:space="preserve">Analyzing the Impact of Natural Language Processing over Feature Location in Models</t>
  </si>
  <si>
    <t xml:space="preserve">Kicsi, András and Vidács, László and Beszédes, Árpád and Kocsis, Ferenc and Kovács, István</t>
  </si>
  <si>
    <t xml:space="preserve">Information retrieval based feature analysis for product line adoption in 4GL systems</t>
  </si>
  <si>
    <t xml:space="preserve">Maazoun, Jihen and Bouassida, Nadia and Ben-Abdallah, Hanêne</t>
  </si>
  <si>
    <t xml:space="preserve">A bottom up SPL design method</t>
  </si>
  <si>
    <t xml:space="preserve">Haidar, Hassan and Kolp, Manuel and Wautelet, Yves</t>
  </si>
  <si>
    <t xml:space="preserve">Goal-oriented requirement engineering for agile software product lines: an overview</t>
  </si>
  <si>
    <t xml:space="preserve">Klint, Paul and Landman, Davy and Vinju, Jurgen</t>
  </si>
  <si>
    <t xml:space="preserve">Exploring the Limits of Domain Model Recovery</t>
  </si>
  <si>
    <t xml:space="preserve">Henard, Christopher and Papadakis, Mike and Le Traon, Yves</t>
  </si>
  <si>
    <t xml:space="preserve">Flattening or not of the combinatorial interaction testing models?</t>
  </si>
  <si>
    <t xml:space="preserve">Ludwig, Kai and Kr\"{u}ger, Jacob and Leich, Thomas</t>
  </si>
  <si>
    <t xml:space="preserve">Covert and Phantom Features in Annotations: Do They Impact Variability Analysis?</t>
  </si>
  <si>
    <t xml:space="preserve">Vogel-Heuser, Birgit and Feldmann, S. and Folmer, J. and Rösch, Susanne and Heinrich, R. and Rostami, K. and Reussner, R.</t>
  </si>
  <si>
    <t xml:space="preserve">Architecture-Based Assessment and Planning of Software Changes in Information and Automated Production Systems State of the Art and Open Issues</t>
  </si>
  <si>
    <t xml:space="preserve">Lopez-Herrejon, Roberto E. and Egyed, Alexander</t>
  </si>
  <si>
    <t xml:space="preserve">SBSE4VM: Search Based Software Engineering for Variability Management</t>
  </si>
  <si>
    <t xml:space="preserve">Kicsi, Andr{\'a}s and Csuvik, Viktor and Vid{\'a}cs, L{\'a}szl{\'o} and Horv{\'a}th, Ferenc and Besz{\'e}des, {\'A}rp{\'a}d and Gyim{\'o}thy, Tibor and Kocsis, Ferenc</t>
  </si>
  <si>
    <t xml:space="preserve">Feature analysis using information retrieval, community detection and structural analysis methods in product line adoption</t>
  </si>
  <si>
    <t xml:space="preserve">Quinton, Cl{\'e}ment and Romero, Daniel and Duchien, Laurence</t>
  </si>
  <si>
    <t xml:space="preserve">Handling Constraints in Cardinality-Based Feature Models: The Cloud Environment Case Study</t>
  </si>
  <si>
    <t xml:space="preserve">Davril, Jean-Marc and Heymans, Patrick and B{\'e}can, Guillaume and Acher, Mathieu</t>
  </si>
  <si>
    <t xml:space="preserve">On Breaking The Curse of Dimensionality in Reverse Engineering Feature Models</t>
  </si>
  <si>
    <t xml:space="preserve">Steinberger, Michal and Reinhartz-Berger, Iris</t>
  </si>
  <si>
    <t xml:space="preserve">Comprehensive variability analysis of requirements and testing artifacts</t>
  </si>
  <si>
    <t xml:space="preserve">Liu, Kaiping and Tan, Hee Beng Kuan and Chen, Xu</t>
  </si>
  <si>
    <t xml:space="preserve">Supporting the adaptation of open-source database applications through extracting data lifecycles</t>
  </si>
  <si>
    <t xml:space="preserve">Nguyen, KimHao and Nguyen, ThanhVu</t>
  </si>
  <si>
    <t xml:space="preserve">GenTree: Using Decision Trees to Learn Interactions for Configurable Software</t>
  </si>
  <si>
    <t xml:space="preserve">Schmid, Klaus and Koschke, Rainer and Kr{\"o}her, Christian and L{\"u}demann, Dierk</t>
  </si>
  <si>
    <t xml:space="preserve">Towards identifying evolution smells in Software Product Lines</t>
  </si>
  <si>
    <t xml:space="preserve">Gharsellaoui, Hamza and Maazoun, Jihen and Bouassida, Nadia and Ben Ahmed, Samir and Ben-Abdallah, Hanene</t>
  </si>
  <si>
    <t xml:space="preserve">A real-time scheduling of reconfigurable OS tasks with a bottom-up SPL design approach</t>
  </si>
  <si>
    <t xml:space="preserve">Pérez, Francisca and Ballarín, Manuel and Lapeña, Raúl and Cetina, Carlos</t>
  </si>
  <si>
    <t xml:space="preserve">Locating Clone-and-Own Relationships in Model-Based Industrial Families of Software Products to Encourage Reuse</t>
  </si>
  <si>
    <t xml:space="preserve">Sannier, Nicolas and B{\'e}can, Guillaume and Ben Nasr, Sana and Baudry, Benoit</t>
  </si>
  <si>
    <t xml:space="preserve">On Product Comparison Matrices and Variability Models from a Product Comparison/Configuration Perspective</t>
  </si>
  <si>
    <t xml:space="preserve">Li, Yi</t>
  </si>
  <si>
    <t xml:space="preserve">Managing software evolution through semantic history slicing</t>
  </si>
  <si>
    <t xml:space="preserve">Davril, Jean-Marc and Cordy, Maxime and Heymans, Patrick and Acher, Mathieu</t>
  </si>
  <si>
    <t xml:space="preserve">Using fuzzy modeling for consistent definitions of product qualities in requirements</t>
  </si>
  <si>
    <t xml:space="preserve">Hasbi, Muhamad and Budiardjo, Eko K. and Wibowo, Wahyu C.</t>
  </si>
  <si>
    <t xml:space="preserve">Reverse Engineering in Software Product Line - A Systematic Literature Review</t>
  </si>
  <si>
    <t xml:space="preserve">Berger, Thorsten and Nadi, Sarah</t>
  </si>
  <si>
    <t xml:space="preserve">Variability models in large-scale systems: A study and a reverse-engineering technique</t>
  </si>
  <si>
    <t xml:space="preserve">Fortz, Sophie</t>
  </si>
  <si>
    <t xml:space="preserve">LIFTS: Learning Featured Transition Systems</t>
  </si>
  <si>
    <t xml:space="preserve">Lee, Hyesun and Lee, Kang Bok</t>
  </si>
  <si>
    <t xml:space="preserve">A Feature-Oriented Method for Extracting a Product Line Asset from a Family of Legacy Applications</t>
  </si>
  <si>
    <t xml:space="preserve">Ma, Lei and Artho, Cyrille and Sato, Hiroyuki</t>
  </si>
  <si>
    <t xml:space="preserve">Managing Product Variants by Project Centralization</t>
  </si>
  <si>
    <t xml:space="preserve">Santos, Andr{\'e} L</t>
  </si>
  <si>
    <t xml:space="preserve">Variability management of plugin-based systems using feature models</t>
  </si>
  <si>
    <t xml:space="preserve">Nishino, Kohei and Kitamura, Takashi and Kishi, Tomoji and Artho, Cyrille</t>
  </si>
  <si>
    <t xml:space="preserve">Toward an Encoding Approach to Interaction-based Test Suite Minimization</t>
  </si>
  <si>
    <t xml:space="preserve">Bolat, Alperen and &amp;#x00C7;elik, Seyyid Hikmet and Olgun, Ataberk and Ergin, O&amp;#x011F;uz and Ottavi, Marco</t>
  </si>
  <si>
    <t xml:space="preserve">ERIC: An Efficient and Practical Software Obfuscation Framework</t>
  </si>
  <si>
    <t xml:space="preserve">Zhang, Yi and Guo, Jianmei and Blais, Eric and Czarnecki, Krzysztof</t>
  </si>
  <si>
    <t xml:space="preserve">Performance Prediction of Configurable Software Systems by Fourier Learning (T)</t>
  </si>
  <si>
    <t xml:space="preserve">Ghezzi, Carlo and Sharifloo, Amir Molzam</t>
  </si>
  <si>
    <t xml:space="preserve">Model-based verification of quantitative non-functional properties for software product lines</t>
  </si>
  <si>
    <t xml:space="preserve">Yu, Weiren and Aggarwal, Charu C. and Ma, Shuai and Wang, Haixun</t>
  </si>
  <si>
    <t xml:space="preserve">On Anomalous Hotspot Discovery in Graph Streams</t>
  </si>
  <si>
    <t xml:space="preserve">Ha, Huong and Zhang, Hongyu</t>
  </si>
  <si>
    <t xml:space="preserve">DeepPerf: Performance Prediction for Configurable Software with Deep Sparse Neural Network</t>
  </si>
  <si>
    <t xml:space="preserve">Gonzalez-Huerta, Javier and Insfran, Emilio and Abrah{\~a}o, Silvia and Scanniello, Giuseppe</t>
  </si>
  <si>
    <t xml:space="preserve">Validating a model-driven software architecture evaluation and improvement method: A family of experiments</t>
  </si>
  <si>
    <t xml:space="preserve">Hammani, Fatima Zahra</t>
  </si>
  <si>
    <t xml:space="preserve">Survey of Non-Functional Requirements modeling and verification of Software Product Lines</t>
  </si>
  <si>
    <t xml:space="preserve">Performance-Influence Model for Highly Configurable Software with Fourier Learning and Lasso Regression</t>
  </si>
  <si>
    <t xml:space="preserve">Weber, Max and Apel, Sven and Siegmund, Norbert</t>
  </si>
  <si>
    <t xml:space="preserve">White-Box Performance-Influence Models: A Profiling and Learning Approach</t>
  </si>
  <si>
    <t xml:space="preserve">Batory, Don</t>
  </si>
  <si>
    <t xml:space="preserve">Why (meta-)theories of automated software design are essential: A personal perspective</t>
  </si>
  <si>
    <t xml:space="preserve">Zanardini, Damiano and Albert, Elvira and Villela, Karina</t>
  </si>
  <si>
    <t xml:space="preserve">Resource--usage--aware configuration in software product lines</t>
  </si>
  <si>
    <t xml:space="preserve">Martin, Hugo and Acher, Mathieu and Lesoil, Luc and Jezequel, Jean Marc and Khelladi, Djamel Eddine and Pereira, Juliana Alves</t>
  </si>
  <si>
    <t xml:space="preserve">Transfer Learning Across Variants and Versions : The Case of Linux Kernel Size</t>
  </si>
  <si>
    <t xml:space="preserve">Savolainen, Juha and Mannion, Mike and Kuusela, Juha</t>
  </si>
  <si>
    <t xml:space="preserve">Developing Platforms for Multiple Software Product Lines</t>
  </si>
  <si>
    <t xml:space="preserve">Reddy, C. Mylara and Nalini, N.</t>
  </si>
  <si>
    <t xml:space="preserve">Fault Tolerant Cloud Software Systems Using Software Configurations</t>
  </si>
  <si>
    <t xml:space="preserve">Challenges and Insights from Optimizing Configurable Software Systems</t>
  </si>
  <si>
    <t xml:space="preserve">Lee, Kwanwoo</t>
  </si>
  <si>
    <t xml:space="preserve">A Method for Deriving an Optimal Product Feature Configuration Considering Feature Interaction</t>
  </si>
  <si>
    <t xml:space="preserve">Bae, Sungjin and Kang, Kyo Chul</t>
  </si>
  <si>
    <t xml:space="preserve">A Feature-based Product Configuration Method for Product Line Engineering</t>
  </si>
  <si>
    <t xml:space="preserve">Cheng, Jiezhu and Gao, Cuiyun and Zheng, Zibin</t>
  </si>
  <si>
    <t xml:space="preserve">HINNPerf: Hierarchical Interaction Neural Network for Performance Prediction of Configurable Systems</t>
  </si>
  <si>
    <t xml:space="preserve">Apel, Sven and Kolesnikov, Sergiy and Siegmund, Norbert and K\"{a}stner, Christian and Garvin, Brady</t>
  </si>
  <si>
    <t xml:space="preserve">Exploring Feature Interactions in the Wild: The New Feature-Interaction Challenge</t>
  </si>
  <si>
    <t xml:space="preserve">Grossman, Robert L. and Greenway, Matthew and Heath, Allison P. and Powell, Ray and Suarez, Rafael D. and Wells, Walt and White, Kevin and Atkinson, Malcolm and Klampanos, Iraklis and Alvarez, Heidi L. and Harvey, Christine and Mambretti, Joe J.</t>
  </si>
  <si>
    <t xml:space="preserve">The Design of a Community Science Cloud: The Open Science Data Cloud Perspective</t>
  </si>
  <si>
    <t xml:space="preserve">DeVries, Byron and Cheng, Betty H.C.</t>
  </si>
  <si>
    <t xml:space="preserve">Automatic Detection of Feature Interactions Using Symbolic Analysis and Evolutionary Computation</t>
  </si>
  <si>
    <t xml:space="preserve">Dominka, Sven and Mandl, Michael and Dübner, Michael and Ertl, Dominik</t>
  </si>
  <si>
    <t xml:space="preserve">Using combinatorial testing for distributed automotive features: Applying combinatorial testing for automated feature-interaction-testing</t>
  </si>
  <si>
    <t xml:space="preserve">Dominka, Sven and Mandl, Michael and Ertl, Dominik and Dübner, Michael and Schramml, Florian</t>
  </si>
  <si>
    <t xml:space="preserve">Increasing test efficiency with automated feature-interaction-testing: Feature testing of engine ECU software</t>
  </si>
  <si>
    <t xml:space="preserve">Stănciulescu, Ştefan and Schulze, Sandro and Wąsowski, Andrzej</t>
  </si>
  <si>
    <t xml:space="preserve">Forked and integrated variants in an open-source firmware project</t>
  </si>
  <si>
    <t xml:space="preserve">Passos, Leonardo and Queiroz, Rodrigo and Mukelabai, Mukelabai and Berger, Thorsten and Apel, Sven and Czarnecki, Krzysztof and Padilla, Jesus Alejandro</t>
  </si>
  <si>
    <t xml:space="preserve">A Study of Feature Scattering in the Linux Kernel</t>
  </si>
  <si>
    <t xml:space="preserve">Passos, Leonardo and Padilla, Jes\'{u}s and Berger, Thorsten and Apel, Sven and Czarnecki, Krzysztof and Valente, Marco Tulio</t>
  </si>
  <si>
    <t xml:space="preserve">Feature Scattering in the Large: A Longitudinal Study of Linux Kernel Device Drivers</t>
  </si>
  <si>
    <t xml:space="preserve">Abukwaik, Hadil and Burger, Andreas and Andam, Berima Kweku and Berger, Thorsten</t>
  </si>
  <si>
    <t xml:space="preserve">Semi-Automated Feature Traceability with Embedded Annotations</t>
  </si>
  <si>
    <t xml:space="preserve">Lopez-Herrejon, Roberto Erick and Illescas, Sheny and Egyed, Alexander</t>
  </si>
  <si>
    <t xml:space="preserve">A systematic mapping study of information visualization for software product line engineering</t>
  </si>
  <si>
    <t xml:space="preserve">Melo, Jean and Narcizo, Fabricio Batista and Hansen, Dan Witzner and Brabrand, Claus and Wasowski, Andrzej</t>
  </si>
  <si>
    <t xml:space="preserve">Variability through the Eyes of the Programmer</t>
  </si>
  <si>
    <t xml:space="preserve">Juodisius, Paulius and Sarkar, Atrisha and Mukkamala, Raghava Rao and Antkiewicz, Michal and Czarnecki, Krzysztof and Wasowski, Andrzej</t>
  </si>
  <si>
    <t xml:space="preserve">Clafer: Lightweight Modeling of Structure, Behaviour, and Variability</t>
  </si>
  <si>
    <t xml:space="preserve">An Empirical Study of Configuration Mismatches in Linux</t>
  </si>
  <si>
    <t xml:space="preserve">Myll{\"a}rniemi, Varvana and Tiihonen, Juha and Raatikainen, Mikko and Felfernig, Alexander</t>
  </si>
  <si>
    <t xml:space="preserve">Using Answer Set Programming for Feature Model Representation and Configuration</t>
  </si>
  <si>
    <t xml:space="preserve">Fischer, Stefan and Ramler, Rudolf and Linsbauer, Lukas and Egyed, Alexander</t>
  </si>
  <si>
    <t xml:space="preserve">Automating Test Reuse for Highly Configurable Software</t>
  </si>
  <si>
    <t xml:space="preserve">Dimovski, Aleksandar S and Brabrand, Claus and Wasowski, Andrzej</t>
  </si>
  <si>
    <t xml:space="preserve">Variability abstractions for lifted analyses</t>
  </si>
  <si>
    <t xml:space="preserve">Fischer, Stefan and Linsbauer, Lukas and Lopez-Herrejon, Roberto E. and Egyed, Alexander</t>
  </si>
  <si>
    <t xml:space="preserve">A Source Level Empirical Study of Features and Their Interactions in Variable Software</t>
  </si>
  <si>
    <t xml:space="preserve">Sundermann, Chico and Feichtinger, Kevin and Engelhardt, Dominik and Rabiser, Rick and Th\"{u}m, Thomas</t>
  </si>
  <si>
    <t xml:space="preserve">Yet Another Textual Variability Language? A Community Effort towards a Unified Language</t>
  </si>
  <si>
    <t xml:space="preserve">Krafczyk, Adam and El-Sharkawy, Sascha and Schmid, Klaus</t>
  </si>
  <si>
    <t xml:space="preserve">Reverse Engineering Code Dependencies: Converting Integer-Based Variability to Propositional Logic</t>
  </si>
  <si>
    <t xml:space="preserve">Lavrischeva, EM</t>
  </si>
  <si>
    <t xml:space="preserve">Scientific Basis of System Programming</t>
  </si>
  <si>
    <t xml:space="preserve">Heradio, Ruben and Fernandez-Amoros, David and Galindo, Jos{\'e} A and Benavides, David and Batory, Don</t>
  </si>
  <si>
    <t xml:space="preserve">Uniform and scalable sampling of highly configurable systems</t>
  </si>
  <si>
    <t xml:space="preserve">Fischer, Stefan and Linsbauer, Lukas and Egyed, Alexander and Lopez-Herrejon, Roberto Erick</t>
  </si>
  <si>
    <t xml:space="preserve">Predicting Higher Order Structural Feature Interactions in Variable Systems</t>
  </si>
  <si>
    <t xml:space="preserve">Xu, Rongfei and Zhang, Li and Ge, Ning</t>
  </si>
  <si>
    <t xml:space="preserve">Modeling and Timing Analysis for Microkernel-Based Real-Time Embedded System</t>
  </si>
  <si>
    <t xml:space="preserve">Wang, Ying</t>
  </si>
  <si>
    <t xml:space="preserve">A Novel Vehicle Tracking Algorithm Using Video Image Processing</t>
  </si>
  <si>
    <t xml:space="preserve">Pedreira, Oscar and Silva-Coira, Fernando and Places, Angeles Saavedra and Luaces, Miguel R and Folgueira, Leticia Gonz{\'a}lez</t>
  </si>
  <si>
    <t xml:space="preserve">Applying Feature-Oriented Software Development in SaaS Systems: Real Experience, Measurements, and Findings</t>
  </si>
  <si>
    <t xml:space="preserve">Gazzillo, Paul</t>
  </si>
  <si>
    <t xml:space="preserve">Inferring and Securing Software Configurations Using Automated Reasoning</t>
  </si>
  <si>
    <t xml:space="preserve">Br{\"a}unling, Felix and Hilbrich, Robert and Wegener, Simon and Stilkerich, Isabella and K{\"a}stner, Daniel</t>
  </si>
  <si>
    <t xml:space="preserve">Using Generic Software Components for Safety-Critical Embedded Systems -- An Engineering Framework</t>
  </si>
  <si>
    <t xml:space="preserve">Jin, Dongpu and Qu, Xiao and Cohen, Myra B. and Robinson, Brian</t>
  </si>
  <si>
    <t xml:space="preserve">Configurations Everywhere: Implications for Testing and Debugging in Practice</t>
  </si>
  <si>
    <t xml:space="preserve">Schmerl, Bradley and Andersson, Jesper and Vogel, Thomas and Cohen, Myra B and Rubira, Cecilia MF and Brun, Yuriy and Gorla, Alessandra and Zambonelli, Franco and Baresi, Luciano</t>
  </si>
  <si>
    <t xml:space="preserve">Challenges in composing and decomposing assurances for self-adaptive systems</t>
  </si>
  <si>
    <t xml:space="preserve">Schneider, Chris and Barker, Adam and Dobson, Simon</t>
  </si>
  <si>
    <t xml:space="preserve">Autonomous Fault Detection in Self-Healing Systems: Comparing Hidden Markov Models and Artificial Neural Networks</t>
  </si>
  <si>
    <t xml:space="preserve">Khoshmanesh, Seyedehzahra and R. Lutz, Robyn</t>
  </si>
  <si>
    <t xml:space="preserve">The Role of Similarity in Detecting Feature Interaction in Software Product Lines</t>
  </si>
  <si>
    <t xml:space="preserve">Sinha, Urjoshi and Cashman, Mikaela and Cohen, Myra B</t>
  </si>
  <si>
    <t xml:space="preserve">Using a genetic algorithm to optimize configurations in a data-driven application</t>
  </si>
  <si>
    <t xml:space="preserve">Siqueira, Bento R and Ferrari, Fabiano C and Souza, Kathiani E and Camargo, Valter V and de Lemos, Rog{\'e}rio</t>
  </si>
  <si>
    <t xml:space="preserve">Testing of adaptive and context-aware systems: approaches and challenges</t>
  </si>
  <si>
    <t xml:space="preserve">Zulkoski, Edward and Martins, Ruben and Wintersteiger, Christoph M and Liang, Jia Hui and Czarnecki, Krzysztof and Ganesh, Vijay</t>
  </si>
  <si>
    <t xml:space="preserve">The effect of structural measures and merges on SAT solver performance</t>
  </si>
  <si>
    <t xml:space="preserve">Allian, Ana Paula and OliveiraJr, Edson and Capilla, Rafael and Nakagawa, Elisa Yumi</t>
  </si>
  <si>
    <t xml:space="preserve">Have variability tools fulfilled the needs of the software industry?</t>
  </si>
  <si>
    <t xml:space="preserve">Al-Msie'deen, R and Huchard, Marianne and Seriai, A-D and Urtado, Christelle and Vauttier, Sylvain</t>
  </si>
  <si>
    <t xml:space="preserve">Automatic documentation of [mined] feature implementations from source code elements and use-case diagrams with the REVPLINE approach</t>
  </si>
  <si>
    <t xml:space="preserve">Dolques, Xavier and Le Ber, Florence and Huchard, Marianne and Grac, Corinne</t>
  </si>
  <si>
    <t xml:space="preserve">Performance-friendly rule extraction in large water data-sets with AOC posets and relational concept analysis</t>
  </si>
  <si>
    <t xml:space="preserve">Klatt, Benjamin and Krogmann, Klaus and Seidl, Christoph</t>
  </si>
  <si>
    <t xml:space="preserve">Program Dependency Analysis for Consolidating Customized Product Copies</t>
  </si>
  <si>
    <t xml:space="preserve">AL-msie’deen, Ra’Fat and H Blasi, Anas</t>
  </si>
  <si>
    <t xml:space="preserve">Software evolution understanding: Automatic extraction of software identifiers map for object-oriented software systems</t>
  </si>
  <si>
    <t xml:space="preserve">Rani, A. S. Baby and Kamal, A. R. Nadira Banu</t>
  </si>
  <si>
    <t xml:space="preserve">Text Mining to Concept Mining: Leads Feature Location in Software System</t>
  </si>
  <si>
    <t xml:space="preserve">Al-Msie'Deen, Ra'Fat and Salman, Hamzeh Eyal and Blasi, Anas H and Alsuwaiket, Mohammed A</t>
  </si>
  <si>
    <t xml:space="preserve">Naming the Identified Feature Implementation Blocks from Software Source Code</t>
  </si>
  <si>
    <t xml:space="preserve">Mo Eriksson, Anton and Dunstr{\"o}m, Hampus</t>
  </si>
  <si>
    <t xml:space="preserve">Measuring Architectural Degeneration: In Systems Written in the Interpreted Dynamically Typed Multi-Paradigm Language Python</t>
  </si>
  <si>
    <t xml:space="preserve">Sen, Sagar and Marijan, Dusica and Ieva, Carlo and Grime, Astrid and Sander, Atle</t>
  </si>
  <si>
    <t xml:space="preserve">Modeling and Verifying Combinatorial Interactions to Test Data Intensive Systems: Experience at the Norwegian Customs Directorate</t>
  </si>
  <si>
    <t xml:space="preserve">Sen, Sagar and Ieva, Carlo and Sarkar, Arnab and Sander, Atle and Grime, Astrid</t>
  </si>
  <si>
    <t xml:space="preserve">Experience Report: Verifying Data Interaction Coverage to Improve Testing of Data-Intensive Systems: The Norwegian Customs and Excise Case Study</t>
  </si>
  <si>
    <t xml:space="preserve">Jeanne, Florian and Soullard, Yann and Thouvenin, Indira</t>
  </si>
  <si>
    <t xml:space="preserve">What is wrong with your gesture? An error-based assistance for gesture training in virtual environments</t>
  </si>
  <si>
    <t xml:space="preserve">Khatibsyarbini, Muhammad and Isa, Mohd Adham and Jawawi, Dayang NA and Tumeng, Rooster</t>
  </si>
  <si>
    <t xml:space="preserve">Test case prioritization approaches in regression testing: A systematic literature review</t>
  </si>
  <si>
    <t xml:space="preserve">Hao, Dan and Zhang, Lu and Zang, Lei and Wang, Yanbo and Wu, Xingxia and Xie, Tao</t>
  </si>
  <si>
    <t xml:space="preserve">To Be Optimal or Not in Test-Case Prioritization</t>
  </si>
  <si>
    <t xml:space="preserve">El-Sharkawy, Sascha and Yamagishi-Eichler, Nozomi and Schmid, Klaus</t>
  </si>
  <si>
    <t xml:space="preserve">Metrics for analyzing variability and its implementation in software product lines: A systematic literature review</t>
  </si>
  <si>
    <t xml:space="preserve">Arrieta, Aitor and Wang, Shuai and Sagardui, Goiuria and Etxeberria, Leire</t>
  </si>
  <si>
    <t xml:space="preserve">Test Case Prioritization of Configurable Cyber-Physical Systems with Weight-Based Search Algorithms</t>
  </si>
  <si>
    <t xml:space="preserve">Search-Based test case prioritization for simulation-Based testing of cyber-Physical system product lines</t>
  </si>
  <si>
    <t xml:space="preserve">Alves, Everton LG and Machado, Patr{\'\i}cia DL and Massoni, Tiago and Kim, Miryung</t>
  </si>
  <si>
    <t xml:space="preserve">Prioritizing test cases for early detection of refactoring faults</t>
  </si>
  <si>
    <t xml:space="preserve">Carvalho, Luiz and Guimar\~{a}es, Marcio Augusto and Ribeiro, M\'{a}rcio and Fernandes, Leonardo and Al-Hajjaji, Mustafa and Gheyi, Rohit and Th\"{u}m, Thomas</t>
  </si>
  <si>
    <t xml:space="preserve">Equivalent Mutants in Configurable Systems: An Empirical Study</t>
  </si>
  <si>
    <t xml:space="preserve">Kumar, Satendra and Rajkumar</t>
  </si>
  <si>
    <t xml:space="preserve">Test case prioritization techniques for software product line: A survey</t>
  </si>
  <si>
    <t xml:space="preserve">Jung, Pilsu and Kang, Sungwon and Lee, Jihyun</t>
  </si>
  <si>
    <t xml:space="preserve">Automated code-based test selection for software product line regression testing</t>
  </si>
  <si>
    <t xml:space="preserve">Lopez-Herrejon, Roberto E and Ferrer, Javier and Chicano, Francisco and Egyed, Alexander and Alba, Enrique</t>
  </si>
  <si>
    <t xml:space="preserve">Evolutionary computation for software product line testing: an overview and open challenges</t>
  </si>
  <si>
    <t xml:space="preserve">Bian, Yi and Kirbas, Serkan and Harman, Mark and Jia, Yue and Li, Zheng</t>
  </si>
  <si>
    <t xml:space="preserve">Regression test case prioritisation for Guava</t>
  </si>
  <si>
    <t xml:space="preserve">Markiegi, Urtzi and Arrieta, Aitor and Etxeberria, Leire and Sagardui, Goiuria</t>
  </si>
  <si>
    <t xml:space="preserve">Test Case Selection Using Structural Coverage in Software Product Lines for Time-Budget Constrained Scenarios</t>
  </si>
  <si>
    <t xml:space="preserve">Gokilavani, N and Bharathi, B</t>
  </si>
  <si>
    <t xml:space="preserve">Multi-Objective based test case selection and prioritization for distributed cloud environment</t>
  </si>
  <si>
    <t xml:space="preserve">Carballo, Pablo and Perera, Pablo and Rama, Santiago and Pedemonte, Martín</t>
  </si>
  <si>
    <t xml:space="preserve">A Biased Random-Key Genetic Algorithm for Regression Test Case Prioritization</t>
  </si>
  <si>
    <t xml:space="preserve">Silva, Eneias and Leite, Alessandro and Alves, Vander and Apel, Sven</t>
  </si>
  <si>
    <t xml:space="preserve">ExpRunA: a domain-specific approach for technology-oriented experiments</t>
  </si>
  <si>
    <t xml:space="preserve">Altiero, Francesco and Corazza, Anna and Di Martino, Sergio and Peron, Adriano and Starace, Luigi Libero Lucio</t>
  </si>
  <si>
    <t xml:space="preserve">Inspecting code churns to prioritize test cases</t>
  </si>
  <si>
    <t xml:space="preserve">Sahak, Muhammad and Halim, SA and Jawawi, Dayang Norhayati Abang and Isa, Mohd Adham</t>
  </si>
  <si>
    <t xml:space="preserve">Evaluation of Software Product Line Test Case Prioritization Technique</t>
  </si>
  <si>
    <t xml:space="preserve">Gokilavani, N. and Bharathi, B.</t>
  </si>
  <si>
    <t xml:space="preserve">An Enhanced Adaptive Random Sequence (EARS) Based Test Case Prioritization Using K-Mediods Based Fuzzy Clustering</t>
  </si>
  <si>
    <t xml:space="preserve">Lee, Ahcheong and Ariq, Irfan and Kim, Yunho and Kim, Moonzoo</t>
  </si>
  <si>
    <t xml:space="preserve">POWER: Program Option-Aware Fuzzer for High Bug Detection Ability</t>
  </si>
  <si>
    <t xml:space="preserve">Bertolino, Antonia and Lonetti, Francesca and de Oliveira Neves, Vânia</t>
  </si>
  <si>
    <t xml:space="preserve">Standing on the Shoulders of Software Product Line Research for Testing Systems of Systems</t>
  </si>
  <si>
    <t xml:space="preserve">Khoshmanesh, Seyedehzahra and Lutz, Robyn</t>
  </si>
  <si>
    <t xml:space="preserve">Does Link Prediction Help Find Feature Interactions in Software Product Lines?</t>
  </si>
  <si>
    <t xml:space="preserve">Mahajan, Surendra and Joshi, S.D. and Khanaa, V.</t>
  </si>
  <si>
    <t xml:space="preserve">Genetic algorithm secure procedures algorithm to manage data integrity of test case prioritization methodology</t>
  </si>
  <si>
    <t xml:space="preserve">Panthi, Vikas and Tripathi, Aprna and Mohapatra, Durga Prasad</t>
  </si>
  <si>
    <t xml:space="preserve">Software validation based on prioritization using concurrent activity diagram</t>
  </si>
  <si>
    <t xml:space="preserve">Kumar, Satendra and Kumar, Raj and Mittal, Mohit</t>
  </si>
  <si>
    <t xml:space="preserve">A hybrid approach to perform test case prioritisation and reduction for software product line testing</t>
  </si>
  <si>
    <t xml:space="preserve">Deckers, Robert and Lago, Patricia</t>
  </si>
  <si>
    <t xml:space="preserve">Systematic literature review of domain-oriented specification techniques</t>
  </si>
  <si>
    <t xml:space="preserve">Perez-Morago, Hector and Heradio, Ruben and Fernandez-Amoros, David and Bean, Roberto and Cerrada, Carlos</t>
  </si>
  <si>
    <t xml:space="preserve">Efficient Identification of Core and Dead Features in Variability Models</t>
  </si>
  <si>
    <t xml:space="preserve">Fernandez-Amoros, David and Heradio, Ruben and Cerrada, Carlos and Herrera-Viedma, Enrique and Cobo, Manuel J</t>
  </si>
  <si>
    <t xml:space="preserve">Towards taming variability models in the wild</t>
  </si>
  <si>
    <t xml:space="preserve">Vidal-Silva, Cristian and Galindo, Jos{\'e} A and Gir{\'a}ldez-Cru, Jes{\'u}s and Benavides, David</t>
  </si>
  <si>
    <t xml:space="preserve">Automated completion of partial configurations as a diagnosis task using fastdiag to improve performance</t>
  </si>
  <si>
    <t xml:space="preserve">Mariani, Leonardo and Pezz{\`e}, Mauro and Zuddas, Daniele</t>
  </si>
  <si>
    <t xml:space="preserve">Recent advances in automatic black-box testing</t>
  </si>
  <si>
    <t xml:space="preserve">Deng, Xi and Zhang, Zhiqiang and Li, Rundong and Yan, Jun and Zhang, Jian</t>
  </si>
  <si>
    <t xml:space="preserve">Combinatorial Testing of Browsers&amp;#x2019; Support for Multimedia</t>
  </si>
  <si>
    <t xml:space="preserve">Rodas, Jorge L. and Méndez-Acuña, David and Galindo, José A. and Benavides, David and Cárdenas, Jesennia</t>
  </si>
  <si>
    <t xml:space="preserve">Towards testing variability intensive systems using user reviews</t>
  </si>
  <si>
    <t xml:space="preserve">Jos{\'e} A. Galindo and David Benavides and Mauricio Alf{\'e}rez and Mathieu Acher and Benoit BaudryJos{\'e} A. Galindo and David Benavides and Mauricio Alf{\'e}rez and Mathieu Acher and Benoit Baudry</t>
  </si>
  <si>
    <t xml:space="preserve">WindRose: A Cloud Based IDE for the Automated Analysis of Feature Models</t>
  </si>
  <si>
    <t xml:space="preserve">Singh, Mayank and Srivastava, Viranjay M. and Gaurav, Kumar and Gupta, P. K.</t>
  </si>
  <si>
    <t xml:space="preserve">Automatic test data generation based on multi-objective ant lion optimization algorithm</t>
  </si>
  <si>
    <t xml:space="preserve">Parejo, Jos{\'e} Antonio</t>
  </si>
  <si>
    <t xml:space="preserve">MOSES: A metaheuristic optimization software ecosystem</t>
  </si>
  <si>
    <t xml:space="preserve">Kokaly, Sahar and Salay, Rick and Cassano, Valentin and Maibaum, Tom and Chechik, Marsha</t>
  </si>
  <si>
    <t xml:space="preserve">A Model Management Approach for Assurance Case Reuse Due to System Evolution</t>
  </si>
  <si>
    <t xml:space="preserve">Str{\"u}ber, Daniel and Rubin, Julia and Chechik, Marsha and Taentzer, Gabriele</t>
  </si>
  <si>
    <t xml:space="preserve">A variability-based approach to reusable and efficient model transformations</t>
  </si>
  <si>
    <t xml:space="preserve">de Lara, Juan and Guerra, Esther and Kienzle, J\"{o}rg and Hattab, Yanis</t>
  </si>
  <si>
    <t xml:space="preserve">Facet-Oriented Modelling: Open Objects for Model-Driven Engineering</t>
  </si>
  <si>
    <t xml:space="preserve">Kokaly, Sahar and Salay, Rick and Sabetzadeh, Mehrdad and Chechik, Marsha and Maibaum, Tom</t>
  </si>
  <si>
    <t xml:space="preserve">Model Management for Regulatory Compliance: A Position Paper</t>
  </si>
  <si>
    <t xml:space="preserve">Westfechtel, Bernhard and Greiner, Sandra</t>
  </si>
  <si>
    <t xml:space="preserve">From Single- to Multi-Variant Model Transformations: Trace-Based Propagation of Variability Annotations</t>
  </si>
  <si>
    <t xml:space="preserve">Buchmann, Thomas and Greiner, Sandra</t>
  </si>
  <si>
    <t xml:space="preserve">Managing Variability in Models and Derived Artefacts in Model-driven Software Product Lines</t>
  </si>
  <si>
    <t xml:space="preserve">Salay, Rick and Kokaly, Sahar and Chechik, Marsha and Maibaum, Tom</t>
  </si>
  <si>
    <t xml:space="preserve">Heterogeneous Megamodel Slicing for Model Evolution</t>
  </si>
  <si>
    <t xml:space="preserve">Greiner, Sandra and Westfechtel, Bernhard</t>
  </si>
  <si>
    <t xml:space="preserve">Generating Multi-Variant Java Source Code Using Generic Aspects</t>
  </si>
  <si>
    <t xml:space="preserve">Nogueira, João and Gonzalez, Daniel and Guardalben, Lucas and Sargento, Susana</t>
  </si>
  <si>
    <t xml:space="preserve">Over-The-Top Catch-up TV content-aware caching</t>
  </si>
  <si>
    <t xml:space="preserve">Kokaly, Sahar</t>
  </si>
  <si>
    <t xml:space="preserve">Managing Assurance Cases in Model Based Software Systems</t>
  </si>
  <si>
    <t xml:space="preserve">Samimi-Dehkordi, Leila and Zamani, Bahman and Kolahdouz-Rahimi, Shekoufeh</t>
  </si>
  <si>
    <t xml:space="preserve">Leveraging product line engineering for the development of domain-specific metamodeling languages</t>
  </si>
  <si>
    <t xml:space="preserve">Alwidian, Sanaa and Amyot, Daniel</t>
  </si>
  <si>
    <t xml:space="preserve">Relaxing metamodels for model family support</t>
  </si>
  <si>
    <t xml:space="preserve">Guerra, Esther and de Lara, Juan and Chechik, Marsha and Salay, Rick</t>
  </si>
  <si>
    <t xml:space="preserve">Property Satisfiability Analysis for Product Lines of Modelling Languages</t>
  </si>
  <si>
    <t xml:space="preserve">Improving Trace-Based Propagation of Feature Annotations in Model Transformations</t>
  </si>
  <si>
    <t xml:space="preserve">He, Xiao and Hu, Zhenjiang and Liu, Yi</t>
  </si>
  <si>
    <t xml:space="preserve">Towards Variability Management in Bidirectional Model Transformation</t>
  </si>
  <si>
    <t xml:space="preserve">Extending single-to multi-variant model transformations by trace-based propagation of variability annotations</t>
  </si>
  <si>
    <t xml:space="preserve">Shahin, Ramy and Akhundov, Murad and others</t>
  </si>
  <si>
    <t xml:space="preserve">Software Product Line Analysis Using Variability-aware Datalog</t>
  </si>
  <si>
    <t xml:space="preserve">Shahin, Ramy and Hackman, Robert and Toledo, Rafael and Ramesh, S. and Atlee, Joanne M. and Chechik, Marsha</t>
  </si>
  <si>
    <t xml:space="preserve">Applying Declarative Analysis to Software Product Line Models: An Industrial Study</t>
  </si>
  <si>
    <t xml:space="preserve">Evaluating Multi-variant Model-To-Text Transformations Realized by Generic Aspects</t>
  </si>
  <si>
    <t xml:space="preserve">Shahin, Ramy</t>
  </si>
  <si>
    <t xml:space="preserve">Towards Modal Software Engineering</t>
  </si>
  <si>
    <t xml:space="preserve">Evaluating the Multi-variant Model Transformation of UML Class Diagrams to Java Models</t>
  </si>
  <si>
    <t xml:space="preserve">Shahin, Ramy and Toledo, Rafael and Hackman, Robert and Ramesh, S and Atlee, Joanne M and Chechik, Marsha</t>
  </si>
  <si>
    <t xml:space="preserve">Applying Declarative Analysis to Industrial Automotive Software Product Line Models</t>
  </si>
  <si>
    <t xml:space="preserve">Lachmann, Remo and Lity, Sascha and Al-Hajjaji, Mustafa and F\"{u}rchtegott, Franz and Schaefer, Ina</t>
  </si>
  <si>
    <t xml:space="preserve">Fine-Grained Test Case Prioritization for Integration Testing of Delta-Oriented Software Product Lines</t>
  </si>
  <si>
    <t xml:space="preserve">RadhaKrishna, Vangipuram</t>
  </si>
  <si>
    <t xml:space="preserve">Design and Analysis of Novel Kernel Measure for Software Fault Localization</t>
  </si>
  <si>
    <t xml:space="preserve">Azizi, Maral and Do, Hyunsook</t>
  </si>
  <si>
    <t xml:space="preserve">Graphite: A Greedy Graph-Based Technique for Regression Test Case Prioritization</t>
  </si>
  <si>
    <t xml:space="preserve">Lity, Sascha and Nieke, Manuel and Th{\"u}m, Thomas and Schaefer, Ina</t>
  </si>
  <si>
    <t xml:space="preserve">Retest test selection for product-line regression testing of variants and versions of variants</t>
  </si>
  <si>
    <t xml:space="preserve">Kr{\"u}ger, Jacob and Pinnecke, Marcus and Kenner, Andy and Kruczek, Christopher and Benduhn, Fabian and Leich, Thomas and Saake, Gunter</t>
  </si>
  <si>
    <t xml:space="preserve">Composing annotations without regret? Practical experiences using FeatureC</t>
  </si>
  <si>
    <t xml:space="preserve">ReTEST: A Cost Effective Test Case Selection Technique for Modern Software Development</t>
  </si>
  <si>
    <t xml:space="preserve">Huang, Rubing and Zong, Weiwen and Towey, Dave and Zhou, Yunan and Chen, Jinfu</t>
  </si>
  <si>
    <t xml:space="preserve">An empirical examination of abstract test case prioritization techniques</t>
  </si>
  <si>
    <t xml:space="preserve">Fischer, Stefan and Lopez-Herrejon, Roberto E. and Ramler, Rudolf and Egyed, Alexander</t>
  </si>
  <si>
    <t xml:space="preserve">A Preliminary Empirical Assessment of Similarity for Combinatorial Iteraction Testing of Software Product Lines</t>
  </si>
  <si>
    <t xml:space="preserve">Huang, Rubing and Zhou, Yunan and Zong, Weiwen and Towey, Dave and Chen, Jinfu</t>
  </si>
  <si>
    <t xml:space="preserve">An Empirical Comparison of Similarity Measures for Abstract Test Case Prioritization</t>
  </si>
  <si>
    <t xml:space="preserve">Huang, Rubing and Sun, Weifeng and Chen, Tsong Yueh and Towey, Dave and Chen, Jinfu and Zong, Weiwen and Zhou, Yunan</t>
  </si>
  <si>
    <t xml:space="preserve">Abstract Test Case Prioritization Using Repeated Small-Strength Level-Combination Coverage</t>
  </si>
  <si>
    <t xml:space="preserve">Huang, Rubing and Zong, Weiwen and Chen, Jinfu and Towey, Dave and Zhou, Yunan and Chen, Deng</t>
  </si>
  <si>
    <t xml:space="preserve">Prioritizing Interaction Test Suites Using Repeated Base Choice Coverage</t>
  </si>
  <si>
    <t xml:space="preserve">Scalable sampling and prioritization for product-line testing</t>
  </si>
  <si>
    <t xml:space="preserve">Lavoie, Thierry and M{\'e}rineau, Mathieu and Merlo, Ettore and Potvin, Pascal</t>
  </si>
  <si>
    <t xml:space="preserve">A case study of TTCN-3 test scripts clone analysis in an industrial telecommunication setting</t>
  </si>
  <si>
    <t xml:space="preserve">Ferreira, Fischer and Vale, Gustavo and Diniz, Jo{\~a}o P and Figueiredo, Eduardo</t>
  </si>
  <si>
    <t xml:space="preserve">Evaluating T-wise testing strategies in a community-wide dataset of configurable software systems</t>
  </si>
  <si>
    <t xml:space="preserve">Huang, Rubing and Zhang, Quanjun and Chen, Tsong Yueh and Hamlyn-Harris, James and Towey, Dave and Chen, Jinfu</t>
  </si>
  <si>
    <t xml:space="preserve">An Empirical Comparison of Fixed-Strength and Mixed-Strength for Interaction Coverage Based Prioritization</t>
  </si>
  <si>
    <t xml:space="preserve">Huang, Rubing and Zong, Weiwen and Chen, Tsong Yueh and Towey, Dave and Zhou, Yunan and Chen, Jinfu</t>
  </si>
  <si>
    <t xml:space="preserve">Prioritising abstract test cases: an empirical study</t>
  </si>
  <si>
    <t xml:space="preserve">Qian, Jianmin and Li, Jian and Ma, Ruhui and Guan, Haibing</t>
  </si>
  <si>
    <t xml:space="preserve">Optimizing Virtual Resource Management for Consolidated NUMA Systems</t>
  </si>
  <si>
    <t xml:space="preserve">Qian, Yekan and Zhang, Cheng and Wang, Futian</t>
  </si>
  <si>
    <t xml:space="preserve">Selecting Products for High-strength T-wise Testing of Software Product Line by Multi-Objective Method</t>
  </si>
  <si>
    <t xml:space="preserve">Huang, Rubing and Zong, Weiwen and Chen, Tsong Yueh and Towey, Dave and Chen, Jinfu and Zhou, Yunan and Sun, Weifeng</t>
  </si>
  <si>
    <t xml:space="preserve">On the Selection of Strength for Fixed-Strength Interaction Coverage Based Prioritization</t>
  </si>
  <si>
    <t xml:space="preserve">Birchler, Christian and Khatiri, Sajad and Derakhshanfar, Pouria and Panichella, Sebastiano and Panichella, Annibale</t>
  </si>
  <si>
    <t xml:space="preserve">Single and Multi-Objective Test Cases Prioritization for Self-Driving Cars in Virtual Environments</t>
  </si>
  <si>
    <t xml:space="preserve">Huang, Rubing and Zhou, Yunan and Chen, Tsong Yueh and Towey, Dave and Chen, Jinfu and Zong, Weiwen</t>
  </si>
  <si>
    <t xml:space="preserve">Prioritizing Random Combinatorial Test Suites</t>
  </si>
  <si>
    <t xml:space="preserve">Nguyen, Trang Thu and Ngo, Kien-Tuan and Nguyen, Son and Vo, Hieu</t>
  </si>
  <si>
    <t xml:space="preserve">A Variability Fault Localization Approach for Software Product Lines</t>
  </si>
  <si>
    <t xml:space="preserve">Shravan, SK and Lakshmi, J</t>
  </si>
  <si>
    <t xml:space="preserve">Novel Vector Packing Heuristic for VM Placement Based on the Divide-and-Conquer Paradigm</t>
  </si>
  <si>
    <t xml:space="preserve">Jain, Kanika Sharmaand Amit</t>
  </si>
  <si>
    <t xml:space="preserve">Time \&amp; Quality Improvement of Regression Testing using Pruning Method</t>
  </si>
  <si>
    <t xml:space="preserve">Arvanitou, Elvira-Maria and Ampatzoglou, Apostolos and Chatzigeorgiou, Alexander and Carver, Jeffrey C</t>
  </si>
  <si>
    <t xml:space="preserve">Software engineering practices for scientific software development: A systematic mapping study</t>
  </si>
  <si>
    <t xml:space="preserve">Horta, Vitor and Str{\"o}ele, Victor and Braga, Regina and David, Jose Maria N and Campos, Fernanda</t>
  </si>
  <si>
    <t xml:space="preserve">Analyzing scientific context of researchers and communities by using complex network and semantic technologies</t>
  </si>
  <si>
    <t xml:space="preserve">Chac{\'o}n-Luna, Ana Eva and Guti{\'e}rrez, Antonio Manuel and Galindo, Jos{\'e} A and Benavides, David</t>
  </si>
  <si>
    <t xml:space="preserve">Empirical software product line engineering: a systematic literature review</t>
  </si>
  <si>
    <t xml:space="preserve">Classe, Tadeu and Braga, Regina and David, Jos{\'e} Maria N and Campos, Fernanda and Arbex, Wagner</t>
  </si>
  <si>
    <t xml:space="preserve">A distributed infrastructure to support scientific experiments</t>
  </si>
  <si>
    <t xml:space="preserve">Ambrosio, Lenita M. and David, Jose Maria N. and Braga, Regina and Ströele, Victor and Campos, Fernanda and Araújo, Marco Antônio</t>
  </si>
  <si>
    <t xml:space="preserve">WIP: Prov-SE-O: A Provenance Ontology to Support Scientists in Scientific Experimentation Process</t>
  </si>
  <si>
    <t xml:space="preserve">Neiva, Frâncila Weidt and David, José Maria N. and Braga, Regina and Borges, Marcos R. S. and Campos, Fernanda</t>
  </si>
  <si>
    <t xml:space="preserve">SM2PIA: A Model to Support the Development of Pragmatic Interoperability Requirements</t>
  </si>
  <si>
    <t xml:space="preserve">Pereira, Anrafel F. and David, José Maria N. and Braga, Regina and Campos, Fernanda</t>
  </si>
  <si>
    <t xml:space="preserve">An Architecture to Enhance Collaboration in Scientific Software Product Line</t>
  </si>
  <si>
    <t xml:space="preserve">Classe, Tadeu and Braga, Regina and David, José Maria N. and Campos, Fernanda and Araújo, Marco Antônio and Ströele, Victor</t>
  </si>
  <si>
    <t xml:space="preserve">A collaborative approach to support e-science activities</t>
  </si>
  <si>
    <t xml:space="preserve">Jandre, Eduardo and Diirr, Bruna and Braganholo, Vanessa</t>
  </si>
  <si>
    <t xml:space="preserve">Provenance in Collaborative in Silico Scientific Research: A Survey</t>
  </si>
  <si>
    <t xml:space="preserve">Shobowale, KO</t>
  </si>
  <si>
    <t xml:space="preserve">Ontology in Medicine as a Database Management System</t>
  </si>
  <si>
    <t xml:space="preserve">Sadia, Farzana and Hasan, Mahady and Nahar, Nuzhat and Rokonuzzaman, M</t>
  </si>
  <si>
    <t xml:space="preserve">A New Process Model of Incremental Asset Building for Software Project Management</t>
  </si>
  <si>
    <t xml:space="preserve">Pereira, Juliana Alves and Acher, Mathieu and Martin, Hugo and J{\'e}z{\'e}quel, Jean-Marc and Botterweck, Goetz and Ventresque, Anthony</t>
  </si>
  <si>
    <t xml:space="preserve">Learning software configuration spaces: A systematic literature review</t>
  </si>
  <si>
    <t xml:space="preserve">Gonz{\'a}lez-Rojas, Oscar and Ochoa-Venegas, Lina</t>
  </si>
  <si>
    <t xml:space="preserve">A decision model and system for planning and adapting the configuration of enterprise information systems</t>
  </si>
  <si>
    <t xml:space="preserve">Ochoa, Lina and Gonzalez-Rojas, Oscar and Juliana, Alves Pereira and Castro, Harold and Saake, Gunter</t>
  </si>
  <si>
    <t xml:space="preserve">A systematic literature review on the semi-automatic configuration of extended product lines</t>
  </si>
  <si>
    <t xml:space="preserve">Edded, Sabrine and Sassi, Sihem Ben and Mazo, Ra{\'u}l and Salinesi, Camille and Ghezala, Henda Ben</t>
  </si>
  <si>
    <t xml:space="preserve">Collaborative configuration approaches in software product lines engineering: A systematic mapping study</t>
  </si>
  <si>
    <t xml:space="preserve">Kn{\"u}ppel, Alexander and Th{\"u}m, Thomas and Pardylla, Carsten Immanuel and Schaefer, Ina</t>
  </si>
  <si>
    <t xml:space="preserve">Understanding parameters of deductive verification: an empirical investigation of KeY</t>
  </si>
  <si>
    <t xml:space="preserve">Edded, Sabrine and Sassi, Sihem and Mazo, Ra{\'u}l and Salinesi, Camille and Gh{\'e}zala, Henda</t>
  </si>
  <si>
    <t xml:space="preserve">Preference-based Conflict Resolution for Collaborative Configuration of Product Lines</t>
  </si>
  <si>
    <t xml:space="preserve">Dehmouch, Ikram and El Asri, Bouchra and Rhanoui, Maryem and Elmaallam, Mina</t>
  </si>
  <si>
    <t xml:space="preserve">Feature Models Preconfiguration Based on User Profiling</t>
  </si>
  <si>
    <t xml:space="preserve">Bhaskaran, Sundaresan and Marappan, Raja and Santhi, Balachandran</t>
  </si>
  <si>
    <t xml:space="preserve">Design and analysis of a cluster-based intelligent hybrid recommendation system for e-learning applications</t>
  </si>
  <si>
    <t xml:space="preserve">Bhaskaran, S and Marappan, Raja and Santhi, B</t>
  </si>
  <si>
    <t xml:space="preserve">Design and comparative analysis of new personalized recommender algorithms with specific features for large scale datasets</t>
  </si>
  <si>
    <t xml:space="preserve">Pereira, Juliana Alves</t>
  </si>
  <si>
    <t xml:space="preserve">Runtime Collaborative-Based Configuration of Software Product Lines</t>
  </si>
  <si>
    <t xml:space="preserve">Chemingui, Houssem and Gam, Ines and Mazo, Raul and Salinesi, Camille and Ghezala, Henda Ben</t>
  </si>
  <si>
    <t xml:space="preserve">Product line configuration meets process mining</t>
  </si>
  <si>
    <t xml:space="preserve">A Collaborative-Based Recommender System for Configuration of Extended Product Lines</t>
  </si>
  <si>
    <t xml:space="preserve">Haque, Md and Zobaed, SM and Tozal, Mehmet Engin and Raghavan, Vijay</t>
  </si>
  <si>
    <t xml:space="preserve">Divergence based non-negative matrix factorization for top-N recommendations</t>
  </si>
  <si>
    <t xml:space="preserve">Yousaf, Nazish and Akram, Maham and Bhatti, Amna and Zaib, Ammara</t>
  </si>
  <si>
    <t xml:space="preserve">Investigation of Tools, Techniques and Languages for Model Driven Software Product Lines (SPL): A Systematic Literature Review</t>
  </si>
  <si>
    <t xml:space="preserve">Thendral, S Ephina and Valliyammai, C</t>
  </si>
  <si>
    <t xml:space="preserve">Understanding personalization of recommender system: A domain perspective</t>
  </si>
  <si>
    <t xml:space="preserve">Behúnová, A. and Knapčíková, L. and Behún, M. and Lumnitzer, E.</t>
  </si>
  <si>
    <t xml:space="preserve">Transfer of Knowledge of Product Configurator in the Educational Process</t>
  </si>
  <si>
    <t xml:space="preserve">Ali, Sadia and Hafeez, Yaser and Humayun, Mamoona and Jhanjhi, NZ and Le, Dac-Nhuong</t>
  </si>
  <si>
    <t xml:space="preserve">Towards aspect based requirements mining for trace retrieval of component-based software management process in globally distributed environment</t>
  </si>
  <si>
    <t xml:space="preserve">Ali, Atif and Hafeez, Yaser and Ali, Sadia and Hussain, Shariq and Yang, Shunkun and Malik, Arif Jamal and Abbasi, Aaqif Afzaal</t>
  </si>
  <si>
    <t xml:space="preserve">A data mining technique to improve configuration prioritization framework for component-based systems: an empirical study</t>
  </si>
  <si>
    <t xml:space="preserve">Ma, Mengling and Jiang, Yong</t>
  </si>
  <si>
    <t xml:space="preserve">A Meta-Level Hybrid Recommendation Method Based on User Novelty</t>
  </si>
  <si>
    <t xml:space="preserve">Chemingui, Houssem and Salinesi, Camille and Gam, In{\`e}s and Mazo, Raul and Ghezala, Henda</t>
  </si>
  <si>
    <t xml:space="preserve">Devising Configuration Guidance with Process Mining Support</t>
  </si>
  <si>
    <t xml:space="preserve">Horcas Aguilera, Jos{\'e} Miguel and M{\'a}rquez, A and Galindo Duarte, Jos{\'e} {\'A}ngel and Benavides Cuevas, David Felipe</t>
  </si>
  <si>
    <t xml:space="preserve">Monte Carlo Simulations for Variability Analyses in Highly Configurable Systems</t>
  </si>
  <si>
    <t xml:space="preserve">Erdeniz, Seda Polat and Popescu, Andrei</t>
  </si>
  <si>
    <t xml:space="preserve">Comparing Genetic Algorithms and Matrix Factorization for Learning Heuristics in Constraint Solving</t>
  </si>
  <si>
    <t xml:space="preserve">Nasr, Sana Ben and B{\'e}can, Guillaume and Acher, Mathieu and Ferreira Filho, Jo{\~a}o Bosco and Sannier, Nicolas and Baudry, Benoit and Davril, Jean-Marc</t>
  </si>
  <si>
    <t xml:space="preserve">Automated extraction of product comparison matrices from informal product descriptions</t>
  </si>
  <si>
    <t xml:space="preserve">Kaar, Claudia and Frysak, Josef and Stary, Christian and Kannengiesser, Udo and M\"{u}ller, Harald</t>
  </si>
  <si>
    <t xml:space="preserve">Resilient Ontology Support Facilitating Multi-Perspective Process Integration in Industry 4.0</t>
  </si>
  <si>
    <t xml:space="preserve">Steinberger, Michal and Reinhartz-Berger, Iris and Tomer, Amir</t>
  </si>
  <si>
    <t xml:space="preserve">Cross lifecycle variability analysis: Utilizing requirements and testing artifacts</t>
  </si>
  <si>
    <t xml:space="preserve">Dong, Zhang</t>
  </si>
  <si>
    <t xml:space="preserve">Big Data Oriented Mining and Implementation Analysis for Online Education Information</t>
  </si>
  <si>
    <t xml:space="preserve">Shafiee, Sara and Hvam, Lars and Kristjansdottir, Katrin</t>
  </si>
  <si>
    <t xml:space="preserve">How to analyze and quantify similarities between configured engineer to order products by comparing the highlighted features utilizing the configuration system abilities</t>
  </si>
  <si>
    <t xml:space="preserve">Lu, Xingjian and Yin, Jianwei and He, Gaoqi and Yu, Huiqun and Xiong, Neal N</t>
  </si>
  <si>
    <t xml:space="preserve">An Architecture-Centric Development Approach for Service-Oriented Product Lines</t>
  </si>
  <si>
    <t xml:space="preserve">Georges, Thomas and Huchard, Marianne and K{\"o}nig, M{\'e}lanie and Nebut, Cl{\'e}mentine and Tibermacine, Chouki</t>
  </si>
  <si>
    <t xml:space="preserve">Variability Extraction from Simulator I/O Data Schemata in Agriculture Decision-Support Software</t>
  </si>
  <si>
    <t xml:space="preserve">Singh, Tilak Raj and Rangaraj, Narayan</t>
  </si>
  <si>
    <t xml:space="preserve">Customer buying behaviour analysis in mass customization</t>
  </si>
  <si>
    <t xml:space="preserve">Vogel-Heuser, Birgit and Ocker, Felix</t>
  </si>
  <si>
    <t xml:space="preserve">Maintainability and evolvability of control software in machine and plant manufacturing—An industrial survey</t>
  </si>
  <si>
    <t xml:space="preserve">Vogel-Heuser, Birgit and Ocker, Felix and Neumann, Eva-Maria</t>
  </si>
  <si>
    <t xml:space="preserve">Maturity variations of PLC-based control software within a company and among companies from the same industrial sector</t>
  </si>
  <si>
    <t xml:space="preserve">Braz, Larissa and Gheyi, Rohit and Mongiovi, Melina and Ribeiro, M{\'a}rcio and Medeiros, Fl{\'a}vio and Teixeira, Leopoldo and Souto, Sabrina</t>
  </si>
  <si>
    <t xml:space="preserve">A change-aware per-file analysis to compile configurable systems with\# ifdefs</t>
  </si>
  <si>
    <t xml:space="preserve">Sep{\'u}lveda, Samuel and Bobadilla, Alonso and Espinoza, Manuel and Esparza, Victor</t>
  </si>
  <si>
    <t xml:space="preserve">Solving errors detected in feature modeling languages: A proposal</t>
  </si>
  <si>
    <t xml:space="preserve">Oyarzun, Angela and Braun, Germ{\'a}n and Cecchi, Laura and Fillottrani, Pablo Rub{\'e}n</t>
  </si>
  <si>
    <t xml:space="preserve">A graphical web tool with dl-based reasoning support over orthogonal variability models</t>
  </si>
  <si>
    <t xml:space="preserve">An Automated Technique for Analysis of Orthogonal Variability Models based on Anti-patterns Detection using DL reasoning</t>
  </si>
  <si>
    <t xml:space="preserve">Quality Assurance for Conditional Compilation</t>
  </si>
  <si>
    <t xml:space="preserve">M{\"o}hle, Sibylle and Sebastiani, Roberto and Biere, Armin</t>
  </si>
  <si>
    <t xml:space="preserve">Four flavors of entailment</t>
  </si>
  <si>
    <t xml:space="preserve">Vidal-Silva, Cristian</t>
  </si>
  <si>
    <t xml:space="preserve">Reviewing diagnosis solutions for valid product configurations in the automated analysis of feature models</t>
  </si>
  <si>
    <t xml:space="preserve">Vidal-Silva, Cristian and Villarroel, Rodolfo and Rubio, Jos{\'e} Miguel and Johnson, Franklin and Madariaga, Erika and Urz{\'u}a, Alberto and Carter, Luis and Campos-Vald{\'e}s, Camilo and L{\'o}pez-Cort{\'e}s, Xaviera A</t>
  </si>
  <si>
    <t xml:space="preserve">Aspect-combining functions for modular MapReduce solutions</t>
  </si>
  <si>
    <t xml:space="preserve">Beek, Maurice H ter and Vink, Erik P de and Willemse, Tim AC</t>
  </si>
  <si>
    <t xml:space="preserve">Family-based model checking with mCRL2</t>
  </si>
  <si>
    <t xml:space="preserve">Klein, Joachim and Baier, Christel and Chrszon, Philipp and Daum, Marcus and Dubslaff, Clemens and Kl{\"u}ppelholz, Sascha and M{\"a}rcker, Steffen and M{\"u}ller, David</t>
  </si>
  <si>
    <t xml:space="preserve">Advances in probabilistic model checking with PRISM: variable reordering, quantiles and weak deterministic B{\"u}chi automata</t>
  </si>
  <si>
    <t xml:space="preserve">Weißbach, Martin and Chrszon, Philipp and Springer, Thomas and Schill, Alexander</t>
  </si>
  <si>
    <t xml:space="preserve">Decentrally Coordinated Execution of Adaptations in Distributed Self-Adaptive Software Systems</t>
  </si>
  <si>
    <t xml:space="preserve">Lanna, Andr{\'e} and Castro, Thiago and Alves, Vander and Rodrigues, Genaina and Schobbens, Pierre-Yves and Apel, Sven</t>
  </si>
  <si>
    <t xml:space="preserve">Feature-family-based reliability analysis of software product lines</t>
  </si>
  <si>
    <t xml:space="preserve">Dubslaff, Clemens and Koopmann, Patrick and Turhan, Anni-Yasmin</t>
  </si>
  <si>
    <t xml:space="preserve">Ontology-mediated probabilistic model checking</t>
  </si>
  <si>
    <t xml:space="preserve">Beohar, Harsh and K{\"o}nig, Barbara and K{\"u}pper, Sebastian and Silva, Alexandra</t>
  </si>
  <si>
    <t xml:space="preserve">Conditional transition systems with upgrades</t>
  </si>
  <si>
    <t xml:space="preserve">Volp, Marcus and Kl{\"u}ppelholz, Sascha and Castrillon, Jeronimo and H{\"a}rtig, Hermann and Asmussen, Nils and A{\ss}mann, Uwe and Baader, Franz and Baier, Christel and Fettweis, Gerhard and Fr{\"o}hlich, Jochen</t>
  </si>
  <si>
    <t xml:space="preserve">The orchestration stack: the impossible task of designing software for unknown future post-CMOS hardware</t>
  </si>
  <si>
    <t xml:space="preserve">Castro, Thiago and Lanna, Andr{\'e} and Alves, Vander and Teixeira, Leopoldo and Apel, Sven and Schobbens, Pierre-Yves</t>
  </si>
  <si>
    <t xml:space="preserve">All roads lead to Rome: Commuting strategies for product-line reliability analysis</t>
  </si>
  <si>
    <t xml:space="preserve">Baier, Christel and Kl{\"u}ppelholz, Sascha and Meer, Hermann de and Niedermeier, Florian and Wunderlich, Sascha</t>
  </si>
  <si>
    <t xml:space="preserve">Greener bits: Formal analysis of demand response</t>
  </si>
  <si>
    <t xml:space="preserve">Keefe, Ken and Feddersen, Brett and Rausch, Michael and Wright, Ronald and Sanders, William H</t>
  </si>
  <si>
    <t xml:space="preserve">An ontology framework for generating discrete-event stochastic models</t>
  </si>
  <si>
    <t xml:space="preserve">Bellini, Emanuele and Ceravolo, Paolo and Damiani, Ernesto</t>
  </si>
  <si>
    <t xml:space="preserve">Blockchain-Based E-Vote-as-a-Service</t>
  </si>
  <si>
    <t xml:space="preserve">Ali, Atif and Hafeez, Yaser and Hussain, Shariq and Yang, Shunkun</t>
  </si>
  <si>
    <t xml:space="preserve">Role of Requirement Prioritization Technique to Improve the Quality of Highly-Configurable Systems</t>
  </si>
  <si>
    <t xml:space="preserve">Damiani, Ferruccio and Lienhardt, Michael and Paolini, Luca</t>
  </si>
  <si>
    <t xml:space="preserve">A formal model for multi software product lines</t>
  </si>
  <si>
    <t xml:space="preserve">Damiani, Ferruccio and H{\"a}hnle, Reiner and Kamburjan, Eduard and Lienhardt, Michael</t>
  </si>
  <si>
    <t xml:space="preserve">Same Same But Different: Interoperability of Software Product Line Variants</t>
  </si>
  <si>
    <t xml:space="preserve">Bellini, Emanuele and Ceravolo, Paolo and Bellini, Alessandro and Damiani, Ernesto</t>
  </si>
  <si>
    <t xml:space="preserve">Designing process-centric blockchain-based architectures: A case study in e-voting as a service</t>
  </si>
  <si>
    <t xml:space="preserve">Ardagna, Claudio A and Bellandi, Valerio and Damiani, Ernesto and Bezzi, Michele and Hebert, Cedric</t>
  </si>
  <si>
    <t xml:space="preserve">Big Data Analytics-as-a-Service: Bridging the gap between security experts and data scientists</t>
  </si>
  <si>
    <t xml:space="preserve">Jaffari, Aman and Lee, Jihyun and Kim, Eunmi</t>
  </si>
  <si>
    <t xml:space="preserve">Variability Modeling in Software Product Line: A Systematic Literature Review</t>
  </si>
  <si>
    <t xml:space="preserve">Ebrahimi, Amir Hossein and Åkesson, Knut</t>
  </si>
  <si>
    <t xml:space="preserve">Modelling and analysis of product platforms and assembly sequences with respect to variability</t>
  </si>
  <si>
    <t xml:space="preserve">Damiani, Ferruccio and H\"{a}hnle, Reiner and Kamburjan, Eduard and Lienhardt, Michael and Paolini, Luca</t>
  </si>
  <si>
    <t xml:space="preserve">Variability Modules for Java-like Languages</t>
  </si>
  <si>
    <t xml:space="preserve">Compositional Analyses of Highly-Configurable Systems with Feature-Model Interfaces</t>
  </si>
  <si>
    <t xml:space="preserve">Lahiani, Nesrine and Bennouar, Djamal</t>
  </si>
  <si>
    <t xml:space="preserve">Using inheritance to represent hierarchical software product lines</t>
  </si>
  <si>
    <t xml:space="preserve">Tool Support Beyond Preprocessors and Feature Modules</t>
  </si>
  <si>
    <t xml:space="preserve">Combemale, Benoit and Kienzle, J{\"o}rg and Mussbacher, Gunter and Barais, Olivier and Bousse, Erwan and Cazzola, Walter and Collet, Philippe and Degueule, Thomas and Heinrich, Robert and J{\'e}z{\'e}quel, Jean-Marc</t>
  </si>
  <si>
    <t xml:space="preserve">Concern-oriented language development (COLD): Fostering reuse in language engineering</t>
  </si>
  <si>
    <t xml:space="preserve">Aprajita and Luthra, Sahil and Mussbacher, Gunter</t>
  </si>
  <si>
    <t xml:space="preserve">Specifying Evolving Requirements Models with TimedURN</t>
  </si>
  <si>
    <t xml:space="preserve">Anda, Amal Ahmed and Amyot, Daniel</t>
  </si>
  <si>
    <t xml:space="preserve">Arithmetic Semantics of Feature and Goal Models for Adaptive Cyber-Physical Systems</t>
  </si>
  <si>
    <t xml:space="preserve">Anda, Amal Ahmed</t>
  </si>
  <si>
    <t xml:space="preserve">Modeling Adaptive Socio-Cyber-Physical Systems with Goals and SysML</t>
  </si>
  <si>
    <t xml:space="preserve">Kumar, Ruchika and Mussbacher, Gunter</t>
  </si>
  <si>
    <t xml:space="preserve">Textual user requirements notation</t>
  </si>
  <si>
    <t xml:space="preserve">Duran, Mustafa Berk and Mussbacher, Gunter</t>
  </si>
  <si>
    <t xml:space="preserve">Top-down evaluation of reusable goal models</t>
  </si>
  <si>
    <t xml:space="preserve">Aprajita and Mussbacher, Gunter</t>
  </si>
  <si>
    <t xml:space="preserve">TimedGRL: Specifying Goal Models Over Time</t>
  </si>
  <si>
    <t xml:space="preserve">Luthra, Sahil and Aprajita and Mussbacher, Gunter</t>
  </si>
  <si>
    <t xml:space="preserve">Visualizing Evolving Requirements Models with TimedURN</t>
  </si>
  <si>
    <t xml:space="preserve">Reusability in goal modeling: a systematic literature review</t>
  </si>
  <si>
    <t xml:space="preserve">Evaluation of Goal Models in Reuse Hierarchies with Delayed Decisions</t>
  </si>
  <si>
    <t xml:space="preserve">Duran, Mustafa Berk</t>
  </si>
  <si>
    <t xml:space="preserve">Reusable Goal Models</t>
  </si>
  <si>
    <t xml:space="preserve">Amyot, Daniel and Akhigbe, Okhaide and Baslyman, Malak and Ghanavati, Sepideh and Ghasemi, Mahdi and Hassine, Jameleddine and Lessard, Lysanne and Mussbacher, Gunter and Shen, Kai and Yu, Eric</t>
  </si>
  <si>
    <t xml:space="preserve">Combining Goal modelling with Business Process modelling: Two Decades of Experience with the User Requirements Notation Standard</t>
  </si>
  <si>
    <t xml:space="preserve">Schneider, Alexander and Pop, Paul and Madsen, Jan</t>
  </si>
  <si>
    <t xml:space="preserve">Volume management for fault-tolerant continuous-flow microfluidics</t>
  </si>
  <si>
    <t xml:space="preserve">Bouabana-Tebibel, Thouraya and Rubin, Stuart H</t>
  </si>
  <si>
    <t xml:space="preserve">Towards common reusable semantics</t>
  </si>
  <si>
    <t xml:space="preserve">Mohammed, Mawal A and Alshayeb, Mohammad and Hassine, Jameleddine</t>
  </si>
  <si>
    <t xml:space="preserve">A search-based approach for detecting circular dependency bad smell in goal-oriented models</t>
  </si>
  <si>
    <t xml:space="preserve">Str{\"u}ber, Daniel and Rubin, Julia and Arendt, Thorsten and Chechik, Marsha and Taentzer, Gabriele and Pl{\"o}ger, Jennifer</t>
  </si>
  <si>
    <t xml:space="preserve">RuleMerger: automatic construction of variability-based model transformation rules</t>
  </si>
  <si>
    <t xml:space="preserve">Marks, Philipp and Hoang, Xuan Luu and Weyrich, Michael and Fay, Alexander</t>
  </si>
  <si>
    <t xml:space="preserve">A systematic approach for supporting the adaptation process of discrete manufacturing machines</t>
  </si>
  <si>
    <t xml:space="preserve">Str{\"u}ber, Daniel and Kehrer, Timo and Arendt, Thorsten and Pietsch, Christopher and Reuling, Dennis</t>
  </si>
  <si>
    <t xml:space="preserve">Scalability of Model Transformations: Position Paper and Benchmark Set</t>
  </si>
  <si>
    <t xml:space="preserve">Str{\"u}ber, Daniel and Pl{\"o}ger, Jennifer and Acre{\c{t}}oaie, Vlad</t>
  </si>
  <si>
    <t xml:space="preserve">Clone detection for graph-based model transformation languages</t>
  </si>
  <si>
    <t xml:space="preserve">Str{\"u}ber, Daniel and Acre{\c{t}}oaie, Vlad and Pl{\"o}ger, Jennifer</t>
  </si>
  <si>
    <t xml:space="preserve">Model clone detection for rule-based model transformation languages</t>
  </si>
  <si>
    <t xml:space="preserve">Schulthei\ss{}, Alexander and Bittner, Paul Maximilian and Kehrer, Timo and Th\"{u}m, Thomas</t>
  </si>
  <si>
    <t xml:space="preserve">On the Use of Product-Line Variants as Experimental Subjects for Clone-and-Own Research: A Case Study</t>
  </si>
  <si>
    <t xml:space="preserve">Pietsch, Christopher and Seidl, Christoph and Nieke, Michael and Kehrer, Timo</t>
  </si>
  <si>
    <t xml:space="preserve">Delta-oriented development of model-based software product lines with DeltaEcore and SiPL: A comparison</t>
  </si>
  <si>
    <t xml:space="preserve">Alshanqiti, Abdullah and Heckel, Reiko and Kehrer, Timo</t>
  </si>
  <si>
    <t xml:space="preserve">Inferring visual contracts from Java programs</t>
  </si>
  <si>
    <t xml:space="preserve">Visual Contract Extractor: A Tool for Reverse Engineering Visual Contracts Using Dynamic Analysis</t>
  </si>
  <si>
    <t xml:space="preserve">Schulthei{\ss}, Alexander and Boll, Alexander and Kehrer, Timo</t>
  </si>
  <si>
    <t xml:space="preserve">Comparison of Graph-based Model Transformation Rules</t>
  </si>
  <si>
    <t xml:space="preserve">Schultheiß, Alexander and Bittner, Paul Maximilian and Grunske, Lars and Thüm, Thomas and Kehrer, Timo</t>
  </si>
  <si>
    <t xml:space="preserve">Scalable N-Way Model Matching Using Multi-Dimensional Search Trees</t>
  </si>
  <si>
    <t xml:space="preserve">Ratzenb\"{o}ck, Michael and Gr\"{u}nbacher, Paul and Assun\c{c}ao, Wesley K. G. and Egyed, Alexander and Linsbauer, Lukas</t>
  </si>
  <si>
    <t xml:space="preserve">Refactoring Product Lines by Replaying Version Histories</t>
  </si>
  <si>
    <t xml:space="preserve">Jiang, Guozhang and Chen, Xiaowu and Li, Xiaoyong and Xiang, Feng and Li, Gongfa</t>
  </si>
  <si>
    <t xml:space="preserve">Model knowledge matching algorithm for steelmaking casting scheduling</t>
  </si>
  <si>
    <t xml:space="preserve">Kehrer, Timo and Penzenstadler, Birgit</t>
  </si>
  <si>
    <t xml:space="preserve">An Exploration of Sustainability Thinking in Research Software Engineering</t>
  </si>
  <si>
    <t xml:space="preserve">Fischer, Stefan</t>
  </si>
  <si>
    <t xml:space="preserve">A Case Study on the Evolution of Configuration Options of a Highly-Configurable Software System</t>
  </si>
  <si>
    <t xml:space="preserve">Jin, Chuyang and Gu, Feng and Xu, Boyi and Cai, Hongming and Huang, Chenxi and Zhang, Yifei</t>
  </si>
  <si>
    <t xml:space="preserve">A Framework of Business Rule Extraction from Historic Testing Cases</t>
  </si>
  <si>
    <t xml:space="preserve">Li, Miqing and Yao, Xin</t>
  </si>
  <si>
    <t xml:space="preserve">Quality Evaluation of Solution Sets in Multiobjective Optimisation: A Survey</t>
  </si>
  <si>
    <t xml:space="preserve">Ramirez, Aurora and Romero, Jos{\'e} Ra{\'u}l and Ventura, Sebastian</t>
  </si>
  <si>
    <t xml:space="preserve">A survey of many-objective optimisation in search-based software engineering</t>
  </si>
  <si>
    <t xml:space="preserve">Ramírez, Aurora and Romero, José Raúl and Simons, Christopher L.</t>
  </si>
  <si>
    <t xml:space="preserve">A Systematic Review of Interaction in Search-Based Software Engineering</t>
  </si>
  <si>
    <t xml:space="preserve">Li, Miqing and Chen, Tao and Yao, Xin</t>
  </si>
  <si>
    <t xml:space="preserve">A Critical Review of: "A Practical Guide to Select Quality Indicators for Assessing Pareto-Based Search Algorithms in Search-Based Software Engineering": Essay on Quality Indicator Selection for SBSE</t>
  </si>
  <si>
    <t xml:space="preserve">Arrieta, Aitor and Wang, Shuai and Markiegi, Urtzi and Arruabarrena, Ainhoa and Etxeberria, Leire and Sagardui, Goiuria</t>
  </si>
  <si>
    <t xml:space="preserve">Pareto efficient multi-objective black-box test case selection for simulation-based testing</t>
  </si>
  <si>
    <t xml:space="preserve">Jiang, He and Zhang, Jingxuan and Li, Xiaochen and Ren, Zhilei and Lo, David and Wu, Xindong and Luo, Zhongxuan</t>
  </si>
  <si>
    <t xml:space="preserve">Recommending New Features from Mobile App Descriptions</t>
  </si>
  <si>
    <t xml:space="preserve">Mohammed, RT and Yaakob, R and Zaidan, AA and Sharef, Nurfadhlina Mohd and Abdullah, RH and Zaidan, BB and Dawood, Kareem Abbas</t>
  </si>
  <si>
    <t xml:space="preserve">Review of the research landscape of multi-criteria evaluation and benchmarking processes for many-objective optimization methods: coherent taxonomy, challenges and recommended solution</t>
  </si>
  <si>
    <t xml:space="preserve">Geng, Jiangyi and Ying, Shi and Jia, Xiangyang and Zhang, Ting and Liu, Xuan and Guo, Lanqing and Xuan, Jifeng</t>
  </si>
  <si>
    <t xml:space="preserve">Supporting Many-Objective Software Requirements Decision: An Exploratory Study on the Next Release Problem</t>
  </si>
  <si>
    <t xml:space="preserve">Mohan, Michael and Greer, Des</t>
  </si>
  <si>
    <t xml:space="preserve">Using a many-objective approach to investigate automated refactoring</t>
  </si>
  <si>
    <t xml:space="preserve">Chen, Zefeng and Zhou, Yuren and He, Xiaoyu and Zhang, Jun</t>
  </si>
  <si>
    <t xml:space="preserve">Learning Task Relationships in Evolutionary Multitasking for Multiobjective Continuous Optimization</t>
  </si>
  <si>
    <t xml:space="preserve">Chen, Zefeng and Zhou, Yuren and Xiang, Yi</t>
  </si>
  <si>
    <t xml:space="preserve">A many-objective evolutionary algorithm based on a projection-assisted intra-family election</t>
  </si>
  <si>
    <t xml:space="preserve">Xiang, Yi and Zhou, Yuren and Chen, Zefeng and Zhang, Jun</t>
  </si>
  <si>
    <t xml:space="preserve">A Many-Objective Particle Swarm Optimizer With Leaders Selected From Historical Solutions by Using Scalar Projections</t>
  </si>
  <si>
    <t xml:space="preserve">Wei, Zheng and Xiaoxue, Wu and Xibing, Yang and Shichao, Cao and Wenxin, Liu and Jun, Lin</t>
  </si>
  <si>
    <t xml:space="preserve">Test Suite Minimization with Mutation Testing-Based Many-Objective Evolutionary Optimization</t>
  </si>
  <si>
    <t xml:space="preserve">Su, Yansen and Li, Sen and Zheng, Chunhou and Zhang, Xingyi</t>
  </si>
  <si>
    <t xml:space="preserve">A Heuristic Algorithm for Identifying Molecular Signatures in Cancer</t>
  </si>
  <si>
    <t xml:space="preserve">How to Evaluate Solutions in Pareto-Based Search-Based Software Engineering: A Critical Review and Methodological Guidance</t>
  </si>
  <si>
    <t xml:space="preserve">Wu, Mingyuan and Ouyang, Yicheng and Zhou, Husheng and Zhang, Lingming and Liu, Cong and Zhang, Yuqun</t>
  </si>
  <si>
    <t xml:space="preserve">Simulee: Detecting CUDA Synchronization Bugs via Memory-Access Modeling</t>
  </si>
  <si>
    <t xml:space="preserve">Zhen, Liangli and Li, Miqing and Peng, Dezhong and Yao, Xin</t>
  </si>
  <si>
    <t xml:space="preserve">Objective reduction for visualising many-objective solution sets</t>
  </si>
  <si>
    <t xml:space="preserve">Ziming Zhu and Xiong Xu and Li Jiao</t>
  </si>
  <si>
    <t xml:space="preserve">Improved evolutionary generation of test data for multiple paths in search-based software testing</t>
  </si>
  <si>
    <t xml:space="preserve">Chen, Tao and Li, Miqing</t>
  </si>
  <si>
    <t xml:space="preserve">Multi-Objectivizing Software Configuration Tuning</t>
  </si>
  <si>
    <t xml:space="preserve">Li, Yanjiao and Li, Huiqi and Zhang, Jie and Zhang, Sen and Yin, Yixin</t>
  </si>
  <si>
    <t xml:space="preserve">Burden Surface Decision Using MODE With TOPSIS in Blast Furnace Ironmkaing</t>
  </si>
  <si>
    <t xml:space="preserve">Zhou, Yuren and Chen, Zefeng and Huang, Zhengxin and Xiang, Yi</t>
  </si>
  <si>
    <t xml:space="preserve">A Multiobjective Evolutionary Algorithm Based on Objective-Space Localization Selection</t>
  </si>
  <si>
    <t xml:space="preserve">Dorn, Johannes and Apel, Sven and Siegmund, Norbert</t>
  </si>
  <si>
    <t xml:space="preserve">Generating Attributed Variability Models for Transfer Learning</t>
  </si>
  <si>
    <t xml:space="preserve">Wang, Kang and Li, Xiaoli and Jia, Chao and Yang, Shengxiang and Li, Miqing and Li, Yang</t>
  </si>
  <si>
    <t xml:space="preserve">Multiobjective optimization of the production process for ground granulated blast furnace slags</t>
  </si>
  <si>
    <t xml:space="preserve">Prajapati, Amarjeet</t>
  </si>
  <si>
    <t xml:space="preserve">A particle swarm optimization approach for large-scale many-objective software architecture recovery</t>
  </si>
  <si>
    <t xml:space="preserve">Breckel, Alexander and Pietron, Jakob and Juhnke, Katharina and Sihler, Florian and Tichy, Matthias</t>
  </si>
  <si>
    <t xml:space="preserve">A domain-specific language for modeling and analyzing solution spaces for technology roadmapping</t>
  </si>
  <si>
    <t xml:space="preserve">Shi, Kai and Yu, Huiqun and Fan, Guisheng and Guo, Jianmei and Chen, Liqiong and Yang, Xingguang and Sun, Huaiying</t>
  </si>
  <si>
    <t xml:space="preserve">Mutation with local searching and elite inheritance mechanism in multi-objective optimization algorithm: a case study in software product line</t>
  </si>
  <si>
    <t xml:space="preserve">Zheng, Wei and Wu, Xiaoxue and Cao, Shichao and Lin, Jun</t>
  </si>
  <si>
    <t xml:space="preserve">MS-guided many-objective evolutionary optimisation for test suite minimisation</t>
  </si>
  <si>
    <t xml:space="preserve">Shi, Kai and Yu, Huiqun and Guo, Jianmei and Fan, Guisheng and Chen, Liqiong and Yang, Xingguang</t>
  </si>
  <si>
    <t xml:space="preserve">A Parallel Framework of Combining Satisfiability Modulo Theory with Indicator-Based Evolutionary Algorithm for Configuring Large and Real Software Product Lines</t>
  </si>
  <si>
    <t xml:space="preserve">Sadeghi, Hajar and Ajoudanian, Shohreh</t>
  </si>
  <si>
    <t xml:space="preserve">Optimized Feature Selection in Software Product Lines using Discrete Bat Algorithm</t>
  </si>
  <si>
    <t xml:space="preserve">Ibias, Alfredo and Llana, Luis and N{\'u}{\~n}ez, Manuel</t>
  </si>
  <si>
    <t xml:space="preserve">Using Ant Colony Optimisation to Select Features Having Associated Costs</t>
  </si>
  <si>
    <t xml:space="preserve">S{\'a}nchez, Ana B and Segura, Sergio and Ruiz-Cort{\'e}s, Antonio</t>
  </si>
  <si>
    <t xml:space="preserve">Evaluating Testing Techniques in Highly-Configurable Systems:: The Drupal Dataset</t>
  </si>
  <si>
    <t xml:space="preserve">Gu\'{e}gain, \'{E}douard and Quinton, Cl\'{e}ment and Rouvoy, Romain</t>
  </si>
  <si>
    <t xml:space="preserve">On Reducing the Energy Consumption of Software Product Lines</t>
  </si>
  <si>
    <t xml:space="preserve">Larsen, Kim G and Legay, Axel</t>
  </si>
  <si>
    <t xml:space="preserve">Statistical model checking: Past, present, and future</t>
  </si>
  <si>
    <t xml:space="preserve">Corradini, Flavio and Fornari, Fabrizio and Polini, Andrea and Re, Barbara and Tiezzi, Francesco</t>
  </si>
  <si>
    <t xml:space="preserve">A formal approach to modeling and verification of business process collaborations</t>
  </si>
  <si>
    <t xml:space="preserve">Basile, Davide and Beek, Maurice H ter and Ferrari, Alessio and Legay, Axel</t>
  </si>
  <si>
    <t xml:space="preserve">Modelling and analysing ERTMS L3 moving block railway signalling with simulink and Uppaal SMC</t>
  </si>
  <si>
    <t xml:space="preserve">Gilmore, Stephen and Reijsbergen, Dani{\"e}l and Vandin, Andrea</t>
  </si>
  <si>
    <t xml:space="preserve">Transient and steady-state statistical analysis for discrete event simulators</t>
  </si>
  <si>
    <t xml:space="preserve">Corradini, Flavio and Fornari, Fabrizio and Polini, Andrea and Re, Barbara and Tiezzi, Francesco and Vandin, Andrea</t>
  </si>
  <si>
    <t xml:space="preserve">A formal approach for the analysis of BPMN collaboration models</t>
  </si>
  <si>
    <t xml:space="preserve">Basile, Davide and ter Beek, Maurice H and Ferrari, Alessio and Legay, Axel</t>
  </si>
  <si>
    <t xml:space="preserve">Exploring the ERTMS/ETCS full moving block specification: an experience with formal methods</t>
  </si>
  <si>
    <t xml:space="preserve">ter Beek, Maurice H and Legay, Axel and Lafuente, Alberto Lluch and Vandin, Andrea</t>
  </si>
  <si>
    <t xml:space="preserve">Quantitative security risk modeling and analysis with RisQFLan</t>
  </si>
  <si>
    <t xml:space="preserve">ter Beek, Maurice H and Legay, Axel and Lluch Lafuente, Alberto and Vandin, Andrea</t>
  </si>
  <si>
    <t xml:space="preserve">Summary of: A Framework for Quantitative Modeling and Analysis of Highly (re) configurable Systems</t>
  </si>
  <si>
    <t xml:space="preserve">M{\'e}ndez-Acu{\~n}a, David and Galindo, Jos{\'e} A and Degueule, Thomas and Combemale, Beno{\^\i}t and Baudry, Benoit</t>
  </si>
  <si>
    <t xml:space="preserve">Leveraging software product lines engineering in the development of external dsls: A systematic literature review</t>
  </si>
  <si>
    <t xml:space="preserve">Kamran, Muhammad and Rashid, Junaid and Nisar, Muhammad Wasif</t>
  </si>
  <si>
    <t xml:space="preserve">Android fragmentation classification, causes, problems and solutions</t>
  </si>
  <si>
    <t xml:space="preserve">Samuel, Triin and Pfahl, Dietmar</t>
  </si>
  <si>
    <t xml:space="preserve">Problems and solutions in mobile application testing</t>
  </si>
  <si>
    <t xml:space="preserve">Yan, Jiwei and Wu, Tianyong and Yan, Jun and Zhang, Jian</t>
  </si>
  <si>
    <t xml:space="preserve">Widget-Sensitive and Back-Stack-Aware GUI Exploration for Testing Android Apps</t>
  </si>
  <si>
    <t xml:space="preserve">Saifan, Ahmad A and Alzyoud, Ahmad Adnan</t>
  </si>
  <si>
    <t xml:space="preserve">Mutation Testing to Evaluate Android Applications</t>
  </si>
  <si>
    <t xml:space="preserve">Lonetti, Francesca and de Oliveira Neves, V{\^a}nia and Bertolino, Antonia</t>
  </si>
  <si>
    <t xml:space="preserve">Designing and testing systems of systems: From variability models to test cases passing through desirability assessment</t>
  </si>
  <si>
    <t xml:space="preserve">Zhang, Hongsheng</t>
  </si>
  <si>
    <t xml:space="preserve">Research on software development and test environment automation based on android platform</t>
  </si>
  <si>
    <t xml:space="preserve">Vidal Silva, Cristian and Galindo Duarte, Jos{\'e} {\'A}ngel and Benavides Cuevas, David Felipe</t>
  </si>
  <si>
    <t xml:space="preserve">Functional Testing of Conflict Detection and Diagnosis Tools in Feature Model Configuration: A Test Suite Design</t>
  </si>
  <si>
    <t xml:space="preserve">Acher, Mathieu and Martin, Hugo and Pereira, Juliana and Blouin, Arnaud and J{\'e}z{\'e}quel, Jean-Marc and Khelladi, Djamel and Lesoil, Luc and Barais, Olivier</t>
  </si>
  <si>
    <t xml:space="preserve">Learning very large configuration spaces: What matters for Linux kernel sizes</t>
  </si>
  <si>
    <t xml:space="preserve">Acher, Mathieu and Martin, Hugo and Pereira, Juliana Alves and Blouin, Arnaud and Khelladi, Djamel Eddine and J{\'e}z{\'e}quel, Jean-Marc</t>
  </si>
  <si>
    <t xml:space="preserve">Learning from thousands of build failures of linux kernel configurations</t>
  </si>
  <si>
    <t xml:space="preserve">Mortara, Johann and Collet, Philippe</t>
  </si>
  <si>
    <t xml:space="preserve">Capturing the Diversity of Analyses on the Linux Kernel Variability</t>
  </si>
  <si>
    <t xml:space="preserve">Acher, Mathieu and Martin, Hugo and Pereira, Juliana Alves and Lesoil, Luc and Blouin, Arnaud and J{\'e}z{\'e}quel, Jean-Marc and Khelladi, Djamel Eddine and Barais, Olivier</t>
  </si>
  <si>
    <t xml:space="preserve">Feature Subset Selection for Learning Huge Configuration Spaces: The case of Linux Kernel Size</t>
  </si>
  <si>
    <t xml:space="preserve">T{\"e}rnava, Xhevahire and Collet, Philippe</t>
  </si>
  <si>
    <t xml:space="preserve">A framework for managing the imperfect modularity of variability implementations</t>
  </si>
  <si>
    <t xml:space="preserve">Calinescu, Radu and Weyns, Danny and Gerasimou, Simos and Iftikhar, Muhammad Usman and Habli, Ibrahim and Kelly, Tim</t>
  </si>
  <si>
    <t xml:space="preserve">Engineering Trustworthy Self-Adaptive Software with Dynamic Assurance Cases</t>
  </si>
  <si>
    <t xml:space="preserve">Alt, Bastian and Weckesser, Markus and Becker, Christian and Hollick, Matthias and Kar, Sounak and Klein, Anja and Klose, Robin and Kluge, Roland and Koeppl, Heinz and Koldehofe, Boris and Khudabukhsh, Wasiur R. and Luthra, Manisha and Mousavi, Mahdi and Mühlhäuser, Max and Pfannemüller, Martin and Rizk, Amr and Schürr, Andy and Steinmetz, Ralf</t>
  </si>
  <si>
    <t xml:space="preserve">Transitions: A Protocol-Independent View of the Future Internet</t>
  </si>
  <si>
    <t xml:space="preserve">Gerostathopoulos, Ilias and Vogel, Thomas and Weyns, Danny and Lago, Patricia</t>
  </si>
  <si>
    <t xml:space="preserve">How do we Evaluate Self-adaptive Software Systems?: A Ten-Year Perspective of SEAMS</t>
  </si>
  <si>
    <t xml:space="preserve">El-Hokayem, Antoine and Bozga, Marius and Sifakis, Joseph</t>
  </si>
  <si>
    <t xml:space="preserve">A Temporal Configuration Logic for Dynamic Reconfigurable Systems</t>
  </si>
  <si>
    <t xml:space="preserve">Keller, Claas and Mann, Zolt{\'a}n {\'A}d{\'a}m</t>
  </si>
  <si>
    <t xml:space="preserve">Towards understanding adaptation latency in self-adaptive systems</t>
  </si>
  <si>
    <t xml:space="preserve">Valdezate, Alejandro and Capilla, Rafael and Crespo, Jonathan and Barber, Ram&amp;#x00F3;n</t>
  </si>
  <si>
    <t xml:space="preserve">RuVa: A Runtime Software Variability Algorithm</t>
  </si>
  <si>
    <t xml:space="preserve">A Framework for the Specification and Validation of Dynamic Reconfigurable Systems</t>
  </si>
  <si>
    <t xml:space="preserve">Golia, Priyanka and Soos, Mate and Chakraborty, Sourav and Meel, Kuldeep S</t>
  </si>
  <si>
    <t xml:space="preserve">Designing samplers is easy: The boon of testers</t>
  </si>
  <si>
    <t xml:space="preserve">Martinez, Jabier and Str{\"u}ber, Daniel and Horcas, Jose Miguel and Burdusel, Alex and Zschaler, Steffen</t>
  </si>
  <si>
    <t xml:space="preserve">Acapulco: An extensible tool for identifying optimal and consistent feature model configurations</t>
  </si>
  <si>
    <t xml:space="preserve">Umar, Armaya'U and Lee, Jaejoon</t>
  </si>
  <si>
    <t xml:space="preserve">A Model-Based Approach to Managing Feature Binding Time in Software Product Line Engineering</t>
  </si>
  <si>
    <t xml:space="preserve">Chen, Tao and Li, Miqing and Yao, Xin</t>
  </si>
  <si>
    <t xml:space="preserve">On the Effects of Seeding Strategies: A Case for Search-Based Multi-Objective Service Composition</t>
  </si>
  <si>
    <t xml:space="preserve">Li, Ke and Liao, Minhui and Deb, Kalyanmoy and Min, Geyong and Yao, Xin</t>
  </si>
  <si>
    <t xml:space="preserve">Does Preference Always Help? A Holistic Study on Preference-Based Evolutionary Multiobjective Optimization Using Reference Points</t>
  </si>
  <si>
    <t xml:space="preserve">Chen, Tao and Bahsoon, Rami and Wang, Shuo and Yao, Xin</t>
  </si>
  <si>
    <t xml:space="preserve">To Adapt or Not to Adapt? Technical Debt and Learning Driven Self-Adaptation for Managing Runtime Performance</t>
  </si>
  <si>
    <t xml:space="preserve">Li, Ke and Xiang, Zilin and Chen, Tao and Tan, Kay Chen</t>
  </si>
  <si>
    <t xml:space="preserve">BiLO-CPDP: Bi-Level Programming for Automated Model Discovery in Cross-Project Defect Prediction</t>
  </si>
  <si>
    <t xml:space="preserve">Wang, Ran and Ye, Suhe and Li, Ke and Kwong, Sam</t>
  </si>
  <si>
    <t xml:space="preserve">Bayesian network based label correlation analysis for multi-label classifier chain</t>
  </si>
  <si>
    <t xml:space="preserve">Standing on the shoulders of giants: Seeding search-based multi-objective optimization with prior knowledge for software service composition</t>
  </si>
  <si>
    <t xml:space="preserve">Van Der Donckt, Jeroen and Weyns, Danny and Quin, Federico and Van Der Donckt, Jonas and Michiels, Sam</t>
  </si>
  <si>
    <t xml:space="preserve">Applying Deep Learning to Reduce Large Adaptation Spaces of Self-Adaptive Systems with Multiple Types of Goals</t>
  </si>
  <si>
    <t xml:space="preserve">Chen, Tao</t>
  </si>
  <si>
    <t xml:space="preserve">All Versus One: An Empirical Comparison on Retrained and Incremental Machine Learning for Modeling Performance of Adaptable Software</t>
  </si>
  <si>
    <t xml:space="preserve">Sobhy, Dalia and Minku, Leandro and Bahsoon, Rami and Chen, Tao and Kazman, Rick</t>
  </si>
  <si>
    <t xml:space="preserve">Run-time evaluation of architectures: A case study of diversification in IoT</t>
  </si>
  <si>
    <t xml:space="preserve">Yu, Guo and Jin, Yaochu and Olhofer, Markus</t>
  </si>
  <si>
    <t xml:space="preserve">A Multiobjective Evolutionary Algorithm for Finding Knee Regions Using Two Localized Dominance Relationships</t>
  </si>
  <si>
    <t xml:space="preserve">Liu, Muyang and Li, Ke and Chen, Tao</t>
  </si>
  <si>
    <t xml:space="preserve">DeepSQLi: Deep Semantic Learning for Testing SQL Injection</t>
  </si>
  <si>
    <t xml:space="preserve">Kumar, Satish and Chen, Tao and Bahsoon, Rami and Buyya, Rajkumar</t>
  </si>
  <si>
    <t xml:space="preserve">DATESSO: Self-Adapting Service Composition with Debt-Aware Two Levels Constraint Reasoning</t>
  </si>
  <si>
    <t xml:space="preserve">Chen, Tao and Bahsoon, Rami and Yao, Xin</t>
  </si>
  <si>
    <t xml:space="preserve">Synergizing Domain Expertise With Self-Awareness in Software Systems: A Patternized Architecture Guideline</t>
  </si>
  <si>
    <t xml:space="preserve">Shin, Seung Yeob and Nejati, Shiva and Sabetzadeh, Mehrdad and Briand, Lionel C. and Arora, Chetan and Zimmer, Frank</t>
  </si>
  <si>
    <t xml:space="preserve">Dynamic Adaptation of Software-Defined Networks for IoT Systems: A Search-Based Approach</t>
  </si>
  <si>
    <t xml:space="preserve">Lai, Guiyu and Liao, Minhui and Li, Ke</t>
  </si>
  <si>
    <t xml:space="preserve">Empirical Studies on the Role of the Decision Maker in Interactive Evolutionary Multi-Objective Optimization</t>
  </si>
  <si>
    <t xml:space="preserve">Shan, Xinyu and Li, Ke</t>
  </si>
  <si>
    <t xml:space="preserve">An Improved Two-Archive Evolutionary Algorithm for Constrained Multi-objective Optimization</t>
  </si>
  <si>
    <t xml:space="preserve">Stevens, Clay and Bagheri, Hamid</t>
  </si>
  <si>
    <t xml:space="preserve">Reducing Run-Time Adaptation Space via Analysis of Possible Utility Bounds</t>
  </si>
  <si>
    <t xml:space="preserve">Kinneer, Cody and Garlan, David and Goues, Claire Le</t>
  </si>
  <si>
    <t xml:space="preserve">Information Reuse and Stochastic Search: Managing Uncertainty in Self-* Systems</t>
  </si>
  <si>
    <t xml:space="preserve">Sun, Lei and Li, Ke</t>
  </si>
  <si>
    <t xml:space="preserve">Adaptive operator selection based on dynamic thompson sampling for MOEA/D</t>
  </si>
  <si>
    <t xml:space="preserve">Gerostathopoulos, Ilias and Plášil, František and Prehofer, Christian and Thomas, Janek and Bischl, Bernd</t>
  </si>
  <si>
    <t xml:space="preserve">Automated Online Experiment-Driven Adaptation–Mechanics and Cost Aspects</t>
  </si>
  <si>
    <t xml:space="preserve">Zou, Tao and Bai, Sijun</t>
  </si>
  <si>
    <t xml:space="preserve">Enterprise Performance Optimization Management Decision-Making and Coordination Mechanism Based on Multiobjective Optimization</t>
  </si>
  <si>
    <t xml:space="preserve">Yan, Yongcai and He, Mengxue and Song, Lifang</t>
  </si>
  <si>
    <t xml:space="preserve">Evaluation of regional industrial cluster innovation capability based on particle swarm clustering algorithm and multi-objective optimization</t>
  </si>
  <si>
    <t xml:space="preserve">Nuh, Jamal Abdullahi and Koh, Tieng Wei and Baharom, Salmi and Osman, Mohd Hafeez and Kew, Si Na</t>
  </si>
  <si>
    <t xml:space="preserve">Performance Evaluation Metrics for Multi-Objective Evolutionary Algorithms in Search-Based Software Engineering: Systematic Literature Review</t>
  </si>
  <si>
    <t xml:space="preserve">Billingsley, Joseph and Li, Ke and Miao, Wang and Min, Geyong and Georgalas, Nektarios</t>
  </si>
  <si>
    <t xml:space="preserve">Routing-Led Placement of VNFs in Arbitrary Networks</t>
  </si>
  <si>
    <t xml:space="preserve">The Weights Can Be Harmful: Pareto Search versus Weighted Search in Multi-Objective Search-Based Software Engineering</t>
  </si>
  <si>
    <t xml:space="preserve">Xu, Jiangjiao and Li, Ke and Abusara, Mohammad</t>
  </si>
  <si>
    <t xml:space="preserve">Multi-objective reinforcement learning based multi-microgrid system optimisation problem</t>
  </si>
  <si>
    <t xml:space="preserve">Lee, Jaekwon and Shin, Seung Yeob and Nejati, Shiva and Briand, Lionel C</t>
  </si>
  <si>
    <t xml:space="preserve">Optimal priority assignment for real-time systems: a coevolution-based approach</t>
  </si>
  <si>
    <t xml:space="preserve">Yu, Guo and Jin, Yaochu and Olhofer, Markus and Liu, Qiqi and Du, Wenli</t>
  </si>
  <si>
    <t xml:space="preserve">Solution Set Augmentation for Knee Identification in Multiobjective Decision Analysis</t>
  </si>
  <si>
    <t xml:space="preserve">Camilli, Matteo and Mirandola, Raffaela and Scandurra, Patrizia</t>
  </si>
  <si>
    <t xml:space="preserve">Taming Model Uncertainty in Self-adaptive Systems Using Bayesian Model Averaging</t>
  </si>
  <si>
    <t xml:space="preserve">Liu, Sicong and Guo, Bin and Ma, Ke and Yu, Zhiwen and Du, Junzhao</t>
  </si>
  <si>
    <t xml:space="preserve">AdaSpring: Context-Adaptive and Runtime-Evolutionary Deep Model Compression for Mobile Applications</t>
  </si>
  <si>
    <t xml:space="preserve">Weyns, Danny and B{\"a}ck, Thomas and Vidal, Rene and Yao, Xin and Belbachir, Ahmed Nabil</t>
  </si>
  <si>
    <t xml:space="preserve">The vision of self-evolving computing systems</t>
  </si>
  <si>
    <t xml:space="preserve">Henrichs, Elia and Lesch, Veronika and Straesser, Martin and Kounev, Samuel and Krupitzer, Christian</t>
  </si>
  <si>
    <t xml:space="preserve">A literature review on optimization techniques for adaptation planning in adaptive systems: State of the art and research directions</t>
  </si>
  <si>
    <t xml:space="preserve">Ghamizi, Salah and Cordy, Maxime and Papadakis, Mike and Traon, Yves Le</t>
  </si>
  <si>
    <t xml:space="preserve">FeatureNET: Diversity-Driven Generation of Deep Learning Models</t>
  </si>
  <si>
    <t xml:space="preserve">Fortz, Sophie and Temple, Paul and Devroey, Xavier and Heymans, Patrick and Perrouin, Gilles</t>
  </si>
  <si>
    <t xml:space="preserve">VaryMinions: Leveraging RNNs to Identify Variants in Event Logs</t>
  </si>
  <si>
    <t xml:space="preserve">Relich, Marcin and {\'S}wi{\'c}, Antoni</t>
  </si>
  <si>
    <t xml:space="preserve">Parametric estimation and constraint programming-based planning and simulation of production cost of a new product</t>
  </si>
  <si>
    <t xml:space="preserve">Anoop, KP and Panicker, Vinay V and Pathari, Vinod</t>
  </si>
  <si>
    <t xml:space="preserve">Food grain rake allocation planning considering inventory and warehouse parameters--A model and application for India</t>
  </si>
  <si>
    <t xml:space="preserve">Bach, Jakob and Zoller, Kolja and Trittenbach, Holger and Schulz, Katrin and B{\"o}hm, Klemens</t>
  </si>
  <si>
    <t xml:space="preserve">An Empirical Evaluation of Constrained Feature Selection</t>
  </si>
  <si>
    <t xml:space="preserve">Sabahi, Farnaz</t>
  </si>
  <si>
    <t xml:space="preserve">Distributed Constraint Programming based on Fuzzy Probability Applied to Aphasia Diagnosis</t>
  </si>
  <si>
    <t xml:space="preserve">Ali, Sadia and Hafeez, Yaser and Hussain, Shariq and Yang, Shunkun</t>
  </si>
  <si>
    <t xml:space="preserve">Enhanced regression testing technique for agile software development and continuous integration strategies</t>
  </si>
  <si>
    <t xml:space="preserve">Wang, Rongcun and Li, Zhengmin and Jiang, Shujuan and Tao, Chuanqi</t>
  </si>
  <si>
    <t xml:space="preserve">Regression Test Case Prioritization Based on Fixed Size Candidate Set ART Algorithm</t>
  </si>
  <si>
    <t xml:space="preserve">Lu, Chengyu and Zhong, Jinghui and Xue, Yinxing and Feng, Liang and Zhang, Jun</t>
  </si>
  <si>
    <t xml:space="preserve">Ant Colony System With Sorting-Based Local Search for Coverage-Based Test Case Prioritization</t>
  </si>
  <si>
    <t xml:space="preserve">Bertolino, Antonia and Inverardi, Paola</t>
  </si>
  <si>
    <t xml:space="preserve">Changing software in a changing world: How to test in presence of variability, adaptation and evolution?</t>
  </si>
  <si>
    <t xml:space="preserve">Zhao, Ruilian and Wang, Weiwei and Song, Yuqi and Li, Zheng</t>
  </si>
  <si>
    <t xml:space="preserve">Diversity-Oriented Test Suite Generation for EFSM Model</t>
  </si>
  <si>
    <t xml:space="preserve">Hafeez, Yaser and Ali, Sadia and Jhanjhi, Nz and Humayun, Mamoona and Nayyar, Anand and Masud, Mehedi</t>
  </si>
  <si>
    <t xml:space="preserve">Role of fuzzy approach towards fault detection for distributed components</t>
  </si>
  <si>
    <t xml:space="preserve">Luo, Chuan and Lin, Jinkun and Cai, Shaowei and Chen, Xin and He, Bing and Qiao, Bo and Zhao, Pu and Lin, Qingwei and Zhang, Hongyu and Wu, Wei and Rajmohan, Saravanakumar and Zhang, Dongmei</t>
  </si>
  <si>
    <t xml:space="preserve">AutoCCAG: An Automated Approach to Constrained Covering Array Generation</t>
  </si>
  <si>
    <t xml:space="preserve">Guo, Xu and Song, Xiaoyu and Zhou, Jian-tao</t>
  </si>
  <si>
    <t xml:space="preserve">A synergic quantum particle swarm optimisation for constrained combinatorial test generation</t>
  </si>
  <si>
    <t xml:space="preserve">Ali, Sadia and Hafeez, Yaser</t>
  </si>
  <si>
    <t xml:space="preserve">Enabling Test Case Prioritization For Component Based Software Development</t>
  </si>
  <si>
    <t xml:space="preserve">White-Box and Black-Box Test Quality Metrics for Configurable Simulation Models</t>
  </si>
  <si>
    <t xml:space="preserve">Samad, Ali and Mahdin, Hairulnizam Bin and Kazmi, Rafaqat and Ibrahim, Rosziati and Baharum, Zirawani</t>
  </si>
  <si>
    <t xml:space="preserve">Multiobjective Test Case Prioritization Using Test Case Effectiveness: Multicriteria Scoring Method</t>
  </si>
  <si>
    <t xml:space="preserve">Saini, Ashish and Kumar, Raj and Kumar, Satendra and Mittal, Mohit</t>
  </si>
  <si>
    <t xml:space="preserve">Prediction of Euclidean distance between existing and target product for software product line testing using FeatureIDE</t>
  </si>
  <si>
    <t xml:space="preserve">Chen, Lizhe and Wu, Ji and Yang, Haiyan and Zhang, Kui</t>
  </si>
  <si>
    <t xml:space="preserve">Does PageRank apply to service ranking in microservice regression testing?</t>
  </si>
  <si>
    <t xml:space="preserve">Saini, Ashish and Kumar, Satendra</t>
  </si>
  <si>
    <t xml:space="preserve">Software Product Line Testing—A Proposal of Distance-Based Approach</t>
  </si>
  <si>
    <t xml:space="preserve">Abd Razak, Safwan and Isa, Mohd Adham and Jawawi, Dayang NA</t>
  </si>
  <si>
    <t xml:space="preserve">Enhancing Similarity Distances Using Mandatory and Optional forEarly Fault Detection</t>
  </si>
  <si>
    <t xml:space="preserve">Reducing Redundant Test Executions in Software Product Line Testing—A Case Study</t>
  </si>
  <si>
    <t xml:space="preserve">Khan, Rijwan</t>
  </si>
  <si>
    <t xml:space="preserve">Deep Learning System and It’s Automatic Testing: An Approach</t>
  </si>
  <si>
    <t xml:space="preserve">Chen, Lizhe and Yu, Xiang and Wu, Ji and Yang, Haiyan</t>
  </si>
  <si>
    <t xml:space="preserve">CIPC: A Change Impact Propagation Computing Based Technique for Microservice Regression Testing Prioritization</t>
  </si>
  <si>
    <t xml:space="preserve">Niu, Xintao and Sun, Yanjie and Wu, Huayao and Li, Gang and Changhai, Nie and Lei, Yu and Wang, Xiaoyin</t>
  </si>
  <si>
    <t xml:space="preserve">Enhance Combinatorial Testing with Metamorphic Relations</t>
  </si>
  <si>
    <t xml:space="preserve">Fern{\'a}ndez-Cerero, Dami{\'a}n and Varela-Vaca, {\'A}ngel Jes{\'u}s and Fern{\'a}ndez-Montes, Alejandro and G{\'o}mez-L{\'o}pez, Mar{\'\i}a Teresa and Alv{\'a}rez-Bermejo, Jos{\'e} Antonio</t>
  </si>
  <si>
    <t xml:space="preserve">Measuring data-centre workflows complexity through process mining: The Google cluster case</t>
  </si>
  <si>
    <t xml:space="preserve">Siek, Michael and Mukti, Ryan Malik Gunadharma</t>
  </si>
  <si>
    <t xml:space="preserve">Process mining with applications to automotive industry</t>
  </si>
  <si>
    <t xml:space="preserve">Chaudhuri, Arpita and Samanta, Debasis and Sarma, Monalisa</t>
  </si>
  <si>
    <t xml:space="preserve">Two-stage approach to feature set optimization for unsupervised dataset with heterogeneous attributes</t>
  </si>
  <si>
    <t xml:space="preserve">Esta{\~n}ol, Montserrat and Varela-Vaca, Angel Jes{\'u}s and G{\'o}mez-L{\'o}pez, Mar{\'\i}a Teresa and Teniente, Ernest and Gasca, Rafael M</t>
  </si>
  <si>
    <t xml:space="preserve">Reasoning on the usage control security policies over data artifact business process models</t>
  </si>
  <si>
    <t xml:space="preserve">Khannat, Aicha and Sba{\"\i}, Hanae and Kjiri, Laila</t>
  </si>
  <si>
    <t xml:space="preserve">Configurable Process Mining: Semantic Variability in Event Logs</t>
  </si>
  <si>
    <t xml:space="preserve">Varela-Vaca, {\'A}ngel Jes{\'u}s and Rosado, David G and S{\'a}nchez, Luis E and G{\'o}mez-L{\'o}pez, Mar{\'\i}a Teresa and Gasca, Rafael M and Fern{\'a}ndez-Medina, Eduardo</t>
  </si>
  <si>
    <t xml:space="preserve">CARMEN: A framework for the verification and diagnosis of the specification of security requirements in cyber-physical systems</t>
  </si>
  <si>
    <t xml:space="preserve">Alves Pereira, Juliana and Acher, Mathieu and Martin, Hugo and J\'{e}z\'{e}quel, Jean-Marc</t>
  </si>
  <si>
    <t xml:space="preserve">Sampling Effect on Performance Prediction of Configurable Systems: A Case Study</t>
  </si>
  <si>
    <t xml:space="preserve">Mayr-Dorn, Christoph and Kretschmer, Roland and Egyed, Alexander and Heradio, Ruben and Fernandez-Amoros, David</t>
  </si>
  <si>
    <t xml:space="preserve">Inconsistency-Tolerating Guidance for Software Engineering Processes</t>
  </si>
  <si>
    <t xml:space="preserve">Arfaj, B and Mishra, Shailendra and AlShehri, Mohammed</t>
  </si>
  <si>
    <t xml:space="preserve">Efficacy of Unconventional Penetration Testing Practices</t>
  </si>
  <si>
    <t xml:space="preserve">Kenner, Andy and May, Richard and Kr\"{u}ger, Jacob and Saake, Gunter and Leich, Thomas</t>
  </si>
  <si>
    <t xml:space="preserve">Safety, Security, and Configurable Software Systems: A Systematic Mapping Study</t>
  </si>
  <si>
    <t xml:space="preserve">Stewart, Harrison</t>
  </si>
  <si>
    <t xml:space="preserve">Security versus Compliance: An Empirical Study of the Impact of Industry Standards Compliance on Application Security</t>
  </si>
  <si>
    <t xml:space="preserve">Afzal, Uzma and Shakeel, Aleena and Akram, Hina and Khan, M Zafir and Kumar, Ramesh and Usmani, Shazia</t>
  </si>
  <si>
    <t xml:space="preserve">Journey of a Thousand Miles Begins with a Single Step: Transparity A Web-based Job Portal</t>
  </si>
  <si>
    <t xml:space="preserve">Li, Shan-Ling and Hui, Zhan-Wei and Zheng, Chang-You</t>
  </si>
  <si>
    <t xml:space="preserve">Comparison Test Based on Program Model and Design Document</t>
  </si>
  <si>
    <t xml:space="preserve">van Harten, Niels and Damasceno, Carlos Diego N and Str{\"u}ber, Daniel</t>
  </si>
  <si>
    <t xml:space="preserve">Model-Driven Optimization: Generating Smart Mutation Operators for Multi-Objective Problems</t>
  </si>
  <si>
    <t xml:space="preserve">Sulaiman, Rabatul Aduni and Jawawi, Dayang Norhayati Abang and Halim, Shahliza Abdul</t>
  </si>
  <si>
    <t xml:space="preserve">Classification Trends Taxonomy of Model-based Testing for Software Product Line: A Systematic Literature Review</t>
  </si>
  <si>
    <t xml:space="preserve">Beebe, Nelson HF</t>
  </si>
  <si>
    <t xml:space="preserve">A Complete Bibliography of ACM Transactions on Software Engineering and Methodology</t>
  </si>
  <si>
    <t xml:space="preserve">Feng, Chao and Qian, Chao</t>
  </si>
  <si>
    <t xml:space="preserve">Multi-Objective Submodular Maximization by Regret Ratio Minimization with Theoretical Guarantee</t>
  </si>
  <si>
    <t xml:space="preserve">Tao, Ning and Ventresque, Anthony and Saber, Takfarinas</t>
  </si>
  <si>
    <t xml:space="preserve">Assessing similarity-based grammar-guided genetic programming approaches for program synthesis</t>
  </si>
  <si>
    <t xml:space="preserve">Hajizadeh, Nahid and Jahanbazi, Peyman and Akbari, Reza</t>
  </si>
  <si>
    <t xml:space="preserve">MOBAFS: A Multi Objective Bee Algorithm for Feature subset selection in Software Product Lines</t>
  </si>
  <si>
    <t xml:space="preserve">Saber, Takfarinas and Bendechache, Malika</t>
  </si>
  <si>
    <t xml:space="preserve">DiLLeMa: A Framework for Collaborative Multi-Cultural Lecturing Material in International University Colleges</t>
  </si>
  <si>
    <t xml:space="preserve">Baier, Daniel and Beyer, Dirk and Friedberger, Karlheinz</t>
  </si>
  <si>
    <t xml:space="preserve">Javasmt 3: Interacting with SMT solvers in java</t>
  </si>
  <si>
    <t xml:space="preserve">H{\"a}usner, Paul</t>
  </si>
  <si>
    <t xml:space="preserve">Explainable Product Configuration for Telecom via Constraint Reasoning</t>
  </si>
  <si>
    <t xml:space="preserve">Tavassoli, Shaghayegh and Damasceno, Carlos Diego Nascimento and Khosravi, Ramtin and Mousavi, Mohammad Reza</t>
  </si>
  <si>
    <t xml:space="preserve">Adaptive Behavioral Model Learning for Software Product Lines</t>
  </si>
  <si>
    <t xml:space="preserve">Morais, Gabriel and Bork, Dominik and Adda, Mehdi</t>
  </si>
  <si>
    <t xml:space="preserve">Towards an Ontology-Driven Approach to Model and Analyze Microservices Architectures</t>
  </si>
  <si>
    <t xml:space="preserve">Burgue\~{n}o, Lola and Mu\~{n}oz, Paula and Claris\'{o}, Robert and Cabot, Jordi and G\'{e}rard, S\'{e}bastien and Vallecillo, Antonio</t>
  </si>
  <si>
    <t xml:space="preserve">Dealing with Belief Uncertainty in Domain Models</t>
  </si>
  <si>
    <t xml:space="preserve">Martou, Pierre and Mens, Kim and Duhoux, Beno{\^\i}t and Legay, Axel</t>
  </si>
  <si>
    <t xml:space="preserve">Test Scenario Generation for Context-Oriented Programs</t>
  </si>
  <si>
    <t xml:space="preserve">Martin, Hugo and Acher, Mathieu and Pereira, Juliana Alves and J\'{e}z\'{e}quel, Jean-Marc</t>
  </si>
  <si>
    <t xml:space="preserve">A Comparison of Performance Specialization Learning for Configurable Systems</t>
  </si>
  <si>
    <t xml:space="preserve">Bencomo, Nelly and Guo, Jin L.C. and Harrison, Rachel and Heyn, Hans-Martin and Menzies, Tim</t>
  </si>
  <si>
    <t xml:space="preserve">The Secret to Better AI and Better Software (Is Requirements Engineering)</t>
  </si>
  <si>
    <t xml:space="preserve">Turab, Muhammad and Kumar, Teerath and Bendechache, Malika and Saber, Takfarinas</t>
  </si>
  <si>
    <t xml:space="preserve">Investigating Multi-Feature Selection and Ensembling for Audio Classification</t>
  </si>
  <si>
    <t xml:space="preserve">Prado Lima, Jackson A and Mendon{\c{c}}a, Willian DF and Vergilio, Silvia R and Assun{\c{c}}{\~a}o, Wesley KG</t>
  </si>
  <si>
    <t xml:space="preserve">Cost-effective learning-based strategies for test case prioritization in continuous integration of highly-configurable software</t>
  </si>
  <si>
    <t xml:space="preserve">Brings, Jennifer and Daun, Marian and Bandyszak, Torsten and Stricker, Vanessa and Weyer, Thorsten and Mirzaei, Elham and Neumann, Martin and Zernickel, Jan Stefan</t>
  </si>
  <si>
    <t xml:space="preserve">Model-based documentation of dynamicity constraints for collaborative cyber-physical system architectures: Findings from an industrial case study</t>
  </si>
  <si>
    <t xml:space="preserve">Winkelmann, T., Koscielny, J., Seidl, C., Schuster, S., Damiani, F., &amp; Schaefer, I.</t>
  </si>
  <si>
    <t xml:space="preserve">Parametric DeltaJ 1.5: propagating feature attributes into implementation artifacts</t>
  </si>
  <si>
    <t xml:space="preserve">Suloglu, S., Kaya, M. C., Karamanlioglu, A., Entekhabi, S., Saeedi Nikoo, M., Tekinerdogan, B., &amp; Dogru, A. H.</t>
  </si>
  <si>
    <t xml:space="preserve">Comparative analysis of variability modelling approaches in component models</t>
  </si>
  <si>
    <t xml:space="preserve">Ezenwoke, Azubuike and Daramola, Olawande and Adigun, Matthew</t>
  </si>
  <si>
    <t xml:space="preserve">Using constraint reasoning on feature models to populate ecosystem-driven cloud services e-marketplace</t>
  </si>
  <si>
    <t xml:space="preserve">fw_sb: last</t>
  </si>
  <si>
    <t xml:space="preserve">Kedia, Rajesh and Balakrishnan, M. and Paul, Kolin</t>
  </si>
  <si>
    <t xml:space="preserve">GRanDE: Graphical Representation and Design Space Exploration of Embedded Systems</t>
  </si>
  <si>
    <t xml:space="preserve">def: first</t>
  </si>
  <si>
    <t xml:space="preserve">Marcílio Mendonça, Thiago Tonelli Bartolomei, and Donald Cowan</t>
  </si>
  <si>
    <t xml:space="preserve">Decision-making coordination in collaborative product configuration</t>
  </si>
  <si>
    <t xml:space="preserve">Marko Rosenmüller, Norbert Siegmund, Horst Schirmeier, Julio Sincero, Sven Apel, Thomas Leich, Olaf Spinczyk, and Gunter Saake</t>
  </si>
  <si>
    <t xml:space="preserve">FAME-DBMS: tailor-made data management solutions for embedded systems</t>
  </si>
  <si>
    <t xml:space="preserve">Marcilio Mendonca, Moises Branco, and Donald Cowan</t>
  </si>
  <si>
    <t xml:space="preserve">S.P.L.O.T.: software product lines online tools</t>
  </si>
  <si>
    <t xml:space="preserve">Carlos Parra, Xavier Blanc, and Laurence Duchien</t>
  </si>
  <si>
    <t xml:space="preserve">Context awareness for dynamic service-oriented product lines</t>
  </si>
  <si>
    <t xml:space="preserve">Steven She, Rafael Lotufo, Thorsten Berger, Andrzej Wąsowski, and Krzysztof Czarnecki</t>
  </si>
  <si>
    <t xml:space="preserve">Markus Voelter</t>
  </si>
  <si>
    <t xml:space="preserve">Using domain specific languages for product line engineering</t>
  </si>
  <si>
    <t xml:space="preserve">Nathan Weston, Ruzanna Chitchyan, and Awais Rashid</t>
  </si>
  <si>
    <t xml:space="preserve">A framework for constructing semantically composable feature models from natural language requirements</t>
  </si>
  <si>
    <t xml:space="preserve">Eduardo Figueiredo, Nelio Cacho, Claudio Sant'Anna, Mario Monteiro, Uira Kulesza, Alessandro Garcia, Sérgio Soares, Fabiano Ferrari, Safoora Khan, Fernando Castor Filho, and Francisco Dantas</t>
  </si>
  <si>
    <t xml:space="preserve">Evolving software product lines with aspects: an empirical study on design stability</t>
  </si>
  <si>
    <t xml:space="preserve">Norbert Siegmund, Marko Rosenmüller, Martin Kuhlemann, Christian Kästner, Sven Apel and Gunter Saake</t>
  </si>
  <si>
    <t xml:space="preserve">SPL Conqueror: Toward optimization of non-functional properties in software product lines</t>
  </si>
  <si>
    <t xml:space="preserve">Sergio Segura, David Benavides, Antonio Ruiz-Cortés and Pablo Trinidad</t>
  </si>
  <si>
    <t xml:space="preserve">Automated Merging of Feature Models Using Graph Transformations</t>
  </si>
  <si>
    <t xml:space="preserve">Schirmeier, Horst and Spinczyk, Olaf</t>
  </si>
  <si>
    <t xml:space="preserve">Tailoring Infrastructure Software Product Lines by Static Application Analysis</t>
  </si>
  <si>
    <t xml:space="preserve">Model-driven support for product line evolution on feature level</t>
  </si>
  <si>
    <t xml:space="preserve">Andreas Polzer, Daniel Merschen, Goetz Botterweck, Andreas Pleuss, Jacques Thomas, Bernd Hedenetz and Stefan Kowalewski</t>
  </si>
  <si>
    <t xml:space="preserve">Managing complexity and variability of a model-based embedded software product line</t>
  </si>
  <si>
    <t xml:space="preserve">Sven Apel, Alexander von Rhein, Philipp Wendler, Armin Größlinger, and Dirk Beyer</t>
  </si>
  <si>
    <t xml:space="preserve">Strategies for product-line verification: case studies and experiments</t>
  </si>
  <si>
    <t xml:space="preserve">Chang Hwan Peter Kim, Eric Bodden, Don Batory, Sarfraz Khurshid</t>
  </si>
  <si>
    <t xml:space="preserve">Reducing Configurations to Monitor in a Software Product Line</t>
  </si>
  <si>
    <t xml:space="preserve">Sahil Thaker, Don Batory, David Kitchin, and William Cook</t>
  </si>
  <si>
    <t xml:space="preserve">Safe composition of product lines</t>
  </si>
  <si>
    <t xml:space="preserve">Claus Brabrand, Márcio Ribeiro, Társis Tolêdo, and Paulo Borba</t>
  </si>
  <si>
    <t xml:space="preserve">Intraprocedural dataflow analysis for software product lines</t>
  </si>
  <si>
    <t xml:space="preserve">Martin Fagereng Johansen, Øystein Haugen, Franck Fleurey, Anne Grete Eldegard and Torbjørn Syversen</t>
  </si>
  <si>
    <t xml:space="preserve">Generating Better Partial Covering Arrays by Modeling Weights on Sub-product Lines</t>
  </si>
  <si>
    <t xml:space="preserve">Christian Kästner, Thomas Thüm, Gunter Saake, Janet Feigenspan, Thomas Leich, Fabian Wielgorz, and Sven Apel</t>
  </si>
  <si>
    <t xml:space="preserve">FeatureIDE: A tool framework for feature-oriented software development</t>
  </si>
  <si>
    <t xml:space="preserve">Jean-Marc Davril, Edouard Delfosse, Negar Hariri, Mathieu Acher, Jane Cleland-Huang, and Patrick Heymans</t>
  </si>
  <si>
    <t xml:space="preserve">Feature model extraction from large collections of informal product descriptions</t>
  </si>
  <si>
    <t xml:space="preserve">Context Aware Reconfiguration in Software Product Lines</t>
  </si>
  <si>
    <t xml:space="preserve">Mathieu Acher, Philippe Collet, Philippe Lahire, Robert France</t>
  </si>
  <si>
    <t xml:space="preserve">Managing Variability in Workflow with Feature Model Composition Operators</t>
  </si>
  <si>
    <t xml:space="preserve">Acher, Mathieu and Collet, Philippe and Lahire, Philippe and France, Robert B.</t>
  </si>
  <si>
    <t xml:space="preserve">FAMILIAR: A domain-specific language for large scale management of feature models</t>
  </si>
  <si>
    <t xml:space="preserve">Mauricio Alférez, João Santos, Ana Moreira, Alessandro Garcia, Uirá Kulesza, João Araújo and Vasco Amaral</t>
  </si>
  <si>
    <t xml:space="preserve">Multi-view Composition Language for Software Product Line Requirements</t>
  </si>
  <si>
    <t xml:space="preserve">Vincent Aranega, Anne Etien and Sebastien Mosser</t>
  </si>
  <si>
    <t xml:space="preserve">Using Feature Model to Build Model Transformation Chains</t>
  </si>
  <si>
    <t xml:space="preserve">Carla I. M. Bezerra, Jefferson Barbosa, Joao Holanda Freires, Rossana M. C. Andrade, and José Maria Monteiro</t>
  </si>
  <si>
    <t xml:space="preserve">DyMMer: a measurement-based tool to support quality evaluation of DSPL feature models</t>
  </si>
  <si>
    <t xml:space="preserve">Ana B. Sánchez, Sergio Segura, José A. Parejo and Antonio Ruiz-Cortés</t>
  </si>
  <si>
    <t xml:space="preserve">Variability testing in the wild: the Drupal case study</t>
  </si>
  <si>
    <t xml:space="preserve">Claus Brabrand, Márcio Ribeiro, Társis Tolêdo, Johnni Winther and Paulo Borba</t>
  </si>
  <si>
    <t xml:space="preserve">Intraprocedural Dataflow Analysis for Software Product Lines</t>
  </si>
  <si>
    <t xml:space="preserve">Alexander Nöhrer, Alexander Egyed</t>
  </si>
  <si>
    <t xml:space="preserve">C2O configurator: a tool for guided decision-making</t>
  </si>
  <si>
    <t xml:space="preserve">Tobias Pett, Thomas Thüm, Tobias Runge, Sebastian Krieter, Malte Lochau, and Ina Schaefer</t>
  </si>
  <si>
    <t xml:space="preserve">Product Sampling for Product Lines: The Scalability Challenge</t>
  </si>
  <si>
    <t xml:space="preserve">Sabrina Souto, Marcelo d'Amorim, and Rohit Gheyi</t>
  </si>
  <si>
    <t xml:space="preserve">Balancing soundness and efficiency for practical testing of configurable systems</t>
  </si>
  <si>
    <t xml:space="preserve">Axel Halin, Alexandre Nuttinck, Mathieu Acher, Xavier Devroey, Gilles Perrouin and Benoit Baudry</t>
  </si>
  <si>
    <t xml:space="preserve">Test them all, is it worth it? Assessing configuration sampling on the JHipster Web development stack</t>
  </si>
  <si>
    <t xml:space="preserve">Nili Itzik and Iris Reinhartz-Berger</t>
  </si>
  <si>
    <t xml:space="preserve">Generating feature models from requirements: structural vs. functional perspectives</t>
  </si>
  <si>
    <t xml:space="preserve">Xavier Devroey, Gilles Perrouin, Axel Legay, Pierre-Yves Schobbens, and Patrick Heymans</t>
  </si>
  <si>
    <t xml:space="preserve">Covering SPL Behaviour with Sampled Configurations: An Initial Assessment</t>
  </si>
  <si>
    <t xml:space="preserve">José A. Galindo and David Benavides</t>
  </si>
  <si>
    <t xml:space="preserve">A Python framework for the automated analysis of feature models: A first step to integrate community efforts</t>
  </si>
  <si>
    <t xml:space="preserve">Mathieu Acher, Anthony Cleve, Gilles Perrouin, Patrick Heymans, Charles Vanbeneden, Philippe Collet, and Philippe Lahire</t>
  </si>
  <si>
    <t xml:space="preserve">On extracting feature models from product descriptions</t>
  </si>
  <si>
    <t xml:space="preserve">Edoardo Vacchi, Walter Cazzola, Suresh Pillay and Benoît Combemale</t>
  </si>
  <si>
    <t xml:space="preserve">Variability Support in Domain-Specific Language Development</t>
  </si>
  <si>
    <t xml:space="preserve">Thomas Kühn and Walter Cazzola</t>
  </si>
  <si>
    <t xml:space="preserve">Apples and oranges: comparing top-down and bottom-up language product lines</t>
  </si>
  <si>
    <t xml:space="preserve">Daniel Romero, Clément Quinton, Laurence Duchien, Lionel Seinturier and Carolina Valdez</t>
  </si>
  <si>
    <t xml:space="preserve">SmartyCo: Managing Cyber-Physical Systems for Smart Environments</t>
  </si>
  <si>
    <t xml:space="preserve">Jörg Kienzle, Ekwa Duala-Ekoko and Samuel Gélineau</t>
  </si>
  <si>
    <t xml:space="preserve">AspectOptima: A Case Study on Aspect Dependencies and Interactions</t>
  </si>
  <si>
    <t xml:space="preserve">Mathieu Acher, Benoit Baudry, Patrick Heymans, Anthony Cleve, and Jean-Luc Hainaut</t>
  </si>
  <si>
    <t xml:space="preserve">Support for reverse engineering and maintaining feature models</t>
  </si>
  <si>
    <t xml:space="preserve">def: last</t>
  </si>
  <si>
    <t xml:space="preserve">Uwe Ryssel, Joern Ploennigs, and Klaus Kabitzsch</t>
  </si>
  <si>
    <t xml:space="preserve">Extraction of feature models from formal contexts</t>
  </si>
  <si>
    <t xml:space="preserve">other: first</t>
  </si>
  <si>
    <t xml:space="preserve">Thüm, T., Benduhn, F.</t>
  </si>
  <si>
    <t xml:space="preserve">Michelle Larissa Luciano Carvalho and Matheus Lessa Gonçalves {da Silva} and Gecynalda Soares da Silva Gomes and Alcemir Rodrigues Santos and Ivan do Carmo Machado and Magno Luã de Jesus Souza and Eduardo Santana {de Almeida}</t>
  </si>
  <si>
    <t xml:space="preserve">On the implementation of dynamic software product lines: An exploratory study</t>
  </si>
  <si>
    <t xml:space="preserve">no access</t>
  </si>
  <si>
    <t xml:space="preserve">Haslinger, E.N.</t>
  </si>
  <si>
    <t xml:space="preserve">Reverse engineering feature models from program configurations</t>
  </si>
  <si>
    <t xml:space="preserve">unavailable Master’s Thesis</t>
  </si>
  <si>
    <t xml:space="preserve">Meel, Kuldeep S</t>
  </si>
  <si>
    <t xml:space="preserve">Model Counting and Uniform Sampling Instances</t>
  </si>
  <si>
    <t xml:space="preserve">no available publication</t>
  </si>
  <si>
    <t xml:space="preserve">statistics</t>
  </si>
  <si>
    <t xml:space="preserve">12, 406, 411, 418, 419, 1245, 1246, 1247, 1248</t>
  </si>
  <si>
    <t xml:space="preserve">47, 12, 406, 411, 418, 419, 1245, 1246, 1247, 1248</t>
  </si>
  <si>
    <t xml:space="preserve">47, 1246</t>
  </si>
  <si>
    <t xml:space="preserve">421, 1244, 1246</t>
  </si>
  <si>
    <t xml:space="preserve">12, 406, 411, 418, 419, 1245, 1246, 1247, 1248, 1244</t>
  </si>
  <si>
    <t xml:space="preserve">12, 406, 411, 418, 419, 1245, 1246, 1247, 1248, 48, 1244</t>
  </si>
  <si>
    <t xml:space="preserve">264, 12, 406, 411, 418, 419, 1245, 1246, 1247, 1248, 48, 1244</t>
  </si>
  <si>
    <t xml:space="preserve">(SPLOT) A1244</t>
  </si>
  <si>
    <t xml:space="preserve">(LVAT) A441</t>
  </si>
  <si>
    <t xml:space="preserve">A406</t>
  </si>
  <si>
    <t xml:space="preserve">(SPL Conq.) A1250</t>
  </si>
  <si>
    <t xml:space="preserve">A411</t>
  </si>
  <si>
    <t xml:space="preserve">(FeatureIDE) A1260</t>
  </si>
  <si>
    <t xml:space="preserve">A228</t>
  </si>
  <si>
    <t xml:space="preserve">A48</t>
  </si>
  <si>
    <t xml:space="preserve">A1242</t>
  </si>
  <si>
    <t xml:space="preserve">A82</t>
  </si>
  <si>
    <t xml:space="preserve">(SPL2go) A1284</t>
  </si>
  <si>
    <t xml:space="preserve">A12</t>
  </si>
  <si>
    <t xml:space="preserve">A408</t>
  </si>
  <si>
    <t xml:space="preserve">A418</t>
  </si>
  <si>
    <t xml:space="preserve">A419</t>
  </si>
  <si>
    <t xml:space="preserve">A434</t>
  </si>
  <si>
    <t xml:space="preserve">A1245</t>
  </si>
  <si>
    <t xml:space="preserve">A1247</t>
  </si>
  <si>
    <t xml:space="preserve">A1248</t>
  </si>
  <si>
    <t xml:space="preserve">A3</t>
  </si>
  <si>
    <t xml:space="preserve">A409</t>
  </si>
  <si>
    <t xml:space="preserve">A426</t>
  </si>
  <si>
    <t xml:space="preserve">A1271</t>
  </si>
  <si>
    <t xml:space="preserve">A1273</t>
  </si>
  <si>
    <t xml:space="preserve">A415</t>
  </si>
  <si>
    <t xml:space="preserve">A432</t>
  </si>
  <si>
    <t xml:space="preserve">A410</t>
  </si>
  <si>
    <t xml:space="preserve">A427</t>
  </si>
  <si>
    <t xml:space="preserve">A431</t>
  </si>
  <si>
    <t xml:space="preserve">(FaMa) A448</t>
  </si>
  <si>
    <t xml:space="preserve">(FeatureHouse) A451</t>
  </si>
  <si>
    <t xml:space="preserve">A1243</t>
  </si>
  <si>
    <t xml:space="preserve">A1249</t>
  </si>
  <si>
    <t xml:space="preserve">A1255</t>
  </si>
  <si>
    <t xml:space="preserve">A1268</t>
  </si>
</sst>
</file>

<file path=xl/styles.xml><?xml version="1.0" encoding="utf-8"?>
<styleSheet xmlns="http://schemas.openxmlformats.org/spreadsheetml/2006/main">
  <numFmts count="2">
    <numFmt numFmtId="164" formatCode="General"/>
    <numFmt numFmtId="165" formatCode="0.00\ %"/>
  </numFmts>
  <fonts count="10">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
      <sz val="10"/>
      <name val="Microsoft YaHei"/>
      <family val="2"/>
      <charset val="1"/>
    </font>
    <font>
      <sz val="10"/>
      <name val="Times New Roman"/>
      <family val="1"/>
      <charset val="1"/>
    </font>
    <font>
      <sz val="10"/>
      <name val="Arial"/>
      <family val="2"/>
    </font>
    <font>
      <sz val="9"/>
      <name val="Arial"/>
      <family val="2"/>
    </font>
  </fonts>
  <fills count="2">
    <fill>
      <patternFill patternType="none"/>
    </fill>
    <fill>
      <patternFill patternType="gray125"/>
    </fill>
  </fills>
  <borders count="1">
    <border diagonalUp="false" diagonalDown="false">
      <left/>
      <right/>
      <top/>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Tabelle Ecke" xfId="20"/>
    <cellStyle name="Pivot-Tabelle Ergebnis" xfId="21"/>
    <cellStyle name="Pivot-Tabelle Feld" xfId="22"/>
    <cellStyle name="Pivot-Tabelle Kategorie" xfId="23"/>
    <cellStyle name="Pivot-Tabelle Titel" xfId="24"/>
    <cellStyle name="Pivot-Tabelle Wert" xfId="25"/>
  </cellStyles>
  <colors>
    <indexedColors>
      <rgbColor rgb="FF000000"/>
      <rgbColor rgb="FFFFFFFF"/>
      <rgbColor rgb="FFC5000B"/>
      <rgbColor rgb="FF00FF00"/>
      <rgbColor rgb="FF0000FF"/>
      <rgbColor rgb="FFFFFF00"/>
      <rgbColor rgb="FFFF00FF"/>
      <rgbColor rgb="FF00FFFF"/>
      <rgbColor rgb="FF7E0021"/>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3CAFF"/>
      <rgbColor rgb="FFFF99CC"/>
      <rgbColor rgb="FFCC99FF"/>
      <rgbColor rgb="FFFFCC99"/>
      <rgbColor rgb="FF3366FF"/>
      <rgbColor rgb="FF33CCCC"/>
      <rgbColor rgb="FFAECF00"/>
      <rgbColor rgb="FFFFD320"/>
      <rgbColor rgb="FFFF950E"/>
      <rgbColor rgb="FFFF420E"/>
      <rgbColor rgb="FF666699"/>
      <rgbColor rgb="FF969696"/>
      <rgbColor rgb="FF004586"/>
      <rgbColor rgb="FF579D1C"/>
      <rgbColor rgb="FF003300"/>
      <rgbColor rgb="FF314004"/>
      <rgbColor rgb="FF993300"/>
      <rgbColor rgb="FF993366"/>
      <rgbColor rgb="FF4B1F6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scatterChart>
        <c:scatterStyle val="lineMarker"/>
        <c:varyColors val="0"/>
        <c:ser>
          <c:idx val="0"/>
          <c:order val="0"/>
          <c:tx>
            <c:strRef>
              <c:f>Tabelle2!$O$1:$O$1</c:f>
              <c:strCache>
                <c:ptCount val="1"/>
                <c:pt idx="0">
                  <c:v>Sat4J</c:v>
                </c:pt>
              </c:strCache>
            </c:strRef>
          </c:tx>
          <c:spPr>
            <a:solidFill>
              <a:srgbClr val="004586"/>
            </a:solidFill>
            <a:ln w="0">
              <a:solidFill>
                <a:srgbClr val="004586"/>
              </a:solidFill>
            </a:ln>
          </c:spPr>
          <c:marker>
            <c:symbol val="square"/>
            <c:size val="6"/>
            <c:spPr>
              <a:solidFill>
                <a:srgbClr val="004586"/>
              </a:solidFill>
            </c:spPr>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Tabelle2!$N$2:$N$19</c:f>
              <c:numCache>
                <c:formatCode>General</c:formatCod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numCache>
            </c:numRef>
          </c:xVal>
          <c:yVal>
            <c:numRef>
              <c:f>Tabelle2!$O$2:$O$19</c:f>
              <c:numCache>
                <c:formatCode>General</c:formatCode>
                <c:ptCount val="18"/>
                <c:pt idx="0">
                  <c:v>1</c:v>
                </c:pt>
                <c:pt idx="1">
                  <c:v>0</c:v>
                </c:pt>
                <c:pt idx="2">
                  <c:v>0</c:v>
                </c:pt>
                <c:pt idx="3">
                  <c:v>0</c:v>
                </c:pt>
                <c:pt idx="4">
                  <c:v>2</c:v>
                </c:pt>
                <c:pt idx="5">
                  <c:v>1</c:v>
                </c:pt>
                <c:pt idx="6">
                  <c:v>5</c:v>
                </c:pt>
                <c:pt idx="7">
                  <c:v>5</c:v>
                </c:pt>
                <c:pt idx="8">
                  <c:v>5</c:v>
                </c:pt>
                <c:pt idx="9">
                  <c:v>4</c:v>
                </c:pt>
                <c:pt idx="10">
                  <c:v>6</c:v>
                </c:pt>
                <c:pt idx="11">
                  <c:v>4</c:v>
                </c:pt>
                <c:pt idx="12">
                  <c:v>3</c:v>
                </c:pt>
                <c:pt idx="13">
                  <c:v>5</c:v>
                </c:pt>
                <c:pt idx="14">
                  <c:v>1</c:v>
                </c:pt>
                <c:pt idx="15">
                  <c:v>7</c:v>
                </c:pt>
                <c:pt idx="16">
                  <c:v>4</c:v>
                </c:pt>
                <c:pt idx="17">
                  <c:v>3</c:v>
                </c:pt>
              </c:numCache>
            </c:numRef>
          </c:yVal>
          <c:smooth val="0"/>
        </c:ser>
        <c:ser>
          <c:idx val="1"/>
          <c:order val="1"/>
          <c:tx>
            <c:strRef>
              <c:f>Tabelle2!$P$1:$P$1</c:f>
              <c:strCache>
                <c:ptCount val="1"/>
                <c:pt idx="0">
                  <c:v>Choco CSP Solver</c:v>
                </c:pt>
              </c:strCache>
            </c:strRef>
          </c:tx>
          <c:spPr>
            <a:solidFill>
              <a:srgbClr val="ff420e"/>
            </a:solidFill>
            <a:ln w="0">
              <a:solidFill>
                <a:srgbClr val="ff420e"/>
              </a:solidFill>
            </a:ln>
          </c:spPr>
          <c:marker>
            <c:symbol val="diamond"/>
            <c:size val="6"/>
            <c:spPr>
              <a:solidFill>
                <a:srgbClr val="ff420e"/>
              </a:solidFill>
            </c:spPr>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Tabelle2!$N$2:$N$19</c:f>
              <c:numCache>
                <c:formatCode>General</c:formatCod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numCache>
            </c:numRef>
          </c:xVal>
          <c:yVal>
            <c:numRef>
              <c:f>Tabelle2!$P$2:$P$19</c:f>
              <c:numCache>
                <c:formatCode>General</c:formatCode>
                <c:ptCount val="18"/>
                <c:pt idx="0">
                  <c:v>0</c:v>
                </c:pt>
                <c:pt idx="1">
                  <c:v>1</c:v>
                </c:pt>
                <c:pt idx="2">
                  <c:v>0</c:v>
                </c:pt>
                <c:pt idx="3">
                  <c:v>1</c:v>
                </c:pt>
                <c:pt idx="4">
                  <c:v>2</c:v>
                </c:pt>
                <c:pt idx="5">
                  <c:v>3</c:v>
                </c:pt>
                <c:pt idx="6">
                  <c:v>1</c:v>
                </c:pt>
                <c:pt idx="7">
                  <c:v>1</c:v>
                </c:pt>
                <c:pt idx="8">
                  <c:v>3</c:v>
                </c:pt>
                <c:pt idx="9">
                  <c:v>2</c:v>
                </c:pt>
                <c:pt idx="10">
                  <c:v>2</c:v>
                </c:pt>
                <c:pt idx="11">
                  <c:v>6</c:v>
                </c:pt>
                <c:pt idx="12">
                  <c:v>2</c:v>
                </c:pt>
                <c:pt idx="13">
                  <c:v>1</c:v>
                </c:pt>
                <c:pt idx="14">
                  <c:v>1</c:v>
                </c:pt>
                <c:pt idx="15">
                  <c:v>0</c:v>
                </c:pt>
                <c:pt idx="16">
                  <c:v>3</c:v>
                </c:pt>
                <c:pt idx="17">
                  <c:v>1</c:v>
                </c:pt>
              </c:numCache>
            </c:numRef>
          </c:yVal>
          <c:smooth val="0"/>
        </c:ser>
        <c:ser>
          <c:idx val="2"/>
          <c:order val="2"/>
          <c:tx>
            <c:strRef>
              <c:f>Tabelle2!$Q$1:$Q$1</c:f>
              <c:strCache>
                <c:ptCount val="1"/>
                <c:pt idx="0">
                  <c:v>Z3 SMT Solver</c:v>
                </c:pt>
              </c:strCache>
            </c:strRef>
          </c:tx>
          <c:spPr>
            <a:solidFill>
              <a:srgbClr val="ffd320"/>
            </a:solidFill>
            <a:ln w="0">
              <a:solidFill>
                <a:srgbClr val="ffd320"/>
              </a:solidFill>
            </a:ln>
          </c:spPr>
          <c:marker>
            <c:symbol val="triangle"/>
            <c:size val="6"/>
            <c:spPr>
              <a:solidFill>
                <a:srgbClr val="ffd320"/>
              </a:solidFill>
            </c:spPr>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Tabelle2!$N$2:$N$19</c:f>
              <c:numCache>
                <c:formatCode>General</c:formatCod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numCache>
            </c:numRef>
          </c:xVal>
          <c:yVal>
            <c:numRef>
              <c:f>Tabelle2!$Q$2:$Q$19</c:f>
              <c:numCache>
                <c:formatCode>General</c:formatCode>
                <c:ptCount val="18"/>
                <c:pt idx="0">
                  <c:v>0</c:v>
                </c:pt>
                <c:pt idx="1">
                  <c:v>0</c:v>
                </c:pt>
                <c:pt idx="2">
                  <c:v>0</c:v>
                </c:pt>
                <c:pt idx="3">
                  <c:v>0</c:v>
                </c:pt>
                <c:pt idx="4">
                  <c:v>0</c:v>
                </c:pt>
                <c:pt idx="5">
                  <c:v>0</c:v>
                </c:pt>
                <c:pt idx="6">
                  <c:v>0</c:v>
                </c:pt>
                <c:pt idx="7">
                  <c:v>0</c:v>
                </c:pt>
                <c:pt idx="8">
                  <c:v>1</c:v>
                </c:pt>
                <c:pt idx="9">
                  <c:v>2</c:v>
                </c:pt>
                <c:pt idx="10">
                  <c:v>1</c:v>
                </c:pt>
                <c:pt idx="11">
                  <c:v>3</c:v>
                </c:pt>
                <c:pt idx="12">
                  <c:v>2</c:v>
                </c:pt>
                <c:pt idx="13">
                  <c:v>2</c:v>
                </c:pt>
                <c:pt idx="14">
                  <c:v>2</c:v>
                </c:pt>
                <c:pt idx="15">
                  <c:v>4</c:v>
                </c:pt>
                <c:pt idx="16">
                  <c:v>1</c:v>
                </c:pt>
                <c:pt idx="17">
                  <c:v>2</c:v>
                </c:pt>
              </c:numCache>
            </c:numRef>
          </c:yVal>
          <c:smooth val="0"/>
        </c:ser>
        <c:ser>
          <c:idx val="3"/>
          <c:order val="3"/>
          <c:tx>
            <c:strRef>
              <c:f>Tabelle2!$R$1:$R$1</c:f>
              <c:strCache>
                <c:ptCount val="1"/>
                <c:pt idx="0">
                  <c:v>JavaBDD</c:v>
                </c:pt>
              </c:strCache>
            </c:strRef>
          </c:tx>
          <c:spPr>
            <a:solidFill>
              <a:srgbClr val="579d1c"/>
            </a:solidFill>
            <a:ln w="0">
              <a:solidFill>
                <a:srgbClr val="579d1c"/>
              </a:solidFill>
            </a:ln>
          </c:spPr>
          <c:marker>
            <c:symbol val="triangle"/>
            <c:size val="6"/>
            <c:spPr>
              <a:solidFill>
                <a:srgbClr val="579d1c"/>
              </a:solidFill>
            </c:spPr>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Tabelle2!$N$2:$N$19</c:f>
              <c:numCache>
                <c:formatCode>General</c:formatCod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numCache>
            </c:numRef>
          </c:xVal>
          <c:yVal>
            <c:numRef>
              <c:f>Tabelle2!$R$2:$R$19</c:f>
              <c:numCache>
                <c:formatCode>General</c:formatCode>
                <c:ptCount val="18"/>
                <c:pt idx="0">
                  <c:v>0</c:v>
                </c:pt>
                <c:pt idx="1">
                  <c:v>1</c:v>
                </c:pt>
                <c:pt idx="2">
                  <c:v>0</c:v>
                </c:pt>
                <c:pt idx="3">
                  <c:v>0</c:v>
                </c:pt>
                <c:pt idx="4">
                  <c:v>0</c:v>
                </c:pt>
                <c:pt idx="5">
                  <c:v>1</c:v>
                </c:pt>
                <c:pt idx="6">
                  <c:v>1</c:v>
                </c:pt>
                <c:pt idx="7">
                  <c:v>1</c:v>
                </c:pt>
                <c:pt idx="8">
                  <c:v>2</c:v>
                </c:pt>
                <c:pt idx="9">
                  <c:v>2</c:v>
                </c:pt>
                <c:pt idx="10">
                  <c:v>0</c:v>
                </c:pt>
                <c:pt idx="11">
                  <c:v>3</c:v>
                </c:pt>
                <c:pt idx="12">
                  <c:v>0</c:v>
                </c:pt>
                <c:pt idx="13">
                  <c:v>1</c:v>
                </c:pt>
                <c:pt idx="14">
                  <c:v>1</c:v>
                </c:pt>
                <c:pt idx="15">
                  <c:v>0</c:v>
                </c:pt>
                <c:pt idx="16">
                  <c:v>0</c:v>
                </c:pt>
                <c:pt idx="17">
                  <c:v>0</c:v>
                </c:pt>
              </c:numCache>
            </c:numRef>
          </c:yVal>
          <c:smooth val="0"/>
        </c:ser>
        <c:ser>
          <c:idx val="4"/>
          <c:order val="4"/>
          <c:tx>
            <c:strRef>
              <c:f>Tabelle2!$S$1:$S$1</c:f>
              <c:strCache>
                <c:ptCount val="1"/>
                <c:pt idx="0">
                  <c:v>MiniSat</c:v>
                </c:pt>
              </c:strCache>
            </c:strRef>
          </c:tx>
          <c:spPr>
            <a:solidFill>
              <a:srgbClr val="7e0021"/>
            </a:solidFill>
            <a:ln w="0">
              <a:solidFill>
                <a:srgbClr val="7e0021"/>
              </a:solidFill>
            </a:ln>
          </c:spPr>
          <c:marker>
            <c:symbol val="triangle"/>
            <c:size val="6"/>
            <c:spPr>
              <a:solidFill>
                <a:srgbClr val="7e0021"/>
              </a:solidFill>
            </c:spPr>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Tabelle2!$N$2:$N$19</c:f>
              <c:numCache>
                <c:formatCode>General</c:formatCod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numCache>
            </c:numRef>
          </c:xVal>
          <c:yVal>
            <c:numRef>
              <c:f>Tabelle2!$S$2:$S$19</c:f>
              <c:numCache>
                <c:formatCode>General</c:formatCode>
                <c:ptCount val="18"/>
                <c:pt idx="0">
                  <c:v>0</c:v>
                </c:pt>
                <c:pt idx="1">
                  <c:v>0</c:v>
                </c:pt>
                <c:pt idx="2">
                  <c:v>0</c:v>
                </c:pt>
                <c:pt idx="3">
                  <c:v>0</c:v>
                </c:pt>
                <c:pt idx="4">
                  <c:v>0</c:v>
                </c:pt>
                <c:pt idx="5">
                  <c:v>2</c:v>
                </c:pt>
                <c:pt idx="6">
                  <c:v>2</c:v>
                </c:pt>
                <c:pt idx="7">
                  <c:v>2</c:v>
                </c:pt>
                <c:pt idx="8">
                  <c:v>1</c:v>
                </c:pt>
                <c:pt idx="9">
                  <c:v>1</c:v>
                </c:pt>
                <c:pt idx="10">
                  <c:v>2</c:v>
                </c:pt>
                <c:pt idx="11">
                  <c:v>1</c:v>
                </c:pt>
                <c:pt idx="12">
                  <c:v>0</c:v>
                </c:pt>
                <c:pt idx="13">
                  <c:v>0</c:v>
                </c:pt>
                <c:pt idx="14">
                  <c:v>1</c:v>
                </c:pt>
                <c:pt idx="15">
                  <c:v>1</c:v>
                </c:pt>
                <c:pt idx="16">
                  <c:v>0</c:v>
                </c:pt>
                <c:pt idx="17">
                  <c:v>0</c:v>
                </c:pt>
              </c:numCache>
            </c:numRef>
          </c:yVal>
          <c:smooth val="0"/>
        </c:ser>
        <c:ser>
          <c:idx val="5"/>
          <c:order val="5"/>
          <c:tx>
            <c:strRef>
              <c:f>Tabelle2!$T$1:$T$1</c:f>
              <c:strCache>
                <c:ptCount val="1"/>
                <c:pt idx="0">
                  <c:v>PicoSAT</c:v>
                </c:pt>
              </c:strCache>
            </c:strRef>
          </c:tx>
          <c:spPr>
            <a:solidFill>
              <a:srgbClr val="83caff"/>
            </a:solidFill>
            <a:ln w="0">
              <a:solidFill>
                <a:srgbClr val="83caff"/>
              </a:solidFill>
            </a:ln>
          </c:spPr>
          <c:marker>
            <c:symbol val="triangle"/>
            <c:size val="6"/>
            <c:spPr>
              <a:solidFill>
                <a:srgbClr val="83caff"/>
              </a:solidFill>
            </c:spPr>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Tabelle2!$N$2:$N$19</c:f>
              <c:numCache>
                <c:formatCode>General</c:formatCod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numCache>
            </c:numRef>
          </c:xVal>
          <c:yVal>
            <c:numRef>
              <c:f>Tabelle2!$T$2:$T$19</c:f>
              <c:numCache>
                <c:formatCode>General</c:formatCode>
                <c:ptCount val="18"/>
                <c:pt idx="0">
                  <c:v>0</c:v>
                </c:pt>
                <c:pt idx="1">
                  <c:v>0</c:v>
                </c:pt>
                <c:pt idx="2">
                  <c:v>0</c:v>
                </c:pt>
                <c:pt idx="3">
                  <c:v>0</c:v>
                </c:pt>
                <c:pt idx="4">
                  <c:v>0</c:v>
                </c:pt>
                <c:pt idx="5">
                  <c:v>1</c:v>
                </c:pt>
                <c:pt idx="6">
                  <c:v>2</c:v>
                </c:pt>
                <c:pt idx="7">
                  <c:v>1</c:v>
                </c:pt>
                <c:pt idx="8">
                  <c:v>1</c:v>
                </c:pt>
                <c:pt idx="9">
                  <c:v>3</c:v>
                </c:pt>
                <c:pt idx="10">
                  <c:v>1</c:v>
                </c:pt>
                <c:pt idx="11">
                  <c:v>2</c:v>
                </c:pt>
                <c:pt idx="12">
                  <c:v>0</c:v>
                </c:pt>
                <c:pt idx="13">
                  <c:v>0</c:v>
                </c:pt>
                <c:pt idx="14">
                  <c:v>1</c:v>
                </c:pt>
                <c:pt idx="15">
                  <c:v>1</c:v>
                </c:pt>
                <c:pt idx="16">
                  <c:v>0</c:v>
                </c:pt>
                <c:pt idx="17">
                  <c:v>0</c:v>
                </c:pt>
              </c:numCache>
            </c:numRef>
          </c:yVal>
          <c:smooth val="0"/>
        </c:ser>
        <c:ser>
          <c:idx val="6"/>
          <c:order val="6"/>
          <c:tx>
            <c:strRef>
              <c:f>Tabelle2!$U$1:$U$1</c:f>
              <c:strCache>
                <c:ptCount val="1"/>
                <c:pt idx="0">
                  <c:v>CUDD</c:v>
                </c:pt>
              </c:strCache>
            </c:strRef>
          </c:tx>
          <c:spPr>
            <a:solidFill>
              <a:srgbClr val="314004"/>
            </a:solidFill>
            <a:ln w="0">
              <a:solidFill>
                <a:srgbClr val="314004"/>
              </a:solidFill>
            </a:ln>
          </c:spPr>
          <c:marker>
            <c:symbol val="square"/>
            <c:size val="6"/>
            <c:spPr>
              <a:solidFill>
                <a:srgbClr val="314004"/>
              </a:solidFill>
            </c:spPr>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Tabelle2!$N$2:$N$19</c:f>
              <c:numCache>
                <c:formatCode>General</c:formatCod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numCache>
            </c:numRef>
          </c:xVal>
          <c:yVal>
            <c:numRef>
              <c:f>Tabelle2!$U$2:$U$19</c:f>
              <c:numCache>
                <c:formatCode>General</c:formatCode>
                <c:ptCount val="18"/>
                <c:pt idx="0">
                  <c:v>0</c:v>
                </c:pt>
                <c:pt idx="1">
                  <c:v>0</c:v>
                </c:pt>
                <c:pt idx="2">
                  <c:v>0</c:v>
                </c:pt>
                <c:pt idx="3">
                  <c:v>0</c:v>
                </c:pt>
                <c:pt idx="4">
                  <c:v>0</c:v>
                </c:pt>
                <c:pt idx="5">
                  <c:v>0</c:v>
                </c:pt>
                <c:pt idx="6">
                  <c:v>1</c:v>
                </c:pt>
                <c:pt idx="7">
                  <c:v>0</c:v>
                </c:pt>
                <c:pt idx="8">
                  <c:v>1</c:v>
                </c:pt>
                <c:pt idx="9">
                  <c:v>0</c:v>
                </c:pt>
                <c:pt idx="10">
                  <c:v>0</c:v>
                </c:pt>
                <c:pt idx="11">
                  <c:v>0</c:v>
                </c:pt>
                <c:pt idx="12">
                  <c:v>0</c:v>
                </c:pt>
                <c:pt idx="13">
                  <c:v>0</c:v>
                </c:pt>
                <c:pt idx="14">
                  <c:v>3</c:v>
                </c:pt>
                <c:pt idx="15">
                  <c:v>1</c:v>
                </c:pt>
                <c:pt idx="16">
                  <c:v>2</c:v>
                </c:pt>
                <c:pt idx="17">
                  <c:v>0</c:v>
                </c:pt>
              </c:numCache>
            </c:numRef>
          </c:yVal>
          <c:smooth val="0"/>
        </c:ser>
        <c:ser>
          <c:idx val="7"/>
          <c:order val="7"/>
          <c:tx>
            <c:strRef>
              <c:f>Tabelle2!$V$1:$V$1</c:f>
              <c:strCache>
                <c:ptCount val="1"/>
                <c:pt idx="0">
                  <c:v>sharpSAT</c:v>
                </c:pt>
              </c:strCache>
            </c:strRef>
          </c:tx>
          <c:spPr>
            <a:solidFill>
              <a:srgbClr val="aecf00"/>
            </a:solidFill>
            <a:ln w="0">
              <a:solidFill>
                <a:srgbClr val="aecf00"/>
              </a:solidFill>
            </a:ln>
          </c:spPr>
          <c:marker>
            <c:symbol val="square"/>
            <c:size val="6"/>
            <c:spPr>
              <a:solidFill>
                <a:srgbClr val="aecf00"/>
              </a:solidFill>
            </c:spPr>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Tabelle2!$N$2:$N$19</c:f>
              <c:numCache>
                <c:formatCode>General</c:formatCod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numCache>
            </c:numRef>
          </c:xVal>
          <c:yVal>
            <c:numRef>
              <c:f>Tabelle2!$V$2:$V$19</c:f>
              <c:numCache>
                <c:formatCode>General</c:formatCode>
                <c:ptCount val="18"/>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3</c:v>
                </c:pt>
                <c:pt idx="15">
                  <c:v>2</c:v>
                </c:pt>
                <c:pt idx="16">
                  <c:v>0</c:v>
                </c:pt>
                <c:pt idx="17">
                  <c:v>2</c:v>
                </c:pt>
              </c:numCache>
            </c:numRef>
          </c:yVal>
          <c:smooth val="0"/>
        </c:ser>
        <c:ser>
          <c:idx val="8"/>
          <c:order val="8"/>
          <c:tx>
            <c:strRef>
              <c:f>Tabelle2!$W$1:$W$1</c:f>
              <c:strCache>
                <c:ptCount val="1"/>
                <c:pt idx="0">
                  <c:v>probSAT</c:v>
                </c:pt>
              </c:strCache>
            </c:strRef>
          </c:tx>
          <c:spPr>
            <a:solidFill>
              <a:srgbClr val="4b1f6f"/>
            </a:solidFill>
            <a:ln w="0">
              <a:solidFill>
                <a:srgbClr val="4b1f6f"/>
              </a:solidFill>
            </a:ln>
          </c:spPr>
          <c:marker>
            <c:symbol val="circle"/>
            <c:size val="6"/>
            <c:spPr>
              <a:solidFill>
                <a:srgbClr val="4b1f6f"/>
              </a:solidFill>
            </c:spPr>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Tabelle2!$N$2:$N$19</c:f>
              <c:numCache>
                <c:formatCode>General</c:formatCod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numCache>
            </c:numRef>
          </c:xVal>
          <c:yVal>
            <c:numRef>
              <c:f>Tabelle2!$W$2:$W$19</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2</c:v>
                </c:pt>
                <c:pt idx="16">
                  <c:v>1</c:v>
                </c:pt>
                <c:pt idx="17">
                  <c:v>3</c:v>
                </c:pt>
              </c:numCache>
            </c:numRef>
          </c:yVal>
          <c:smooth val="0"/>
        </c:ser>
        <c:ser>
          <c:idx val="9"/>
          <c:order val="9"/>
          <c:tx>
            <c:strRef>
              <c:f>Tabelle2!$X$1:$X$1</c:f>
              <c:strCache>
                <c:ptCount val="1"/>
                <c:pt idx="0">
                  <c:v>BuDDy</c:v>
                </c:pt>
              </c:strCache>
            </c:strRef>
          </c:tx>
          <c:spPr>
            <a:solidFill>
              <a:srgbClr val="ff950e"/>
            </a:solidFill>
            <a:ln w="0">
              <a:solidFill>
                <a:srgbClr val="ff950e"/>
              </a:solidFill>
            </a:ln>
          </c:spPr>
          <c:marker>
            <c:symbol val="square"/>
            <c:size val="6"/>
            <c:spPr>
              <a:solidFill>
                <a:srgbClr val="ff950e"/>
              </a:solidFill>
            </c:spPr>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Tabelle2!$N$2:$N$19</c:f>
              <c:numCache>
                <c:formatCode>General</c:formatCod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numCache>
            </c:numRef>
          </c:xVal>
          <c:yVal>
            <c:numRef>
              <c:f>Tabelle2!$X$2:$X$19</c:f>
              <c:numCache>
                <c:formatCode>General</c:formatCode>
                <c:ptCount val="18"/>
                <c:pt idx="0">
                  <c:v>0</c:v>
                </c:pt>
                <c:pt idx="1">
                  <c:v>0</c:v>
                </c:pt>
                <c:pt idx="2">
                  <c:v>0</c:v>
                </c:pt>
                <c:pt idx="3">
                  <c:v>0</c:v>
                </c:pt>
                <c:pt idx="4">
                  <c:v>0</c:v>
                </c:pt>
                <c:pt idx="5">
                  <c:v>0</c:v>
                </c:pt>
                <c:pt idx="6">
                  <c:v>1</c:v>
                </c:pt>
                <c:pt idx="7">
                  <c:v>0</c:v>
                </c:pt>
                <c:pt idx="8">
                  <c:v>1</c:v>
                </c:pt>
                <c:pt idx="9">
                  <c:v>1</c:v>
                </c:pt>
                <c:pt idx="10">
                  <c:v>0</c:v>
                </c:pt>
                <c:pt idx="11">
                  <c:v>0</c:v>
                </c:pt>
                <c:pt idx="12">
                  <c:v>0</c:v>
                </c:pt>
                <c:pt idx="13">
                  <c:v>1</c:v>
                </c:pt>
                <c:pt idx="14">
                  <c:v>0</c:v>
                </c:pt>
                <c:pt idx="15">
                  <c:v>0</c:v>
                </c:pt>
                <c:pt idx="16">
                  <c:v>1</c:v>
                </c:pt>
                <c:pt idx="17">
                  <c:v>0</c:v>
                </c:pt>
              </c:numCache>
            </c:numRef>
          </c:yVal>
          <c:smooth val="0"/>
        </c:ser>
        <c:ser>
          <c:idx val="10"/>
          <c:order val="10"/>
          <c:tx>
            <c:strRef>
              <c:f>Tabelle2!$Y$1:$Y$1</c:f>
              <c:strCache>
                <c:ptCount val="1"/>
                <c:pt idx="0">
                  <c:v>CPLEX ILP Solver</c:v>
                </c:pt>
              </c:strCache>
            </c:strRef>
          </c:tx>
          <c:spPr>
            <a:solidFill>
              <a:srgbClr val="c5000b"/>
            </a:solidFill>
            <a:ln w="0">
              <a:solidFill>
                <a:srgbClr val="c5000b"/>
              </a:solidFill>
            </a:ln>
          </c:spPr>
          <c:marker>
            <c:symbol val="x"/>
            <c:size val="6"/>
            <c:spPr>
              <a:solidFill>
                <a:srgbClr val="c5000b"/>
              </a:solidFill>
            </c:spPr>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Tabelle2!$N$2:$N$19</c:f>
              <c:numCache>
                <c:formatCode>General</c:formatCod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numCache>
            </c:numRef>
          </c:xVal>
          <c:yVal>
            <c:numRef>
              <c:f>Tabelle2!$Y$2:$Y$19</c:f>
              <c:numCache>
                <c:formatCode>General</c:formatCode>
                <c:ptCount val="18"/>
                <c:pt idx="0">
                  <c:v>0</c:v>
                </c:pt>
                <c:pt idx="1">
                  <c:v>0</c:v>
                </c:pt>
                <c:pt idx="2">
                  <c:v>0</c:v>
                </c:pt>
                <c:pt idx="3">
                  <c:v>0</c:v>
                </c:pt>
                <c:pt idx="4">
                  <c:v>0</c:v>
                </c:pt>
                <c:pt idx="5">
                  <c:v>0</c:v>
                </c:pt>
                <c:pt idx="6">
                  <c:v>0</c:v>
                </c:pt>
                <c:pt idx="7">
                  <c:v>0</c:v>
                </c:pt>
                <c:pt idx="8">
                  <c:v>0</c:v>
                </c:pt>
                <c:pt idx="9">
                  <c:v>1</c:v>
                </c:pt>
                <c:pt idx="10">
                  <c:v>0</c:v>
                </c:pt>
                <c:pt idx="11">
                  <c:v>1</c:v>
                </c:pt>
                <c:pt idx="12">
                  <c:v>1</c:v>
                </c:pt>
                <c:pt idx="13">
                  <c:v>0</c:v>
                </c:pt>
                <c:pt idx="14">
                  <c:v>0</c:v>
                </c:pt>
                <c:pt idx="15">
                  <c:v>1</c:v>
                </c:pt>
                <c:pt idx="16">
                  <c:v>1</c:v>
                </c:pt>
                <c:pt idx="17">
                  <c:v>0</c:v>
                </c:pt>
              </c:numCache>
            </c:numRef>
          </c:yVal>
          <c:smooth val="0"/>
        </c:ser>
        <c:axId val="38665748"/>
        <c:axId val="87502556"/>
      </c:scatterChart>
      <c:valAx>
        <c:axId val="38665748"/>
        <c:scaling>
          <c:orientation val="minMax"/>
          <c:max val="2022"/>
          <c:min val="2005"/>
        </c:scaling>
        <c:delete val="0"/>
        <c:axPos val="b"/>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87502556"/>
        <c:crossesAt val="0"/>
        <c:crossBetween val="midCat"/>
        <c:majorUnit val="1"/>
        <c:minorUnit val="1"/>
      </c:valAx>
      <c:valAx>
        <c:axId val="87502556"/>
        <c:scaling>
          <c:orientation val="minMax"/>
        </c:scaling>
        <c:delete val="0"/>
        <c:axPos val="l"/>
        <c:majorGridlines>
          <c:spPr>
            <a:ln w="0">
              <a:solidFill>
                <a:srgbClr val="b3b3b3"/>
              </a:solidFill>
            </a:ln>
          </c:spPr>
        </c:majorGridlines>
        <c:title>
          <c:tx>
            <c:rich>
              <a:bodyPr rot="-5400000"/>
              <a:lstStyle/>
              <a:p>
                <a:pPr>
                  <a:defRPr b="0" sz="900" spc="-1" strike="noStrike">
                    <a:latin typeface="Arial"/>
                  </a:defRPr>
                </a:pPr>
                <a:r>
                  <a:rPr b="0" sz="900" spc="-1" strike="noStrike">
                    <a:latin typeface="Arial"/>
                  </a:rPr>
                  <a:t>Number</a:t>
                </a:r>
              </a:p>
            </c:rich>
          </c:tx>
          <c:overlay val="0"/>
          <c:spPr>
            <a:noFill/>
            <a:ln w="0">
              <a:noFill/>
            </a:ln>
          </c:spPr>
        </c:title>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38665748"/>
        <c:crosses val="autoZero"/>
        <c:crossBetween val="midCat"/>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span"/>
  </c:chart>
  <c:spPr>
    <a:solidFill>
      <a:srgbClr val="ffffff"/>
    </a:solidFill>
    <a:ln w="0">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Tabelle2!$D$290:$D$319</c:f>
              <c:strCache>
                <c:ptCount val="30"/>
                <c:pt idx="0">
                  <c:v>Sat4J</c:v>
                </c:pt>
                <c:pt idx="1">
                  <c:v>Choco CSP Solver</c:v>
                </c:pt>
                <c:pt idx="2">
                  <c:v>Z3 SMT Solver</c:v>
                </c:pt>
                <c:pt idx="3">
                  <c:v>Unidentified SAT Solver</c:v>
                </c:pt>
                <c:pt idx="4">
                  <c:v>JavaBDD</c:v>
                </c:pt>
                <c:pt idx="5">
                  <c:v>MiniSat</c:v>
                </c:pt>
                <c:pt idx="6">
                  <c:v>PicoSAT</c:v>
                </c:pt>
                <c:pt idx="7">
                  <c:v>Alloy Analyzer</c:v>
                </c:pt>
                <c:pt idx="8">
                  <c:v>CUDD</c:v>
                </c:pt>
                <c:pt idx="9">
                  <c:v>sharpSAT</c:v>
                </c:pt>
                <c:pt idx="10">
                  <c:v>probSAT</c:v>
                </c:pt>
                <c:pt idx="11">
                  <c:v>BuDDy</c:v>
                </c:pt>
                <c:pt idx="12">
                  <c:v>CPLEX ILP Solver</c:v>
                </c:pt>
                <c:pt idx="13">
                  <c:v>JaCoP</c:v>
                </c:pt>
                <c:pt idx="14">
                  <c:v>clp(FD)</c:v>
                </c:pt>
                <c:pt idx="15">
                  <c:v>Pellet</c:v>
                </c:pt>
                <c:pt idx="16">
                  <c:v>cachet</c:v>
                </c:pt>
                <c:pt idx="17">
                  <c:v>clasp</c:v>
                </c:pt>
                <c:pt idx="18">
                  <c:v>lingeling</c:v>
                </c:pt>
                <c:pt idx="19">
                  <c:v>Unidentified #SAT Solver</c:v>
                </c:pt>
                <c:pt idx="20">
                  <c:v>CirQit QSAT Solver</c:v>
                </c:pt>
                <c:pt idx="21">
                  <c:v>Clafer CP Solver</c:v>
                </c:pt>
                <c:pt idx="22">
                  <c:v>Cream</c:v>
                </c:pt>
                <c:pt idx="23">
                  <c:v>March</c:v>
                </c:pt>
                <c:pt idx="24">
                  <c:v>Mistral</c:v>
                </c:pt>
                <c:pt idx="25">
                  <c:v>relsat</c:v>
                </c:pt>
                <c:pt idx="26">
                  <c:v>SkyBlue</c:v>
                </c:pt>
                <c:pt idx="27">
                  <c:v>SPASS</c:v>
                </c:pt>
                <c:pt idx="28">
                  <c:v>SPLOT Analyzer</c:v>
                </c:pt>
                <c:pt idx="29">
                  <c:v>WalkSAT</c:v>
                </c:pt>
              </c:strCache>
            </c:strRef>
          </c:cat>
          <c:val>
            <c:numRef>
              <c:f>Tabelle2!$E$289:$E$318</c:f>
              <c:numCache>
                <c:formatCode>General</c:formatCode>
                <c:ptCount val="30"/>
                <c:pt idx="1">
                  <c:v>56</c:v>
                </c:pt>
                <c:pt idx="2">
                  <c:v>30</c:v>
                </c:pt>
                <c:pt idx="3">
                  <c:v>20</c:v>
                </c:pt>
                <c:pt idx="4">
                  <c:v>17</c:v>
                </c:pt>
                <c:pt idx="5">
                  <c:v>13</c:v>
                </c:pt>
                <c:pt idx="6">
                  <c:v>13</c:v>
                </c:pt>
                <c:pt idx="7">
                  <c:v>13</c:v>
                </c:pt>
                <c:pt idx="8">
                  <c:v>9</c:v>
                </c:pt>
                <c:pt idx="9">
                  <c:v>8</c:v>
                </c:pt>
                <c:pt idx="10">
                  <c:v>8</c:v>
                </c:pt>
                <c:pt idx="11">
                  <c:v>6</c:v>
                </c:pt>
                <c:pt idx="12">
                  <c:v>5</c:v>
                </c:pt>
                <c:pt idx="13">
                  <c:v>5</c:v>
                </c:pt>
                <c:pt idx="14">
                  <c:v>5</c:v>
                </c:pt>
                <c:pt idx="15">
                  <c:v>4</c:v>
                </c:pt>
                <c:pt idx="16">
                  <c:v>4</c:v>
                </c:pt>
                <c:pt idx="17">
                  <c:v>3</c:v>
                </c:pt>
                <c:pt idx="18">
                  <c:v>3</c:v>
                </c:pt>
                <c:pt idx="19">
                  <c:v>3</c:v>
                </c:pt>
                <c:pt idx="20">
                  <c:v>2</c:v>
                </c:pt>
                <c:pt idx="21">
                  <c:v>2</c:v>
                </c:pt>
                <c:pt idx="22">
                  <c:v>2</c:v>
                </c:pt>
                <c:pt idx="23">
                  <c:v>2</c:v>
                </c:pt>
                <c:pt idx="24">
                  <c:v>2</c:v>
                </c:pt>
                <c:pt idx="25">
                  <c:v>2</c:v>
                </c:pt>
                <c:pt idx="26">
                  <c:v>2</c:v>
                </c:pt>
                <c:pt idx="27">
                  <c:v>2</c:v>
                </c:pt>
                <c:pt idx="28">
                  <c:v>2</c:v>
                </c:pt>
                <c:pt idx="29">
                  <c:v>2</c:v>
                </c:pt>
              </c:numCache>
            </c:numRef>
          </c:val>
        </c:ser>
        <c:gapWidth val="100"/>
        <c:overlap val="0"/>
        <c:axId val="84982054"/>
        <c:axId val="59183718"/>
      </c:barChart>
      <c:catAx>
        <c:axId val="84982054"/>
        <c:scaling>
          <c:orientation val="minMax"/>
        </c:scaling>
        <c:delete val="0"/>
        <c:axPos val="b"/>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59183718"/>
        <c:crosses val="autoZero"/>
        <c:auto val="1"/>
        <c:lblAlgn val="ctr"/>
        <c:lblOffset val="100"/>
        <c:noMultiLvlLbl val="0"/>
      </c:catAx>
      <c:valAx>
        <c:axId val="59183718"/>
        <c:scaling>
          <c:orientation val="minMax"/>
        </c:scaling>
        <c:delete val="0"/>
        <c:axPos val="l"/>
        <c:majorGridlines>
          <c:spPr>
            <a:ln w="0">
              <a:solidFill>
                <a:srgbClr val="b3b3b3"/>
              </a:solidFill>
            </a:ln>
          </c:spPr>
        </c:majorGridlines>
        <c:title>
          <c:tx>
            <c:rich>
              <a:bodyPr rot="-5400000"/>
              <a:lstStyle/>
              <a:p>
                <a:pPr>
                  <a:defRPr b="0" sz="900" spc="-1" strike="noStrike">
                    <a:latin typeface="Arial"/>
                  </a:defRPr>
                </a:pPr>
                <a:r>
                  <a:rPr b="0" sz="900" spc="-1" strike="noStrike">
                    <a:latin typeface="Arial"/>
                  </a:rPr>
                  <a:t>Number</a:t>
                </a:r>
              </a:p>
            </c:rich>
          </c:tx>
          <c:overlay val="0"/>
          <c:spPr>
            <a:noFill/>
            <a:ln w="0">
              <a:noFill/>
            </a:ln>
          </c:spPr>
        </c:title>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84982054"/>
        <c:crossesAt val="1"/>
        <c:crossBetween val="between"/>
        <c:majorUnit val="5"/>
        <c:minorUnit val="5"/>
      </c:valAx>
      <c:spPr>
        <a:noFill/>
        <a:ln w="0">
          <a:solidFill>
            <a:srgbClr val="b3b3b3"/>
          </a:solidFill>
        </a:ln>
      </c:spPr>
    </c:plotArea>
    <c:plotVisOnly val="1"/>
    <c:dispBlanksAs val="gap"/>
  </c:chart>
  <c:spPr>
    <a:solidFill>
      <a:srgbClr val="ffffff"/>
    </a:solidFill>
    <a:ln w="0">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Tabelle4!$I$1646:$I$1681</c:f>
              <c:strCache>
                <c:ptCount val="36"/>
                <c:pt idx="0">
                  <c:v>(SPLOT) A1244</c:v>
                </c:pt>
                <c:pt idx="1">
                  <c:v>(LVAT) A441</c:v>
                </c:pt>
                <c:pt idx="2">
                  <c:v>A406</c:v>
                </c:pt>
                <c:pt idx="3">
                  <c:v>(SPL Conq.) A1250</c:v>
                </c:pt>
                <c:pt idx="4">
                  <c:v>A411</c:v>
                </c:pt>
                <c:pt idx="5">
                  <c:v>(FeatureIDE) A1260</c:v>
                </c:pt>
                <c:pt idx="6">
                  <c:v>A228</c:v>
                </c:pt>
                <c:pt idx="7">
                  <c:v>A48</c:v>
                </c:pt>
                <c:pt idx="8">
                  <c:v>A1242</c:v>
                </c:pt>
                <c:pt idx="9">
                  <c:v>A82</c:v>
                </c:pt>
                <c:pt idx="10">
                  <c:v>(SPL2go) A1284</c:v>
                </c:pt>
                <c:pt idx="11">
                  <c:v>A12</c:v>
                </c:pt>
                <c:pt idx="12">
                  <c:v>A408</c:v>
                </c:pt>
                <c:pt idx="13">
                  <c:v>A418</c:v>
                </c:pt>
                <c:pt idx="14">
                  <c:v>A419</c:v>
                </c:pt>
                <c:pt idx="15">
                  <c:v>A434</c:v>
                </c:pt>
                <c:pt idx="16">
                  <c:v>A1245</c:v>
                </c:pt>
                <c:pt idx="17">
                  <c:v>A1247</c:v>
                </c:pt>
                <c:pt idx="18">
                  <c:v>A1248</c:v>
                </c:pt>
                <c:pt idx="19">
                  <c:v>A3</c:v>
                </c:pt>
                <c:pt idx="20">
                  <c:v>A409</c:v>
                </c:pt>
                <c:pt idx="21">
                  <c:v>A426</c:v>
                </c:pt>
                <c:pt idx="22">
                  <c:v>A1271</c:v>
                </c:pt>
                <c:pt idx="23">
                  <c:v>A1273</c:v>
                </c:pt>
                <c:pt idx="24">
                  <c:v>A415</c:v>
                </c:pt>
                <c:pt idx="25">
                  <c:v>A432</c:v>
                </c:pt>
                <c:pt idx="26">
                  <c:v>A410</c:v>
                </c:pt>
                <c:pt idx="27">
                  <c:v>A427</c:v>
                </c:pt>
                <c:pt idx="28">
                  <c:v>A431</c:v>
                </c:pt>
                <c:pt idx="29">
                  <c:v>(FaMa) A448</c:v>
                </c:pt>
                <c:pt idx="30">
                  <c:v>(FeatureHouse) A451</c:v>
                </c:pt>
                <c:pt idx="31">
                  <c:v>A1243</c:v>
                </c:pt>
                <c:pt idx="32">
                  <c:v>A1249</c:v>
                </c:pt>
                <c:pt idx="33">
                  <c:v>A1255</c:v>
                </c:pt>
                <c:pt idx="34">
                  <c:v>A1268</c:v>
                </c:pt>
                <c:pt idx="35">
                  <c:v/>
                </c:pt>
              </c:strCache>
            </c:strRef>
          </c:cat>
          <c:val>
            <c:numRef>
              <c:f>Tabelle4!$J$1646:$J$1681</c:f>
              <c:numCache>
                <c:formatCode>General</c:formatCode>
                <c:ptCount val="36"/>
                <c:pt idx="0">
                  <c:v>119</c:v>
                </c:pt>
                <c:pt idx="1">
                  <c:v>23</c:v>
                </c:pt>
                <c:pt idx="2">
                  <c:v>22</c:v>
                </c:pt>
                <c:pt idx="3">
                  <c:v>17</c:v>
                </c:pt>
                <c:pt idx="4">
                  <c:v>15</c:v>
                </c:pt>
                <c:pt idx="5">
                  <c:v>14</c:v>
                </c:pt>
                <c:pt idx="6">
                  <c:v>11</c:v>
                </c:pt>
                <c:pt idx="7">
                  <c:v>10</c:v>
                </c:pt>
                <c:pt idx="8">
                  <c:v>10</c:v>
                </c:pt>
                <c:pt idx="9">
                  <c:v>9</c:v>
                </c:pt>
                <c:pt idx="10">
                  <c:v>7</c:v>
                </c:pt>
                <c:pt idx="11">
                  <c:v>6</c:v>
                </c:pt>
                <c:pt idx="12">
                  <c:v>6</c:v>
                </c:pt>
                <c:pt idx="13">
                  <c:v>6</c:v>
                </c:pt>
                <c:pt idx="14">
                  <c:v>6</c:v>
                </c:pt>
                <c:pt idx="15">
                  <c:v>6</c:v>
                </c:pt>
                <c:pt idx="16">
                  <c:v>6</c:v>
                </c:pt>
                <c:pt idx="17">
                  <c:v>6</c:v>
                </c:pt>
                <c:pt idx="18">
                  <c:v>6</c:v>
                </c:pt>
                <c:pt idx="19">
                  <c:v>5</c:v>
                </c:pt>
                <c:pt idx="20">
                  <c:v>5</c:v>
                </c:pt>
                <c:pt idx="21">
                  <c:v>5</c:v>
                </c:pt>
                <c:pt idx="22">
                  <c:v>5</c:v>
                </c:pt>
                <c:pt idx="23">
                  <c:v>5</c:v>
                </c:pt>
                <c:pt idx="24">
                  <c:v>4</c:v>
                </c:pt>
                <c:pt idx="25">
                  <c:v>4</c:v>
                </c:pt>
                <c:pt idx="26">
                  <c:v>3</c:v>
                </c:pt>
                <c:pt idx="27">
                  <c:v>3</c:v>
                </c:pt>
                <c:pt idx="28">
                  <c:v>3</c:v>
                </c:pt>
                <c:pt idx="29">
                  <c:v>3</c:v>
                </c:pt>
                <c:pt idx="30">
                  <c:v>3</c:v>
                </c:pt>
                <c:pt idx="31">
                  <c:v>3</c:v>
                </c:pt>
                <c:pt idx="32">
                  <c:v>3</c:v>
                </c:pt>
                <c:pt idx="33">
                  <c:v>3</c:v>
                </c:pt>
                <c:pt idx="34">
                  <c:v>3</c:v>
                </c:pt>
              </c:numCache>
            </c:numRef>
          </c:val>
        </c:ser>
        <c:gapWidth val="100"/>
        <c:overlap val="0"/>
        <c:axId val="23927259"/>
        <c:axId val="19675880"/>
      </c:barChart>
      <c:catAx>
        <c:axId val="23927259"/>
        <c:scaling>
          <c:orientation val="minMax"/>
        </c:scaling>
        <c:delete val="0"/>
        <c:axPos val="b"/>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19675880"/>
        <c:crosses val="autoZero"/>
        <c:auto val="1"/>
        <c:lblAlgn val="ctr"/>
        <c:lblOffset val="100"/>
        <c:noMultiLvlLbl val="0"/>
      </c:catAx>
      <c:valAx>
        <c:axId val="19675880"/>
        <c:scaling>
          <c:orientation val="minMax"/>
          <c:max val="120"/>
        </c:scaling>
        <c:delete val="0"/>
        <c:axPos val="l"/>
        <c:majorGridlines>
          <c:spPr>
            <a:ln w="0">
              <a:solidFill>
                <a:srgbClr val="b3b3b3"/>
              </a:solidFill>
            </a:ln>
          </c:spPr>
        </c:majorGridlines>
        <c:title>
          <c:tx>
            <c:rich>
              <a:bodyPr rot="-5400000"/>
              <a:lstStyle/>
              <a:p>
                <a:pPr>
                  <a:defRPr b="0" sz="900" spc="-1" strike="noStrike">
                    <a:latin typeface="Arial"/>
                  </a:defRPr>
                </a:pPr>
                <a:r>
                  <a:rPr b="0" sz="900" spc="-1" strike="noStrike">
                    <a:latin typeface="Arial"/>
                  </a:rPr>
                  <a:t>Citations</a:t>
                </a:r>
              </a:p>
            </c:rich>
          </c:tx>
          <c:overlay val="0"/>
          <c:spPr>
            <a:noFill/>
            <a:ln w="0">
              <a:noFill/>
            </a:ln>
          </c:spPr>
        </c:title>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23927259"/>
        <c:crossesAt val="1"/>
        <c:crossBetween val="between"/>
        <c:majorUnit val="10"/>
        <c:minorUnit val="10"/>
      </c:valAx>
      <c:spPr>
        <a:noFill/>
        <a:ln w="0">
          <a:solidFill>
            <a:srgbClr val="b3b3b3"/>
          </a:solidFill>
        </a:ln>
      </c:spPr>
    </c:plotArea>
    <c:plotVisOnly val="1"/>
    <c:dispBlanksAs val="gap"/>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
</Relationships>
</file>

<file path=xl/drawings/_rels/drawing2.xml.rels><?xml version="1.0" encoding="UTF-8"?>
<Relationships xmlns="http://schemas.openxmlformats.org/package/2006/relationships"><Relationship Id="rId1" Type="http://schemas.openxmlformats.org/officeDocument/2006/relationships/chart" Target="../charts/chart1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423000</xdr:colOff>
      <xdr:row>20</xdr:row>
      <xdr:rowOff>46440</xdr:rowOff>
    </xdr:from>
    <xdr:to>
      <xdr:col>23</xdr:col>
      <xdr:colOff>330120</xdr:colOff>
      <xdr:row>42</xdr:row>
      <xdr:rowOff>75240</xdr:rowOff>
    </xdr:to>
    <xdr:graphicFrame>
      <xdr:nvGraphicFramePr>
        <xdr:cNvPr id="0" name=""/>
        <xdr:cNvGraphicFramePr/>
      </xdr:nvGraphicFramePr>
      <xdr:xfrm>
        <a:off x="13186440" y="3297600"/>
        <a:ext cx="6714360" cy="3605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22680</xdr:colOff>
      <xdr:row>292</xdr:row>
      <xdr:rowOff>131040</xdr:rowOff>
    </xdr:from>
    <xdr:to>
      <xdr:col>15</xdr:col>
      <xdr:colOff>366480</xdr:colOff>
      <xdr:row>312</xdr:row>
      <xdr:rowOff>106200</xdr:rowOff>
    </xdr:to>
    <xdr:graphicFrame>
      <xdr:nvGraphicFramePr>
        <xdr:cNvPr id="1" name=""/>
        <xdr:cNvGraphicFramePr/>
      </xdr:nvGraphicFramePr>
      <xdr:xfrm>
        <a:off x="5128200" y="47598480"/>
        <a:ext cx="8001720" cy="32263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36000</xdr:colOff>
      <xdr:row>1656</xdr:row>
      <xdr:rowOff>38160</xdr:rowOff>
    </xdr:from>
    <xdr:to>
      <xdr:col>20</xdr:col>
      <xdr:colOff>583920</xdr:colOff>
      <xdr:row>1676</xdr:row>
      <xdr:rowOff>21600</xdr:rowOff>
    </xdr:to>
    <xdr:graphicFrame>
      <xdr:nvGraphicFramePr>
        <xdr:cNvPr id="2" name=""/>
        <xdr:cNvGraphicFramePr/>
      </xdr:nvGraphicFramePr>
      <xdr:xfrm>
        <a:off x="7818480" y="269258400"/>
        <a:ext cx="8822160" cy="3234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ode.google.com/archive/p/ascent-design-studio/" TargetMode="External"/><Relationship Id="rId2" Type="http://schemas.openxmlformats.org/officeDocument/2006/relationships/hyperlink" Target="http://fm.gsdlab.org/" TargetMode="External"/><Relationship Id="rId3" Type="http://schemas.openxmlformats.org/officeDocument/2006/relationships/hyperlink" Target="http://www.emn.fr/x-info/choco-solver" TargetMode="External"/><Relationship Id="rId4" Type="http://schemas.openxmlformats.org/officeDocument/2006/relationships/hyperlink" Target="https://sites.google.com/site/raulmazo/products-tools/conformance-checker-of-feature-models" TargetMode="External"/><Relationship Id="rId5" Type="http://schemas.openxmlformats.org/officeDocument/2006/relationships/hyperlink" Target="http://www.cin.ufpe.br/" TargetMode="External"/><Relationship Id="rId6" Type="http://schemas.openxmlformats.org/officeDocument/2006/relationships/hyperlink" Target="https://sourceforge.net/projects/mobilemedia/" TargetMode="External"/><Relationship Id="rId7" Type="http://schemas.openxmlformats.org/officeDocument/2006/relationships/hyperlink" Target="https://homepages.dcc.ufmg.br/~figueiredo/spl/" TargetMode="External"/><Relationship Id="rId8" Type="http://schemas.openxmlformats.org/officeDocument/2006/relationships/hyperlink" Target="https://www.isa.us.es/betty/betty-online" TargetMode="External"/><Relationship Id="rId9" Type="http://schemas.openxmlformats.org/officeDocument/2006/relationships/hyperlink" Target="https://code.google.com/archive/p/linux-variability-analysis-tools/source" TargetMode="External"/><Relationship Id="rId10" Type="http://schemas.openxmlformats.org/officeDocument/2006/relationships/hyperlink" Target="http://www.ic.unicamp.br/~tizzei/phc/" TargetMode="External"/><Relationship Id="rId11" Type="http://schemas.openxmlformats.org/officeDocument/2006/relationships/hyperlink" Target="https://www.isa.us.es/betty/" TargetMode="External"/><Relationship Id="rId12" Type="http://schemas.openxmlformats.org/officeDocument/2006/relationships/hyperlink" Target="http://www.itu.dk/research/cla/externals/clib/" TargetMode="External"/><Relationship Id="rId13" Type="http://schemas.openxmlformats.org/officeDocument/2006/relationships/hyperlink" Target="https://code.google.com/archive/p/linux-variability-analysis-tools/" TargetMode="External"/><Relationship Id="rId14" Type="http://schemas.openxmlformats.org/officeDocument/2006/relationships/hyperlink" Target="https://github.com/magnurh/CFMmetaheuristicReconfig_thesisProject" TargetMode="External"/><Relationship Id="rId15" Type="http://schemas.openxmlformats.org/officeDocument/2006/relationships/hyperlink" Target="https://featureide.github.io/" TargetMode="External"/><Relationship Id="rId16" Type="http://schemas.openxmlformats.org/officeDocument/2006/relationships/hyperlink" Target="https://code.google.com/archive/p/linux-variability-analysis-tools/" TargetMode="External"/><Relationship Id="rId17" Type="http://schemas.openxmlformats.org/officeDocument/2006/relationships/hyperlink" Target="https://github.com/magnurh/CFMmetaheuristicReconfig_thesisProject" TargetMode="External"/><Relationship Id="rId18" Type="http://schemas.openxmlformats.org/officeDocument/2006/relationships/hyperlink" Target="https://code.google.com/archive/p/linux-variability-analysis-tools/" TargetMode="External"/><Relationship Id="rId19" Type="http://schemas.openxmlformats.org/officeDocument/2006/relationships/hyperlink" Target="https://www.ic.unicamp.br/&#8764;tizzei/mobilemedia/" TargetMode="External"/><Relationship Id="rId20" Type="http://schemas.openxmlformats.org/officeDocument/2006/relationships/hyperlink" Target="https://wesleyklewerton.github.io/CEC2020_Evaluation_Package.zip" TargetMode="External"/><Relationship Id="rId21" Type="http://schemas.openxmlformats.org/officeDocument/2006/relationships/hyperlink" Target="https://web.archive.org/web/20210623142746/https://github.com/marcusvnac/argouml-spl" TargetMode="External"/><Relationship Id="rId22" Type="http://schemas.openxmlformats.org/officeDocument/2006/relationships/hyperlink" Target="https://github.com/jeho-oh/Smarch"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37"/>
  <sheetViews>
    <sheetView showFormulas="false" showGridLines="true" showRowColHeaders="true" showZeros="true" rightToLeft="false" tabSelected="false" showOutlineSymbols="true" defaultGridColor="true" view="normal" topLeftCell="A367" colorId="64" zoomScale="100" zoomScaleNormal="100" zoomScalePageLayoutView="100" workbookViewId="0">
      <selection pane="topLeft" activeCell="I404" activeCellId="0" sqref="I404"/>
    </sheetView>
  </sheetViews>
  <sheetFormatPr defaultColWidth="12.15625" defaultRowHeight="12.8" zeroHeight="false" outlineLevelRow="0" outlineLevelCol="0"/>
  <cols>
    <col collapsed="false" customWidth="true" hidden="false" outlineLevel="0" max="1" min="1" style="0" width="2.27"/>
    <col collapsed="false" customWidth="true" hidden="false" outlineLevel="0" max="3" min="3" style="0" width="4.87"/>
    <col collapsed="false" customWidth="true" hidden="false" outlineLevel="0" max="6" min="6" style="0" width="8.13"/>
    <col collapsed="false" customWidth="true" hidden="false" outlineLevel="0" max="8" min="7" style="0" width="3.13"/>
    <col collapsed="false" customWidth="true" hidden="false" outlineLevel="0" max="9" min="9" style="0" width="8.21"/>
  </cols>
  <sheetData>
    <row r="1" customFormat="false" ht="12.8" hidden="false" customHeight="false" outlineLevel="0" collapsed="false">
      <c r="B1" s="0" t="s">
        <v>0</v>
      </c>
      <c r="C1" s="0" t="s">
        <v>1</v>
      </c>
      <c r="D1" s="0" t="s">
        <v>2</v>
      </c>
      <c r="E1" s="0" t="s">
        <v>3</v>
      </c>
      <c r="F1" s="0" t="s">
        <v>4</v>
      </c>
      <c r="G1" s="0" t="s">
        <v>5</v>
      </c>
      <c r="H1" s="0" t="s">
        <v>6</v>
      </c>
      <c r="I1" s="0" t="s">
        <v>7</v>
      </c>
      <c r="J1" s="0" t="s">
        <v>8</v>
      </c>
      <c r="K1" s="0" t="s">
        <v>9</v>
      </c>
      <c r="L1" s="0" t="s">
        <v>10</v>
      </c>
      <c r="M1" s="0" t="s">
        <v>11</v>
      </c>
      <c r="N1" s="0" t="s">
        <v>12</v>
      </c>
      <c r="O1" s="0" t="s">
        <v>13</v>
      </c>
      <c r="P1" s="0" t="s">
        <v>14</v>
      </c>
    </row>
    <row r="2" customFormat="false" ht="12.8" hidden="false" customHeight="false" outlineLevel="0" collapsed="false">
      <c r="A2" s="0" t="n">
        <v>0</v>
      </c>
      <c r="B2" s="0" t="s">
        <v>15</v>
      </c>
      <c r="C2" s="0" t="n">
        <v>2005</v>
      </c>
      <c r="D2" s="0" t="s">
        <v>16</v>
      </c>
      <c r="E2" s="0" t="s">
        <v>17</v>
      </c>
      <c r="F2" s="0" t="s">
        <v>18</v>
      </c>
      <c r="G2" s="0" t="n">
        <v>1</v>
      </c>
      <c r="H2" s="0" t="n">
        <v>1</v>
      </c>
      <c r="I2" s="0" t="n">
        <v>4</v>
      </c>
      <c r="J2" s="0" t="s">
        <v>19</v>
      </c>
      <c r="K2" s="0" t="s">
        <v>20</v>
      </c>
      <c r="L2" s="0" t="s">
        <v>21</v>
      </c>
      <c r="M2" s="0" t="s">
        <v>22</v>
      </c>
      <c r="N2" s="0" t="n">
        <v>1</v>
      </c>
      <c r="O2" s="0" t="s">
        <v>23</v>
      </c>
      <c r="Q2" s="0" t="s">
        <v>24</v>
      </c>
      <c r="R2" s="0" t="n">
        <v>1</v>
      </c>
    </row>
    <row r="3" customFormat="false" ht="12.8" hidden="false" customHeight="false" outlineLevel="0" collapsed="false">
      <c r="A3" s="0" t="n">
        <v>0</v>
      </c>
      <c r="B3" s="0" t="s">
        <v>25</v>
      </c>
      <c r="C3" s="0" t="n">
        <v>2005</v>
      </c>
      <c r="D3" s="0" t="s">
        <v>26</v>
      </c>
      <c r="F3" s="0" t="n">
        <v>0</v>
      </c>
      <c r="G3" s="0" t="n">
        <v>1</v>
      </c>
      <c r="H3" s="0" t="n">
        <v>1</v>
      </c>
      <c r="I3" s="0" t="n">
        <v>0</v>
      </c>
      <c r="J3" s="0" t="s">
        <v>27</v>
      </c>
      <c r="L3" s="0" t="s">
        <v>28</v>
      </c>
      <c r="M3" s="0" t="s">
        <v>29</v>
      </c>
      <c r="N3" s="0" t="n">
        <v>1</v>
      </c>
      <c r="O3" s="0" t="s">
        <v>30</v>
      </c>
    </row>
    <row r="4" customFormat="false" ht="12.8" hidden="false" customHeight="false" outlineLevel="0" collapsed="false">
      <c r="A4" s="0" t="n">
        <v>0</v>
      </c>
      <c r="B4" s="0" t="s">
        <v>31</v>
      </c>
      <c r="C4" s="0" t="n">
        <v>2006</v>
      </c>
      <c r="D4" s="0" t="s">
        <v>32</v>
      </c>
      <c r="F4" s="0" t="s">
        <v>18</v>
      </c>
      <c r="G4" s="0" t="n">
        <v>1</v>
      </c>
      <c r="H4" s="0" t="n">
        <v>1</v>
      </c>
      <c r="I4" s="0" t="s">
        <v>33</v>
      </c>
      <c r="K4" s="0" t="s">
        <v>34</v>
      </c>
      <c r="L4" s="0" t="s">
        <v>21</v>
      </c>
      <c r="M4" s="0" t="s">
        <v>35</v>
      </c>
      <c r="N4" s="0" t="s">
        <v>36</v>
      </c>
      <c r="O4" s="1" t="s">
        <v>37</v>
      </c>
      <c r="P4" s="0" t="s">
        <v>38</v>
      </c>
    </row>
    <row r="5" customFormat="false" ht="12.8" hidden="false" customHeight="false" outlineLevel="0" collapsed="false">
      <c r="A5" s="0" t="n">
        <v>0</v>
      </c>
      <c r="B5" s="0" t="s">
        <v>39</v>
      </c>
      <c r="C5" s="0" t="n">
        <v>2006</v>
      </c>
      <c r="D5" s="0" t="s">
        <v>40</v>
      </c>
      <c r="E5" s="0" t="s">
        <v>41</v>
      </c>
      <c r="F5" s="0" t="n">
        <v>2</v>
      </c>
      <c r="G5" s="0" t="n">
        <v>1</v>
      </c>
      <c r="H5" s="0" t="n">
        <v>1</v>
      </c>
      <c r="I5" s="0" t="n">
        <v>3</v>
      </c>
      <c r="J5" s="0" t="s">
        <v>42</v>
      </c>
      <c r="K5" s="0" t="s">
        <v>43</v>
      </c>
      <c r="L5" s="0" t="s">
        <v>44</v>
      </c>
      <c r="M5" s="0" t="s">
        <v>45</v>
      </c>
      <c r="N5" s="0" t="s">
        <v>36</v>
      </c>
      <c r="O5" s="1" t="s">
        <v>46</v>
      </c>
      <c r="P5" s="0" t="s">
        <v>47</v>
      </c>
      <c r="R5" s="0" t="n">
        <v>1</v>
      </c>
    </row>
    <row r="6" customFormat="false" ht="12.8" hidden="false" customHeight="false" outlineLevel="0" collapsed="false">
      <c r="A6" s="0" t="n">
        <v>0</v>
      </c>
      <c r="B6" s="0" t="s">
        <v>48</v>
      </c>
      <c r="C6" s="0" t="n">
        <v>2006</v>
      </c>
      <c r="D6" s="0" t="s">
        <v>49</v>
      </c>
      <c r="F6" s="0" t="n">
        <v>2</v>
      </c>
      <c r="I6" s="0" t="n">
        <v>0</v>
      </c>
      <c r="J6" s="0" t="s">
        <v>42</v>
      </c>
      <c r="M6" s="0" t="s">
        <v>50</v>
      </c>
    </row>
    <row r="7" customFormat="false" ht="12.8" hidden="false" customHeight="false" outlineLevel="0" collapsed="false">
      <c r="A7" s="0" t="n">
        <v>0</v>
      </c>
      <c r="B7" s="0" t="s">
        <v>51</v>
      </c>
      <c r="C7" s="0" t="n">
        <v>2008</v>
      </c>
      <c r="D7" s="0" t="s">
        <v>52</v>
      </c>
      <c r="E7" s="0" t="s">
        <v>53</v>
      </c>
      <c r="F7" s="0" t="s">
        <v>18</v>
      </c>
      <c r="G7" s="0" t="n">
        <v>1</v>
      </c>
      <c r="H7" s="0" t="n">
        <v>1</v>
      </c>
      <c r="I7" s="0" t="s">
        <v>54</v>
      </c>
      <c r="K7" s="0" t="s">
        <v>55</v>
      </c>
      <c r="L7" s="0" t="s">
        <v>56</v>
      </c>
      <c r="M7" s="0" t="s">
        <v>57</v>
      </c>
      <c r="O7" s="0" t="s">
        <v>58</v>
      </c>
      <c r="P7" s="0" t="s">
        <v>59</v>
      </c>
      <c r="R7" s="0" t="n">
        <v>1</v>
      </c>
    </row>
    <row r="8" customFormat="false" ht="12.8" hidden="false" customHeight="false" outlineLevel="0" collapsed="false">
      <c r="A8" s="2" t="n">
        <v>0</v>
      </c>
      <c r="B8" s="2" t="s">
        <v>60</v>
      </c>
      <c r="C8" s="2" t="n">
        <v>2008</v>
      </c>
      <c r="D8" s="2" t="s">
        <v>61</v>
      </c>
      <c r="F8" s="2" t="n">
        <v>2</v>
      </c>
      <c r="G8" s="2" t="n">
        <v>1</v>
      </c>
      <c r="H8" s="2" t="n">
        <v>1</v>
      </c>
      <c r="I8" s="2" t="n">
        <v>0</v>
      </c>
      <c r="J8" s="2" t="s">
        <v>42</v>
      </c>
      <c r="K8" s="2" t="s">
        <v>62</v>
      </c>
      <c r="L8" s="2" t="s">
        <v>63</v>
      </c>
      <c r="M8" s="2" t="s">
        <v>64</v>
      </c>
      <c r="N8" s="2" t="n">
        <v>1</v>
      </c>
      <c r="O8" s="2" t="s">
        <v>65</v>
      </c>
    </row>
    <row r="9" customFormat="false" ht="12.8" hidden="false" customHeight="false" outlineLevel="0" collapsed="false">
      <c r="A9" s="0" t="n">
        <v>0</v>
      </c>
      <c r="B9" s="0" t="s">
        <v>66</v>
      </c>
      <c r="C9" s="0" t="n">
        <v>2008</v>
      </c>
      <c r="D9" s="0" t="s">
        <v>67</v>
      </c>
      <c r="F9" s="0" t="n">
        <v>1</v>
      </c>
      <c r="G9" s="0" t="n">
        <v>1</v>
      </c>
      <c r="H9" s="0" t="n">
        <v>1</v>
      </c>
      <c r="I9" s="0" t="s">
        <v>68</v>
      </c>
      <c r="K9" s="0" t="s">
        <v>69</v>
      </c>
      <c r="L9" s="0" t="s">
        <v>70</v>
      </c>
      <c r="M9" s="0" t="s">
        <v>71</v>
      </c>
      <c r="N9" s="0" t="s">
        <v>36</v>
      </c>
      <c r="O9" s="1" t="s">
        <v>72</v>
      </c>
      <c r="P9" s="0" t="s">
        <v>73</v>
      </c>
    </row>
    <row r="10" customFormat="false" ht="12.8" hidden="false" customHeight="false" outlineLevel="0" collapsed="false">
      <c r="A10" s="2" t="n">
        <v>0</v>
      </c>
      <c r="B10" s="2" t="s">
        <v>74</v>
      </c>
      <c r="C10" s="2" t="n">
        <v>2008</v>
      </c>
      <c r="D10" s="2" t="s">
        <v>75</v>
      </c>
      <c r="E10" s="2" t="s">
        <v>76</v>
      </c>
      <c r="F10" s="2" t="n">
        <v>1</v>
      </c>
      <c r="G10" s="0" t="n">
        <v>1</v>
      </c>
      <c r="H10" s="0" t="n">
        <v>1</v>
      </c>
      <c r="I10" s="2" t="n">
        <v>1</v>
      </c>
      <c r="K10" s="2" t="s">
        <v>77</v>
      </c>
      <c r="L10" s="0" t="s">
        <v>21</v>
      </c>
      <c r="M10" s="2" t="s">
        <v>78</v>
      </c>
      <c r="N10" s="2" t="s">
        <v>36</v>
      </c>
      <c r="O10" s="1" t="s">
        <v>79</v>
      </c>
      <c r="Q10" s="2" t="s">
        <v>80</v>
      </c>
      <c r="R10" s="2" t="n">
        <v>1</v>
      </c>
    </row>
    <row r="11" customFormat="false" ht="12.8" hidden="false" customHeight="false" outlineLevel="0" collapsed="false">
      <c r="A11" s="2" t="n">
        <v>0</v>
      </c>
      <c r="B11" s="2" t="s">
        <v>81</v>
      </c>
      <c r="C11" s="2" t="n">
        <v>2009</v>
      </c>
      <c r="D11" s="2" t="s">
        <v>82</v>
      </c>
      <c r="F11" s="2" t="n">
        <v>1</v>
      </c>
      <c r="G11" s="2" t="n">
        <v>1</v>
      </c>
      <c r="H11" s="2" t="n">
        <v>1</v>
      </c>
      <c r="I11" s="2" t="n">
        <v>0</v>
      </c>
      <c r="J11" s="2" t="s">
        <v>83</v>
      </c>
      <c r="K11" s="2" t="s">
        <v>84</v>
      </c>
      <c r="L11" s="2" t="s">
        <v>85</v>
      </c>
      <c r="M11" s="2" t="s">
        <v>86</v>
      </c>
      <c r="N11" s="2" t="n">
        <v>1</v>
      </c>
      <c r="O11" s="2" t="s">
        <v>87</v>
      </c>
    </row>
    <row r="12" customFormat="false" ht="12.8" hidden="false" customHeight="false" outlineLevel="0" collapsed="false">
      <c r="A12" s="0" t="n">
        <v>0</v>
      </c>
      <c r="B12" s="0" t="s">
        <v>88</v>
      </c>
      <c r="C12" s="0" t="n">
        <v>2009</v>
      </c>
      <c r="D12" s="0" t="s">
        <v>89</v>
      </c>
      <c r="F12" s="0" t="n">
        <v>1</v>
      </c>
      <c r="G12" s="0" t="n">
        <v>1</v>
      </c>
      <c r="H12" s="0" t="n">
        <v>1</v>
      </c>
      <c r="I12" s="0" t="n">
        <v>1</v>
      </c>
      <c r="K12" s="0" t="s">
        <v>90</v>
      </c>
      <c r="L12" s="0" t="s">
        <v>44</v>
      </c>
      <c r="M12" s="0" t="s">
        <v>91</v>
      </c>
      <c r="O12" s="0" t="s">
        <v>92</v>
      </c>
      <c r="Q12" s="0" t="s">
        <v>93</v>
      </c>
    </row>
    <row r="13" customFormat="false" ht="12.8" hidden="false" customHeight="false" outlineLevel="0" collapsed="false">
      <c r="A13" s="0" t="n">
        <v>0</v>
      </c>
      <c r="B13" s="0" t="s">
        <v>94</v>
      </c>
      <c r="C13" s="0" t="n">
        <v>2009</v>
      </c>
      <c r="D13" s="0" t="s">
        <v>95</v>
      </c>
      <c r="F13" s="0" t="n">
        <v>2</v>
      </c>
      <c r="G13" s="0" t="n">
        <v>1</v>
      </c>
      <c r="H13" s="0" t="n">
        <v>1</v>
      </c>
      <c r="I13" s="0" t="n">
        <v>3</v>
      </c>
      <c r="L13" s="0" t="s">
        <v>21</v>
      </c>
      <c r="M13" s="0" t="s">
        <v>96</v>
      </c>
      <c r="N13" s="0" t="s">
        <v>36</v>
      </c>
      <c r="O13" s="1" t="s">
        <v>97</v>
      </c>
      <c r="P13" s="0" t="s">
        <v>98</v>
      </c>
    </row>
    <row r="14" customFormat="false" ht="12.8" hidden="false" customHeight="false" outlineLevel="0" collapsed="false">
      <c r="A14" s="0" t="n">
        <v>0</v>
      </c>
      <c r="B14" s="0" t="s">
        <v>99</v>
      </c>
      <c r="C14" s="0" t="n">
        <v>2009</v>
      </c>
      <c r="D14" s="0" t="s">
        <v>100</v>
      </c>
      <c r="F14" s="0" t="n">
        <v>1</v>
      </c>
      <c r="G14" s="0" t="n">
        <v>1</v>
      </c>
      <c r="H14" s="0" t="n">
        <v>1</v>
      </c>
      <c r="I14" s="0" t="n">
        <v>1</v>
      </c>
      <c r="K14" s="0" t="s">
        <v>101</v>
      </c>
      <c r="L14" s="0" t="s">
        <v>21</v>
      </c>
      <c r="M14" s="0" t="s">
        <v>102</v>
      </c>
      <c r="N14" s="0" t="s">
        <v>36</v>
      </c>
      <c r="O14" s="1" t="s">
        <v>103</v>
      </c>
      <c r="Q14" s="1" t="s">
        <v>104</v>
      </c>
    </row>
    <row r="15" customFormat="false" ht="12.8" hidden="false" customHeight="false" outlineLevel="0" collapsed="false">
      <c r="A15" s="0" t="n">
        <v>1</v>
      </c>
      <c r="B15" s="0" t="s">
        <v>105</v>
      </c>
      <c r="C15" s="0" t="n">
        <v>2009</v>
      </c>
      <c r="D15" s="0" t="s">
        <v>106</v>
      </c>
      <c r="E15" s="0" t="s">
        <v>107</v>
      </c>
      <c r="F15" s="0" t="n">
        <v>1</v>
      </c>
      <c r="G15" s="0" t="n">
        <v>1</v>
      </c>
      <c r="H15" s="0" t="n">
        <v>1</v>
      </c>
      <c r="I15" s="0" t="s">
        <v>108</v>
      </c>
      <c r="K15" s="0" t="s">
        <v>109</v>
      </c>
      <c r="L15" s="0" t="s">
        <v>110</v>
      </c>
      <c r="M15" s="0" t="s">
        <v>111</v>
      </c>
      <c r="N15" s="0" t="n">
        <v>1</v>
      </c>
      <c r="O15" s="0" t="s">
        <v>30</v>
      </c>
      <c r="Q15" s="1" t="s">
        <v>112</v>
      </c>
      <c r="R15" s="0" t="n">
        <v>1</v>
      </c>
    </row>
    <row r="16" customFormat="false" ht="12.8" hidden="false" customHeight="false" outlineLevel="0" collapsed="false">
      <c r="A16" s="0" t="n">
        <v>1</v>
      </c>
      <c r="B16" s="0" t="s">
        <v>113</v>
      </c>
      <c r="C16" s="0" t="n">
        <v>2009</v>
      </c>
      <c r="D16" s="0" t="s">
        <v>114</v>
      </c>
      <c r="E16" s="0" t="s">
        <v>115</v>
      </c>
      <c r="F16" s="0" t="s">
        <v>116</v>
      </c>
      <c r="G16" s="0" t="n">
        <v>1</v>
      </c>
      <c r="H16" s="0" t="n">
        <v>1</v>
      </c>
      <c r="I16" s="0" t="s">
        <v>117</v>
      </c>
      <c r="J16" s="0" t="s">
        <v>42</v>
      </c>
      <c r="K16" s="0" t="s">
        <v>118</v>
      </c>
      <c r="M16" s="0" t="s">
        <v>22</v>
      </c>
      <c r="N16" s="0" t="s">
        <v>36</v>
      </c>
      <c r="O16" s="1" t="s">
        <v>30</v>
      </c>
      <c r="P16" s="0" t="s">
        <v>119</v>
      </c>
      <c r="Q16" s="0" t="s">
        <v>120</v>
      </c>
    </row>
    <row r="17" customFormat="false" ht="12.8" hidden="false" customHeight="false" outlineLevel="0" collapsed="false">
      <c r="A17" s="0" t="n">
        <v>0</v>
      </c>
      <c r="B17" s="0" t="s">
        <v>121</v>
      </c>
      <c r="C17" s="0" t="n">
        <v>2010</v>
      </c>
      <c r="D17" s="0" t="s">
        <v>122</v>
      </c>
      <c r="F17" s="0" t="n">
        <v>0</v>
      </c>
      <c r="G17" s="0" t="n">
        <v>1</v>
      </c>
      <c r="H17" s="0" t="n">
        <v>1</v>
      </c>
      <c r="I17" s="0" t="n">
        <v>0</v>
      </c>
      <c r="J17" s="0" t="s">
        <v>123</v>
      </c>
      <c r="K17" s="0" t="s">
        <v>124</v>
      </c>
      <c r="L17" s="0" t="s">
        <v>125</v>
      </c>
      <c r="M17" s="0" t="s">
        <v>126</v>
      </c>
      <c r="N17" s="0" t="n">
        <v>1</v>
      </c>
      <c r="O17" s="0" t="s">
        <v>127</v>
      </c>
    </row>
    <row r="18" customFormat="false" ht="12.8" hidden="false" customHeight="false" outlineLevel="0" collapsed="false">
      <c r="A18" s="0" t="n">
        <v>0</v>
      </c>
      <c r="B18" s="0" t="s">
        <v>128</v>
      </c>
      <c r="C18" s="0" t="n">
        <v>2010</v>
      </c>
      <c r="D18" s="0" t="s">
        <v>129</v>
      </c>
      <c r="F18" s="0" t="n">
        <v>0</v>
      </c>
      <c r="G18" s="0" t="n">
        <v>1</v>
      </c>
      <c r="H18" s="0" t="n">
        <v>1</v>
      </c>
      <c r="I18" s="0" t="n">
        <v>0</v>
      </c>
      <c r="J18" s="0" t="s">
        <v>130</v>
      </c>
      <c r="L18" s="0" t="s">
        <v>131</v>
      </c>
      <c r="M18" s="0" t="s">
        <v>132</v>
      </c>
      <c r="N18" s="0" t="n">
        <v>1</v>
      </c>
      <c r="O18" s="0" t="s">
        <v>127</v>
      </c>
    </row>
    <row r="19" customFormat="false" ht="12.8" hidden="false" customHeight="false" outlineLevel="0" collapsed="false">
      <c r="A19" s="0" t="n">
        <v>0</v>
      </c>
      <c r="B19" s="0" t="s">
        <v>133</v>
      </c>
      <c r="C19" s="0" t="n">
        <v>2010</v>
      </c>
      <c r="D19" s="0" t="s">
        <v>134</v>
      </c>
      <c r="F19" s="0" t="n">
        <v>1</v>
      </c>
      <c r="I19" s="0" t="n">
        <v>1</v>
      </c>
      <c r="K19" s="0" t="s">
        <v>135</v>
      </c>
      <c r="M19" s="0" t="s">
        <v>136</v>
      </c>
      <c r="N19" s="0" t="n">
        <v>1</v>
      </c>
      <c r="O19" s="0" t="s">
        <v>137</v>
      </c>
      <c r="Q19" s="0" t="s">
        <v>138</v>
      </c>
    </row>
    <row r="20" customFormat="false" ht="12.8" hidden="false" customHeight="false" outlineLevel="0" collapsed="false">
      <c r="A20" s="0" t="n">
        <v>1</v>
      </c>
      <c r="B20" s="0" t="s">
        <v>139</v>
      </c>
      <c r="C20" s="0" t="n">
        <v>2010</v>
      </c>
      <c r="D20" s="0" t="s">
        <v>140</v>
      </c>
      <c r="E20" s="0" t="s">
        <v>141</v>
      </c>
      <c r="F20" s="0" t="n">
        <v>0</v>
      </c>
      <c r="G20" s="0" t="n">
        <v>1</v>
      </c>
      <c r="H20" s="0" t="n">
        <v>1</v>
      </c>
      <c r="I20" s="0" t="n">
        <v>4</v>
      </c>
      <c r="M20" s="0" t="s">
        <v>142</v>
      </c>
      <c r="O20" s="0" t="s">
        <v>143</v>
      </c>
    </row>
    <row r="21" customFormat="false" ht="12.8" hidden="false" customHeight="false" outlineLevel="0" collapsed="false">
      <c r="A21" s="0" t="n">
        <v>0</v>
      </c>
      <c r="B21" s="0" t="s">
        <v>144</v>
      </c>
      <c r="C21" s="0" t="n">
        <v>2010</v>
      </c>
      <c r="D21" s="0" t="s">
        <v>145</v>
      </c>
      <c r="F21" s="0" t="n">
        <v>0</v>
      </c>
      <c r="G21" s="0" t="n">
        <v>1</v>
      </c>
      <c r="H21" s="0" t="n">
        <v>1</v>
      </c>
      <c r="I21" s="0" t="n">
        <v>3</v>
      </c>
      <c r="J21" s="0" t="s">
        <v>27</v>
      </c>
      <c r="K21" s="0" t="s">
        <v>146</v>
      </c>
      <c r="L21" s="0" t="s">
        <v>44</v>
      </c>
      <c r="M21" s="0" t="s">
        <v>147</v>
      </c>
      <c r="N21" s="0" t="s">
        <v>36</v>
      </c>
      <c r="O21" s="0" t="s">
        <v>148</v>
      </c>
      <c r="P21" s="0" t="s">
        <v>149</v>
      </c>
    </row>
    <row r="22" customFormat="false" ht="12.8" hidden="false" customHeight="false" outlineLevel="0" collapsed="false">
      <c r="A22" s="2" t="n">
        <v>0</v>
      </c>
      <c r="B22" s="2" t="s">
        <v>150</v>
      </c>
      <c r="C22" s="2" t="n">
        <v>2010</v>
      </c>
      <c r="D22" s="2" t="s">
        <v>151</v>
      </c>
      <c r="F22" s="0" t="n">
        <v>0</v>
      </c>
      <c r="I22" s="2" t="n">
        <v>0</v>
      </c>
      <c r="K22" s="2" t="s">
        <v>152</v>
      </c>
      <c r="M22" s="2" t="s">
        <v>153</v>
      </c>
      <c r="N22" s="2" t="s">
        <v>154</v>
      </c>
      <c r="O22" s="1" t="s">
        <v>155</v>
      </c>
    </row>
    <row r="23" customFormat="false" ht="12.8" hidden="false" customHeight="false" outlineLevel="0" collapsed="false">
      <c r="A23" s="0" t="n">
        <v>0</v>
      </c>
      <c r="B23" s="0" t="s">
        <v>156</v>
      </c>
      <c r="C23" s="0" t="n">
        <v>2010</v>
      </c>
      <c r="D23" s="0" t="s">
        <v>157</v>
      </c>
      <c r="F23" s="0" t="n">
        <v>0</v>
      </c>
      <c r="G23" s="0" t="n">
        <v>1</v>
      </c>
      <c r="H23" s="0" t="n">
        <v>1</v>
      </c>
      <c r="I23" s="0" t="n">
        <v>0</v>
      </c>
      <c r="L23" s="0" t="s">
        <v>158</v>
      </c>
      <c r="M23" s="0" t="s">
        <v>159</v>
      </c>
      <c r="N23" s="0" t="s">
        <v>36</v>
      </c>
      <c r="O23" s="1" t="s">
        <v>160</v>
      </c>
    </row>
    <row r="24" customFormat="false" ht="12.8" hidden="false" customHeight="false" outlineLevel="0" collapsed="false">
      <c r="A24" s="0" t="n">
        <v>0</v>
      </c>
      <c r="B24" s="0" t="s">
        <v>161</v>
      </c>
      <c r="C24" s="0" t="n">
        <v>2010</v>
      </c>
      <c r="D24" s="0" t="s">
        <v>162</v>
      </c>
      <c r="E24" s="0" t="s">
        <v>163</v>
      </c>
      <c r="F24" s="0" t="n">
        <v>0</v>
      </c>
      <c r="I24" s="0" t="n">
        <v>4</v>
      </c>
      <c r="K24" s="0" t="s">
        <v>164</v>
      </c>
      <c r="M24" s="0" t="s">
        <v>165</v>
      </c>
      <c r="Q24" s="0" t="s">
        <v>166</v>
      </c>
      <c r="R24" s="0" t="n">
        <v>1</v>
      </c>
    </row>
    <row r="25" customFormat="false" ht="12.8" hidden="false" customHeight="false" outlineLevel="0" collapsed="false">
      <c r="A25" s="0" t="n">
        <v>0</v>
      </c>
      <c r="B25" s="0" t="s">
        <v>167</v>
      </c>
      <c r="C25" s="0" t="n">
        <v>2010</v>
      </c>
      <c r="D25" s="0" t="s">
        <v>168</v>
      </c>
      <c r="F25" s="0" t="n">
        <v>2</v>
      </c>
      <c r="G25" s="0" t="n">
        <v>1</v>
      </c>
      <c r="H25" s="0" t="n">
        <v>1</v>
      </c>
      <c r="I25" s="0" t="n">
        <v>3</v>
      </c>
      <c r="J25" s="0" t="s">
        <v>42</v>
      </c>
      <c r="K25" s="0" t="s">
        <v>169</v>
      </c>
      <c r="L25" s="0" t="s">
        <v>170</v>
      </c>
      <c r="M25" s="0" t="s">
        <v>171</v>
      </c>
      <c r="N25" s="0" t="n">
        <v>1</v>
      </c>
      <c r="O25" s="0" t="s">
        <v>172</v>
      </c>
      <c r="P25" s="0" t="s">
        <v>173</v>
      </c>
      <c r="Q25" s="2" t="s">
        <v>174</v>
      </c>
    </row>
    <row r="26" customFormat="false" ht="12.8" hidden="false" customHeight="false" outlineLevel="0" collapsed="false">
      <c r="A26" s="0" t="n">
        <v>0</v>
      </c>
      <c r="B26" s="0" t="s">
        <v>175</v>
      </c>
      <c r="C26" s="0" t="n">
        <v>2010</v>
      </c>
      <c r="D26" s="0" t="s">
        <v>176</v>
      </c>
      <c r="F26" s="0" t="n">
        <v>0</v>
      </c>
      <c r="G26" s="0" t="n">
        <v>1</v>
      </c>
      <c r="H26" s="0" t="n">
        <v>1</v>
      </c>
      <c r="I26" s="0" t="n">
        <v>3</v>
      </c>
      <c r="J26" s="0" t="s">
        <v>27</v>
      </c>
      <c r="K26" s="0" t="s">
        <v>169</v>
      </c>
      <c r="L26" s="0" t="s">
        <v>177</v>
      </c>
      <c r="M26" s="0" t="s">
        <v>178</v>
      </c>
      <c r="N26" s="0" t="s">
        <v>36</v>
      </c>
      <c r="O26" s="1" t="s">
        <v>179</v>
      </c>
      <c r="P26" s="0" t="s">
        <v>180</v>
      </c>
    </row>
    <row r="27" customFormat="false" ht="12.8" hidden="false" customHeight="false" outlineLevel="0" collapsed="false">
      <c r="A27" s="0" t="n">
        <v>0</v>
      </c>
      <c r="B27" s="0" t="s">
        <v>181</v>
      </c>
      <c r="C27" s="0" t="n">
        <v>2010</v>
      </c>
      <c r="D27" s="0" t="s">
        <v>182</v>
      </c>
      <c r="F27" s="0" t="n">
        <v>1</v>
      </c>
      <c r="G27" s="0" t="n">
        <v>1</v>
      </c>
      <c r="H27" s="0" t="n">
        <v>1</v>
      </c>
      <c r="I27" s="0" t="n">
        <v>1</v>
      </c>
      <c r="K27" s="0" t="s">
        <v>183</v>
      </c>
      <c r="M27" s="0" t="s">
        <v>22</v>
      </c>
      <c r="N27" s="0" t="s">
        <v>36</v>
      </c>
      <c r="O27" s="1" t="s">
        <v>103</v>
      </c>
      <c r="Q27" s="2" t="s">
        <v>184</v>
      </c>
    </row>
    <row r="28" customFormat="false" ht="12.8" hidden="false" customHeight="false" outlineLevel="0" collapsed="false">
      <c r="A28" s="0" t="n">
        <v>0</v>
      </c>
      <c r="B28" s="0" t="s">
        <v>185</v>
      </c>
      <c r="C28" s="0" t="n">
        <v>2010</v>
      </c>
      <c r="D28" s="0" t="s">
        <v>186</v>
      </c>
      <c r="F28" s="0" t="s">
        <v>116</v>
      </c>
      <c r="G28" s="0" t="n">
        <v>1</v>
      </c>
      <c r="H28" s="0" t="n">
        <v>1</v>
      </c>
      <c r="I28" s="0" t="s">
        <v>187</v>
      </c>
      <c r="K28" s="0" t="s">
        <v>188</v>
      </c>
      <c r="L28" s="0" t="s">
        <v>21</v>
      </c>
      <c r="M28" s="0" t="s">
        <v>189</v>
      </c>
      <c r="N28" s="0" t="n">
        <v>1</v>
      </c>
      <c r="O28" s="0" t="s">
        <v>190</v>
      </c>
      <c r="P28" s="0" t="s">
        <v>191</v>
      </c>
      <c r="Q28" s="0" t="s">
        <v>192</v>
      </c>
    </row>
    <row r="29" customFormat="false" ht="12.8" hidden="false" customHeight="false" outlineLevel="0" collapsed="false">
      <c r="A29" s="2" t="n">
        <v>0</v>
      </c>
      <c r="B29" s="2" t="s">
        <v>193</v>
      </c>
      <c r="C29" s="2" t="n">
        <v>2010</v>
      </c>
      <c r="D29" s="2" t="s">
        <v>194</v>
      </c>
      <c r="E29" s="2" t="s">
        <v>195</v>
      </c>
      <c r="F29" s="2" t="n">
        <v>1</v>
      </c>
      <c r="G29" s="2" t="n">
        <v>1</v>
      </c>
      <c r="H29" s="2" t="n">
        <v>1</v>
      </c>
      <c r="I29" s="2" t="n">
        <v>4</v>
      </c>
      <c r="K29" s="2" t="s">
        <v>196</v>
      </c>
      <c r="M29" s="2" t="s">
        <v>197</v>
      </c>
      <c r="N29" s="2" t="s">
        <v>154</v>
      </c>
      <c r="O29" s="1" t="s">
        <v>198</v>
      </c>
    </row>
    <row r="30" customFormat="false" ht="12.8" hidden="false" customHeight="false" outlineLevel="0" collapsed="false">
      <c r="A30" s="0" t="n">
        <v>0</v>
      </c>
      <c r="B30" s="0" t="s">
        <v>199</v>
      </c>
      <c r="C30" s="0" t="n">
        <v>2010</v>
      </c>
      <c r="D30" s="0" t="s">
        <v>200</v>
      </c>
      <c r="F30" s="0" t="n">
        <v>0</v>
      </c>
      <c r="G30" s="0" t="n">
        <v>1</v>
      </c>
      <c r="H30" s="0" t="n">
        <v>1</v>
      </c>
      <c r="I30" s="0" t="n">
        <v>3</v>
      </c>
      <c r="L30" s="2" t="s">
        <v>28</v>
      </c>
      <c r="M30" s="0" t="s">
        <v>201</v>
      </c>
      <c r="N30" s="0" t="s">
        <v>36</v>
      </c>
      <c r="O30" s="1" t="s">
        <v>202</v>
      </c>
      <c r="P30" s="0" t="s">
        <v>203</v>
      </c>
    </row>
    <row r="31" customFormat="false" ht="12.8" hidden="false" customHeight="false" outlineLevel="0" collapsed="false">
      <c r="A31" s="2" t="n">
        <v>1</v>
      </c>
      <c r="B31" s="2" t="s">
        <v>204</v>
      </c>
      <c r="C31" s="2" t="n">
        <v>2010</v>
      </c>
      <c r="D31" s="2" t="s">
        <v>205</v>
      </c>
      <c r="E31" s="2" t="s">
        <v>206</v>
      </c>
      <c r="F31" s="2" t="n">
        <v>1</v>
      </c>
      <c r="G31" s="2" t="n">
        <v>1</v>
      </c>
      <c r="H31" s="2" t="n">
        <v>1</v>
      </c>
      <c r="I31" s="2" t="n">
        <v>1</v>
      </c>
      <c r="K31" s="2" t="s">
        <v>207</v>
      </c>
      <c r="L31" s="0" t="s">
        <v>21</v>
      </c>
      <c r="M31" s="2" t="s">
        <v>208</v>
      </c>
      <c r="N31" s="2" t="s">
        <v>36</v>
      </c>
      <c r="O31" s="1" t="s">
        <v>79</v>
      </c>
      <c r="Q31" s="2" t="s">
        <v>80</v>
      </c>
    </row>
    <row r="32" customFormat="false" ht="12.8" hidden="false" customHeight="false" outlineLevel="0" collapsed="false">
      <c r="A32" s="2" t="n">
        <v>0</v>
      </c>
      <c r="B32" s="2" t="s">
        <v>209</v>
      </c>
      <c r="C32" s="2" t="n">
        <v>2010</v>
      </c>
      <c r="D32" s="2" t="s">
        <v>210</v>
      </c>
      <c r="F32" s="2" t="n">
        <v>2</v>
      </c>
      <c r="G32" s="2" t="n">
        <v>1</v>
      </c>
      <c r="H32" s="2" t="n">
        <v>1</v>
      </c>
      <c r="I32" s="2" t="n">
        <v>3</v>
      </c>
      <c r="J32" s="2" t="s">
        <v>42</v>
      </c>
      <c r="K32" s="2" t="s">
        <v>211</v>
      </c>
      <c r="M32" s="2" t="s">
        <v>212</v>
      </c>
      <c r="O32" s="0" t="s">
        <v>213</v>
      </c>
      <c r="P32" s="2" t="s">
        <v>191</v>
      </c>
    </row>
    <row r="33" customFormat="false" ht="12.8" hidden="false" customHeight="false" outlineLevel="0" collapsed="false">
      <c r="A33" s="0" t="n">
        <v>0</v>
      </c>
      <c r="B33" s="0" t="s">
        <v>214</v>
      </c>
      <c r="C33" s="0" t="n">
        <v>2011</v>
      </c>
      <c r="D33" s="0" t="s">
        <v>215</v>
      </c>
      <c r="F33" s="0" t="n">
        <v>2</v>
      </c>
      <c r="G33" s="0" t="n">
        <v>1</v>
      </c>
      <c r="H33" s="0" t="n">
        <v>1</v>
      </c>
      <c r="I33" s="0" t="n">
        <v>3</v>
      </c>
      <c r="J33" s="0" t="s">
        <v>216</v>
      </c>
      <c r="L33" s="0" t="s">
        <v>21</v>
      </c>
      <c r="M33" s="0" t="s">
        <v>217</v>
      </c>
      <c r="N33" s="0" t="n">
        <v>1</v>
      </c>
      <c r="O33" s="0" t="s">
        <v>218</v>
      </c>
      <c r="P33" s="0" t="s">
        <v>219</v>
      </c>
    </row>
    <row r="34" customFormat="false" ht="12.8" hidden="false" customHeight="false" outlineLevel="0" collapsed="false">
      <c r="A34" s="2" t="n">
        <v>0</v>
      </c>
      <c r="B34" s="2" t="s">
        <v>220</v>
      </c>
      <c r="C34" s="2" t="n">
        <v>2011</v>
      </c>
      <c r="D34" s="2" t="s">
        <v>221</v>
      </c>
      <c r="F34" s="2" t="n">
        <v>1</v>
      </c>
      <c r="G34" s="2" t="n">
        <v>1</v>
      </c>
      <c r="H34" s="2" t="n">
        <v>1</v>
      </c>
      <c r="I34" s="2" t="n">
        <v>1</v>
      </c>
      <c r="K34" s="2" t="s">
        <v>222</v>
      </c>
      <c r="M34" s="2" t="s">
        <v>223</v>
      </c>
      <c r="O34" s="0" t="s">
        <v>224</v>
      </c>
      <c r="Q34" s="2" t="s">
        <v>225</v>
      </c>
    </row>
    <row r="35" customFormat="false" ht="12.8" hidden="false" customHeight="false" outlineLevel="0" collapsed="false">
      <c r="A35" s="0" t="n">
        <v>0</v>
      </c>
      <c r="B35" s="0" t="s">
        <v>226</v>
      </c>
      <c r="C35" s="0" t="n">
        <v>2011</v>
      </c>
      <c r="D35" s="0" t="s">
        <v>227</v>
      </c>
      <c r="F35" s="0" t="n">
        <v>0</v>
      </c>
      <c r="G35" s="0" t="n">
        <v>1</v>
      </c>
      <c r="H35" s="0" t="n">
        <v>1</v>
      </c>
      <c r="I35" s="0" t="n">
        <v>3</v>
      </c>
      <c r="M35" s="0" t="s">
        <v>228</v>
      </c>
      <c r="O35" s="0" t="s">
        <v>229</v>
      </c>
      <c r="P35" s="0" t="s">
        <v>191</v>
      </c>
    </row>
    <row r="36" customFormat="false" ht="12.8" hidden="false" customHeight="false" outlineLevel="0" collapsed="false">
      <c r="A36" s="2" t="n">
        <v>0</v>
      </c>
      <c r="B36" s="2" t="s">
        <v>230</v>
      </c>
      <c r="C36" s="2" t="n">
        <v>2011</v>
      </c>
      <c r="D36" s="2" t="s">
        <v>231</v>
      </c>
      <c r="F36" s="2" t="n">
        <v>1</v>
      </c>
      <c r="G36" s="2"/>
      <c r="H36" s="2"/>
      <c r="I36" s="2" t="n">
        <v>1</v>
      </c>
      <c r="K36" s="2" t="s">
        <v>69</v>
      </c>
      <c r="L36" s="0" t="s">
        <v>232</v>
      </c>
      <c r="M36" s="2" t="s">
        <v>233</v>
      </c>
      <c r="N36" s="2"/>
      <c r="O36" s="1" t="s">
        <v>234</v>
      </c>
      <c r="Q36" s="1" t="s">
        <v>235</v>
      </c>
    </row>
    <row r="37" customFormat="false" ht="12.8" hidden="false" customHeight="false" outlineLevel="0" collapsed="false">
      <c r="A37" s="2" t="n">
        <v>0</v>
      </c>
      <c r="B37" s="2" t="s">
        <v>236</v>
      </c>
      <c r="C37" s="2" t="n">
        <v>2011</v>
      </c>
      <c r="D37" s="2" t="s">
        <v>237</v>
      </c>
      <c r="F37" s="2" t="n">
        <v>2</v>
      </c>
      <c r="G37" s="2" t="n">
        <v>1</v>
      </c>
      <c r="H37" s="2" t="n">
        <v>1</v>
      </c>
      <c r="I37" s="2" t="n">
        <v>3</v>
      </c>
      <c r="J37" s="2" t="s">
        <v>42</v>
      </c>
      <c r="M37" s="2" t="s">
        <v>238</v>
      </c>
      <c r="P37" s="2" t="s">
        <v>239</v>
      </c>
    </row>
    <row r="38" customFormat="false" ht="12.8" hidden="false" customHeight="false" outlineLevel="0" collapsed="false">
      <c r="A38" s="0" t="n">
        <v>0</v>
      </c>
      <c r="B38" s="0" t="s">
        <v>240</v>
      </c>
      <c r="C38" s="0" t="n">
        <v>2011</v>
      </c>
      <c r="D38" s="0" t="s">
        <v>241</v>
      </c>
      <c r="F38" s="0" t="n">
        <v>0</v>
      </c>
      <c r="G38" s="0" t="n">
        <v>1</v>
      </c>
      <c r="H38" s="0" t="n">
        <v>1</v>
      </c>
      <c r="I38" s="0" t="n">
        <v>0</v>
      </c>
      <c r="J38" s="0" t="s">
        <v>42</v>
      </c>
      <c r="L38" s="0" t="s">
        <v>242</v>
      </c>
      <c r="M38" s="0" t="s">
        <v>243</v>
      </c>
      <c r="O38" s="0" t="s">
        <v>244</v>
      </c>
    </row>
    <row r="39" customFormat="false" ht="12.8" hidden="false" customHeight="false" outlineLevel="0" collapsed="false">
      <c r="A39" s="0" t="n">
        <v>0</v>
      </c>
      <c r="B39" s="0" t="s">
        <v>245</v>
      </c>
      <c r="C39" s="0" t="n">
        <v>2011</v>
      </c>
      <c r="D39" s="0" t="s">
        <v>246</v>
      </c>
      <c r="F39" s="0" t="n">
        <v>0</v>
      </c>
      <c r="G39" s="0" t="n">
        <v>1</v>
      </c>
      <c r="H39" s="0" t="n">
        <v>1</v>
      </c>
      <c r="I39" s="0" t="n">
        <v>3</v>
      </c>
      <c r="K39" s="0" t="s">
        <v>247</v>
      </c>
      <c r="L39" s="0" t="s">
        <v>248</v>
      </c>
      <c r="M39" s="0" t="s">
        <v>249</v>
      </c>
      <c r="O39" s="0" t="s">
        <v>250</v>
      </c>
      <c r="P39" s="0" t="s">
        <v>191</v>
      </c>
    </row>
    <row r="40" customFormat="false" ht="12.8" hidden="false" customHeight="false" outlineLevel="0" collapsed="false">
      <c r="A40" s="0" t="n">
        <v>0</v>
      </c>
      <c r="B40" s="0" t="s">
        <v>251</v>
      </c>
      <c r="C40" s="0" t="n">
        <v>2011</v>
      </c>
      <c r="D40" s="0" t="s">
        <v>252</v>
      </c>
      <c r="F40" s="0" t="n">
        <v>0</v>
      </c>
      <c r="I40" s="0" t="n">
        <v>3</v>
      </c>
      <c r="J40" s="0" t="s">
        <v>42</v>
      </c>
      <c r="K40" s="0" t="s">
        <v>253</v>
      </c>
      <c r="L40" s="0" t="s">
        <v>254</v>
      </c>
      <c r="M40" s="0" t="s">
        <v>255</v>
      </c>
      <c r="N40" s="0" t="n">
        <v>1</v>
      </c>
      <c r="O40" s="0" t="s">
        <v>256</v>
      </c>
      <c r="P40" s="0" t="s">
        <v>47</v>
      </c>
    </row>
    <row r="41" customFormat="false" ht="12.8" hidden="false" customHeight="false" outlineLevel="0" collapsed="false">
      <c r="A41" s="2" t="n">
        <v>0</v>
      </c>
      <c r="B41" s="2" t="s">
        <v>257</v>
      </c>
      <c r="C41" s="2" t="n">
        <v>2011</v>
      </c>
      <c r="D41" s="2" t="s">
        <v>258</v>
      </c>
      <c r="F41" s="2" t="s">
        <v>18</v>
      </c>
      <c r="G41" s="0" t="n">
        <v>1</v>
      </c>
      <c r="H41" s="0" t="n">
        <v>1</v>
      </c>
      <c r="I41" s="2" t="n">
        <v>3</v>
      </c>
      <c r="J41" s="2"/>
      <c r="K41" s="2" t="s">
        <v>259</v>
      </c>
      <c r="L41" s="0" t="s">
        <v>170</v>
      </c>
      <c r="M41" s="2" t="s">
        <v>260</v>
      </c>
      <c r="N41" s="2" t="n">
        <v>1</v>
      </c>
      <c r="O41" s="2" t="s">
        <v>261</v>
      </c>
      <c r="P41" s="0" t="s">
        <v>262</v>
      </c>
    </row>
    <row r="42" customFormat="false" ht="12.8" hidden="false" customHeight="false" outlineLevel="0" collapsed="false">
      <c r="A42" s="2" t="n">
        <v>0</v>
      </c>
      <c r="B42" s="2" t="s">
        <v>263</v>
      </c>
      <c r="C42" s="2" t="n">
        <v>2011</v>
      </c>
      <c r="D42" s="2" t="s">
        <v>264</v>
      </c>
      <c r="F42" s="2" t="n">
        <v>1</v>
      </c>
      <c r="G42" s="0" t="n">
        <v>1</v>
      </c>
      <c r="H42" s="0" t="n">
        <v>1</v>
      </c>
      <c r="I42" s="2" t="n">
        <v>1</v>
      </c>
      <c r="K42" s="2" t="s">
        <v>118</v>
      </c>
      <c r="M42" s="2" t="s">
        <v>265</v>
      </c>
      <c r="N42" s="2" t="s">
        <v>36</v>
      </c>
      <c r="O42" s="2" t="s">
        <v>266</v>
      </c>
      <c r="Q42" s="2" t="s">
        <v>267</v>
      </c>
    </row>
    <row r="43" customFormat="false" ht="12.8" hidden="false" customHeight="false" outlineLevel="0" collapsed="false">
      <c r="A43" s="2" t="n">
        <v>0</v>
      </c>
      <c r="B43" s="2" t="s">
        <v>268</v>
      </c>
      <c r="C43" s="2" t="n">
        <v>2011</v>
      </c>
      <c r="D43" s="2" t="s">
        <v>269</v>
      </c>
      <c r="F43" s="0" t="n">
        <v>0</v>
      </c>
      <c r="G43" s="2" t="n">
        <v>1</v>
      </c>
      <c r="H43" s="2" t="n">
        <v>1</v>
      </c>
      <c r="I43" s="2" t="n">
        <v>3</v>
      </c>
      <c r="K43" s="2" t="s">
        <v>270</v>
      </c>
      <c r="M43" s="2" t="s">
        <v>271</v>
      </c>
      <c r="O43" s="1" t="s">
        <v>272</v>
      </c>
      <c r="P43" s="2" t="s">
        <v>191</v>
      </c>
    </row>
    <row r="44" customFormat="false" ht="12.8" hidden="false" customHeight="false" outlineLevel="0" collapsed="false">
      <c r="A44" s="2" t="n">
        <v>0</v>
      </c>
      <c r="B44" s="2" t="s">
        <v>273</v>
      </c>
      <c r="C44" s="2" t="n">
        <v>2011</v>
      </c>
      <c r="D44" s="2" t="s">
        <v>274</v>
      </c>
      <c r="F44" s="0" t="n">
        <v>0</v>
      </c>
      <c r="G44" s="2" t="n">
        <v>1</v>
      </c>
      <c r="H44" s="2" t="n">
        <v>1</v>
      </c>
      <c r="I44" s="2" t="n">
        <v>3</v>
      </c>
      <c r="K44" s="0" t="s">
        <v>275</v>
      </c>
      <c r="M44" s="2" t="s">
        <v>276</v>
      </c>
      <c r="N44" s="2" t="n">
        <v>1</v>
      </c>
      <c r="O44" s="2" t="s">
        <v>277</v>
      </c>
      <c r="P44" s="2" t="s">
        <v>191</v>
      </c>
    </row>
    <row r="45" customFormat="false" ht="12.8" hidden="false" customHeight="false" outlineLevel="0" collapsed="false">
      <c r="A45" s="0" t="n">
        <v>1</v>
      </c>
      <c r="B45" s="0" t="s">
        <v>278</v>
      </c>
      <c r="C45" s="0" t="n">
        <v>2011</v>
      </c>
      <c r="D45" s="0" t="s">
        <v>279</v>
      </c>
      <c r="E45" s="0" t="s">
        <v>280</v>
      </c>
      <c r="F45" s="0" t="s">
        <v>18</v>
      </c>
      <c r="G45" s="0" t="n">
        <v>1</v>
      </c>
      <c r="H45" s="0" t="n">
        <v>1</v>
      </c>
      <c r="I45" s="0" t="s">
        <v>117</v>
      </c>
      <c r="K45" s="0" t="s">
        <v>281</v>
      </c>
      <c r="L45" s="0" t="s">
        <v>282</v>
      </c>
      <c r="M45" s="0" t="s">
        <v>283</v>
      </c>
      <c r="N45" s="0" t="n">
        <v>1</v>
      </c>
      <c r="O45" s="0" t="s">
        <v>284</v>
      </c>
      <c r="P45" s="0" t="s">
        <v>191</v>
      </c>
      <c r="Q45" s="0" t="s">
        <v>225</v>
      </c>
    </row>
    <row r="46" customFormat="false" ht="12.8" hidden="false" customHeight="false" outlineLevel="0" collapsed="false">
      <c r="A46" s="0" t="n">
        <v>0</v>
      </c>
      <c r="B46" s="0" t="s">
        <v>285</v>
      </c>
      <c r="C46" s="0" t="n">
        <v>2011</v>
      </c>
      <c r="D46" s="0" t="s">
        <v>286</v>
      </c>
      <c r="F46" s="0" t="n">
        <v>0</v>
      </c>
      <c r="I46" s="0" t="n">
        <v>0</v>
      </c>
      <c r="J46" s="0" t="s">
        <v>287</v>
      </c>
      <c r="K46" s="0" t="s">
        <v>288</v>
      </c>
      <c r="M46" s="0" t="s">
        <v>289</v>
      </c>
      <c r="N46" s="0" t="n">
        <v>0</v>
      </c>
      <c r="O46" s="0" t="s">
        <v>290</v>
      </c>
    </row>
    <row r="47" customFormat="false" ht="12.8" hidden="false" customHeight="false" outlineLevel="0" collapsed="false">
      <c r="A47" s="0" t="n">
        <v>1</v>
      </c>
      <c r="B47" s="0" t="s">
        <v>291</v>
      </c>
      <c r="C47" s="0" t="n">
        <v>2011</v>
      </c>
      <c r="D47" s="0" t="s">
        <v>292</v>
      </c>
      <c r="E47" s="0" t="s">
        <v>293</v>
      </c>
      <c r="F47" s="0" t="n">
        <v>2</v>
      </c>
      <c r="G47" s="0" t="n">
        <v>1</v>
      </c>
      <c r="H47" s="0" t="n">
        <v>1</v>
      </c>
      <c r="I47" s="0" t="s">
        <v>117</v>
      </c>
      <c r="K47" s="0" t="s">
        <v>294</v>
      </c>
      <c r="L47" s="2" t="s">
        <v>295</v>
      </c>
      <c r="M47" s="0" t="s">
        <v>296</v>
      </c>
      <c r="N47" s="0" t="n">
        <v>1</v>
      </c>
      <c r="O47" s="0" t="s">
        <v>30</v>
      </c>
      <c r="P47" s="0" t="s">
        <v>297</v>
      </c>
    </row>
    <row r="48" customFormat="false" ht="12.8" hidden="false" customHeight="false" outlineLevel="0" collapsed="false">
      <c r="A48" s="0" t="n">
        <v>0</v>
      </c>
      <c r="B48" s="0" t="s">
        <v>298</v>
      </c>
      <c r="C48" s="0" t="n">
        <v>2011</v>
      </c>
      <c r="D48" s="0" t="s">
        <v>299</v>
      </c>
      <c r="F48" s="0" t="n">
        <v>2</v>
      </c>
      <c r="G48" s="0" t="n">
        <v>1</v>
      </c>
      <c r="H48" s="0" t="n">
        <v>1</v>
      </c>
      <c r="I48" s="0" t="n">
        <v>3</v>
      </c>
      <c r="J48" s="0" t="s">
        <v>300</v>
      </c>
      <c r="K48" s="0" t="s">
        <v>301</v>
      </c>
      <c r="L48" s="0" t="s">
        <v>302</v>
      </c>
      <c r="M48" s="0" t="s">
        <v>303</v>
      </c>
      <c r="N48" s="0" t="s">
        <v>36</v>
      </c>
      <c r="O48" s="1" t="s">
        <v>304</v>
      </c>
      <c r="P48" s="0" t="s">
        <v>305</v>
      </c>
    </row>
    <row r="49" customFormat="false" ht="12.8" hidden="false" customHeight="false" outlineLevel="0" collapsed="false">
      <c r="A49" s="2" t="n">
        <v>0</v>
      </c>
      <c r="B49" s="2" t="s">
        <v>306</v>
      </c>
      <c r="C49" s="2" t="n">
        <v>2011</v>
      </c>
      <c r="D49" s="2" t="s">
        <v>307</v>
      </c>
      <c r="E49" s="1" t="s">
        <v>308</v>
      </c>
      <c r="F49" s="2" t="s">
        <v>18</v>
      </c>
      <c r="G49" s="2" t="n">
        <v>1</v>
      </c>
      <c r="H49" s="2" t="n">
        <v>1</v>
      </c>
      <c r="I49" s="2" t="s">
        <v>68</v>
      </c>
      <c r="K49" s="2" t="s">
        <v>309</v>
      </c>
      <c r="M49" s="2" t="s">
        <v>310</v>
      </c>
      <c r="N49" s="2" t="s">
        <v>311</v>
      </c>
      <c r="O49" s="1" t="s">
        <v>312</v>
      </c>
      <c r="P49" s="2" t="s">
        <v>191</v>
      </c>
      <c r="Q49" s="2" t="s">
        <v>313</v>
      </c>
    </row>
    <row r="50" customFormat="false" ht="12.8" hidden="false" customHeight="false" outlineLevel="0" collapsed="false">
      <c r="A50" s="2" t="n">
        <v>0</v>
      </c>
      <c r="B50" s="2" t="s">
        <v>314</v>
      </c>
      <c r="C50" s="2" t="n">
        <v>2011</v>
      </c>
      <c r="D50" s="2" t="s">
        <v>315</v>
      </c>
      <c r="F50" s="2" t="n">
        <v>2</v>
      </c>
      <c r="G50" s="2" t="n">
        <v>1</v>
      </c>
      <c r="H50" s="2" t="n">
        <v>1</v>
      </c>
      <c r="I50" s="2" t="n">
        <v>0</v>
      </c>
      <c r="J50" s="2" t="s">
        <v>316</v>
      </c>
      <c r="K50" s="2" t="s">
        <v>317</v>
      </c>
      <c r="L50" s="2" t="s">
        <v>85</v>
      </c>
      <c r="M50" s="2" t="s">
        <v>318</v>
      </c>
      <c r="O50" s="0" t="s">
        <v>319</v>
      </c>
    </row>
    <row r="51" customFormat="false" ht="12.8" hidden="false" customHeight="false" outlineLevel="0" collapsed="false">
      <c r="A51" s="0" t="n">
        <v>0</v>
      </c>
      <c r="B51" s="0" t="s">
        <v>320</v>
      </c>
      <c r="C51" s="0" t="n">
        <v>2011</v>
      </c>
      <c r="D51" s="0" t="s">
        <v>321</v>
      </c>
      <c r="E51" s="0" t="s">
        <v>322</v>
      </c>
      <c r="F51" s="0" t="n">
        <v>2</v>
      </c>
      <c r="G51" s="0" t="n">
        <v>1</v>
      </c>
      <c r="H51" s="0" t="n">
        <v>1</v>
      </c>
      <c r="I51" s="0" t="n">
        <v>4</v>
      </c>
      <c r="J51" s="0" t="s">
        <v>42</v>
      </c>
      <c r="K51" s="0" t="s">
        <v>323</v>
      </c>
      <c r="M51" s="0" t="s">
        <v>324</v>
      </c>
      <c r="O51" s="0" t="s">
        <v>325</v>
      </c>
      <c r="Q51" s="0" t="s">
        <v>326</v>
      </c>
    </row>
    <row r="52" customFormat="false" ht="12.8" hidden="false" customHeight="false" outlineLevel="0" collapsed="false">
      <c r="A52" s="2" t="n">
        <v>0</v>
      </c>
      <c r="B52" s="2" t="s">
        <v>327</v>
      </c>
      <c r="C52" s="2" t="n">
        <v>2011</v>
      </c>
      <c r="D52" s="2" t="s">
        <v>328</v>
      </c>
      <c r="F52" s="2" t="n">
        <v>2</v>
      </c>
      <c r="I52" s="2" t="n">
        <v>0</v>
      </c>
      <c r="L52" s="2" t="s">
        <v>329</v>
      </c>
      <c r="M52" s="2" t="s">
        <v>330</v>
      </c>
      <c r="O52" s="2" t="s">
        <v>331</v>
      </c>
    </row>
    <row r="53" customFormat="false" ht="12.8" hidden="false" customHeight="false" outlineLevel="0" collapsed="false">
      <c r="A53" s="2" t="n">
        <v>0</v>
      </c>
      <c r="B53" s="2" t="s">
        <v>332</v>
      </c>
      <c r="C53" s="2" t="n">
        <v>2011</v>
      </c>
      <c r="D53" s="2" t="s">
        <v>333</v>
      </c>
      <c r="F53" s="0" t="n">
        <v>2</v>
      </c>
      <c r="G53" s="2" t="n">
        <v>1</v>
      </c>
      <c r="H53" s="2" t="n">
        <v>1</v>
      </c>
      <c r="I53" s="2" t="n">
        <v>3</v>
      </c>
      <c r="K53" s="2" t="s">
        <v>334</v>
      </c>
      <c r="L53" s="2" t="s">
        <v>335</v>
      </c>
      <c r="M53" s="2" t="s">
        <v>336</v>
      </c>
      <c r="N53" s="2" t="s">
        <v>36</v>
      </c>
      <c r="O53" s="1" t="s">
        <v>337</v>
      </c>
      <c r="P53" s="2" t="s">
        <v>191</v>
      </c>
    </row>
    <row r="54" customFormat="false" ht="12.8" hidden="false" customHeight="false" outlineLevel="0" collapsed="false">
      <c r="A54" s="0" t="n">
        <v>0</v>
      </c>
      <c r="B54" s="0" t="s">
        <v>338</v>
      </c>
      <c r="C54" s="0" t="n">
        <v>2011</v>
      </c>
      <c r="D54" s="0" t="s">
        <v>339</v>
      </c>
      <c r="F54" s="0" t="n">
        <v>0</v>
      </c>
      <c r="I54" s="0" t="n">
        <v>0</v>
      </c>
      <c r="K54" s="0" t="s">
        <v>340</v>
      </c>
      <c r="M54" s="0" t="s">
        <v>341</v>
      </c>
      <c r="O54" s="0" t="s">
        <v>342</v>
      </c>
    </row>
    <row r="55" customFormat="false" ht="12.8" hidden="false" customHeight="false" outlineLevel="0" collapsed="false">
      <c r="A55" s="0" t="n">
        <v>0</v>
      </c>
      <c r="B55" s="0" t="s">
        <v>343</v>
      </c>
      <c r="C55" s="0" t="n">
        <v>2011</v>
      </c>
      <c r="D55" s="0" t="s">
        <v>344</v>
      </c>
      <c r="E55" s="0" t="s">
        <v>345</v>
      </c>
      <c r="F55" s="0" t="n">
        <v>0</v>
      </c>
      <c r="G55" s="0" t="n">
        <v>1</v>
      </c>
      <c r="H55" s="0" t="n">
        <v>1</v>
      </c>
      <c r="I55" s="0" t="n">
        <v>4</v>
      </c>
      <c r="J55" s="0" t="s">
        <v>346</v>
      </c>
      <c r="K55" s="0" t="s">
        <v>347</v>
      </c>
      <c r="L55" s="0" t="s">
        <v>170</v>
      </c>
      <c r="M55" s="0" t="s">
        <v>348</v>
      </c>
      <c r="N55" s="0" t="n">
        <v>1</v>
      </c>
      <c r="O55" s="0" t="s">
        <v>261</v>
      </c>
    </row>
    <row r="56" customFormat="false" ht="12.8" hidden="false" customHeight="false" outlineLevel="0" collapsed="false">
      <c r="A56" s="2" t="n">
        <v>1</v>
      </c>
      <c r="B56" s="2" t="s">
        <v>349</v>
      </c>
      <c r="C56" s="2" t="n">
        <v>2011</v>
      </c>
      <c r="D56" s="2" t="s">
        <v>350</v>
      </c>
      <c r="E56" s="2" t="s">
        <v>351</v>
      </c>
      <c r="F56" s="2" t="n">
        <v>2</v>
      </c>
      <c r="G56" s="2" t="n">
        <v>1</v>
      </c>
      <c r="H56" s="2" t="n">
        <v>1</v>
      </c>
      <c r="I56" s="2" t="n">
        <v>4</v>
      </c>
      <c r="J56" s="2" t="s">
        <v>42</v>
      </c>
      <c r="K56" s="2" t="s">
        <v>352</v>
      </c>
      <c r="L56" s="2" t="s">
        <v>302</v>
      </c>
      <c r="M56" s="2" t="s">
        <v>353</v>
      </c>
      <c r="N56" s="2" t="n">
        <v>1</v>
      </c>
      <c r="O56" s="2" t="s">
        <v>30</v>
      </c>
    </row>
    <row r="57" customFormat="false" ht="12.8" hidden="false" customHeight="false" outlineLevel="0" collapsed="false">
      <c r="A57" s="2" t="n">
        <v>0</v>
      </c>
      <c r="B57" s="2" t="s">
        <v>354</v>
      </c>
      <c r="C57" s="2" t="n">
        <v>2011</v>
      </c>
      <c r="D57" s="2" t="s">
        <v>355</v>
      </c>
      <c r="E57" s="1" t="s">
        <v>356</v>
      </c>
      <c r="F57" s="2" t="n">
        <v>2</v>
      </c>
      <c r="G57" s="0" t="n">
        <v>1</v>
      </c>
      <c r="H57" s="0" t="n">
        <v>1</v>
      </c>
      <c r="I57" s="0" t="n">
        <v>3</v>
      </c>
      <c r="J57" s="2" t="s">
        <v>42</v>
      </c>
      <c r="K57" s="2" t="s">
        <v>357</v>
      </c>
      <c r="L57" s="2" t="s">
        <v>170</v>
      </c>
      <c r="M57" s="2" t="s">
        <v>358</v>
      </c>
      <c r="N57" s="2" t="n">
        <v>1</v>
      </c>
      <c r="O57" s="2" t="s">
        <v>261</v>
      </c>
      <c r="P57" s="0" t="s">
        <v>359</v>
      </c>
      <c r="Q57" s="1" t="s">
        <v>360</v>
      </c>
      <c r="R57" s="2" t="n">
        <v>1</v>
      </c>
    </row>
    <row r="58" customFormat="false" ht="12.8" hidden="false" customHeight="false" outlineLevel="0" collapsed="false">
      <c r="A58" s="0" t="n">
        <v>0</v>
      </c>
      <c r="B58" s="0" t="s">
        <v>361</v>
      </c>
      <c r="C58" s="0" t="n">
        <v>2011</v>
      </c>
      <c r="D58" s="0" t="s">
        <v>362</v>
      </c>
      <c r="F58" s="0" t="n">
        <v>0</v>
      </c>
      <c r="I58" s="0" t="n">
        <v>0</v>
      </c>
      <c r="M58" s="0" t="s">
        <v>363</v>
      </c>
      <c r="N58" s="0" t="n">
        <v>0</v>
      </c>
      <c r="O58" s="0" t="s">
        <v>290</v>
      </c>
    </row>
    <row r="59" customFormat="false" ht="12.8" hidden="false" customHeight="false" outlineLevel="0" collapsed="false">
      <c r="A59" s="0" t="n">
        <v>0</v>
      </c>
      <c r="B59" s="0" t="s">
        <v>364</v>
      </c>
      <c r="C59" s="0" t="n">
        <v>2012</v>
      </c>
      <c r="D59" s="0" t="s">
        <v>365</v>
      </c>
      <c r="F59" s="0" t="n">
        <v>2</v>
      </c>
      <c r="G59" s="0" t="n">
        <v>1</v>
      </c>
      <c r="H59" s="0" t="n">
        <v>1</v>
      </c>
      <c r="I59" s="0" t="n">
        <v>3</v>
      </c>
      <c r="J59" s="0" t="s">
        <v>42</v>
      </c>
      <c r="K59" s="0" t="s">
        <v>366</v>
      </c>
      <c r="L59" s="0" t="s">
        <v>367</v>
      </c>
      <c r="M59" s="0" t="s">
        <v>368</v>
      </c>
      <c r="O59" s="0" t="s">
        <v>369</v>
      </c>
      <c r="P59" s="0" t="s">
        <v>191</v>
      </c>
    </row>
    <row r="60" customFormat="false" ht="12.8" hidden="false" customHeight="false" outlineLevel="0" collapsed="false">
      <c r="A60" s="0" t="n">
        <v>0</v>
      </c>
      <c r="B60" s="0" t="s">
        <v>370</v>
      </c>
      <c r="C60" s="0" t="n">
        <v>2012</v>
      </c>
      <c r="D60" s="0" t="s">
        <v>371</v>
      </c>
      <c r="F60" s="0" t="n">
        <v>2</v>
      </c>
      <c r="G60" s="0" t="n">
        <v>1</v>
      </c>
      <c r="H60" s="0" t="n">
        <v>1</v>
      </c>
      <c r="I60" s="0" t="n">
        <v>3</v>
      </c>
      <c r="K60" s="0" t="s">
        <v>372</v>
      </c>
      <c r="L60" s="0" t="s">
        <v>373</v>
      </c>
      <c r="M60" s="0" t="s">
        <v>374</v>
      </c>
      <c r="O60" s="0" t="s">
        <v>375</v>
      </c>
      <c r="P60" s="0" t="s">
        <v>191</v>
      </c>
    </row>
    <row r="61" customFormat="false" ht="12.8" hidden="false" customHeight="false" outlineLevel="0" collapsed="false">
      <c r="A61" s="0" t="n">
        <v>0</v>
      </c>
      <c r="B61" s="0" t="s">
        <v>376</v>
      </c>
      <c r="C61" s="0" t="n">
        <v>2012</v>
      </c>
      <c r="D61" s="0" t="s">
        <v>377</v>
      </c>
      <c r="F61" s="0" t="s">
        <v>116</v>
      </c>
      <c r="I61" s="0" t="s">
        <v>33</v>
      </c>
      <c r="K61" s="0" t="s">
        <v>378</v>
      </c>
      <c r="M61" s="0" t="s">
        <v>379</v>
      </c>
      <c r="N61" s="0" t="s">
        <v>36</v>
      </c>
      <c r="O61" s="1" t="s">
        <v>30</v>
      </c>
      <c r="P61" s="0" t="s">
        <v>380</v>
      </c>
    </row>
    <row r="62" customFormat="false" ht="12.8" hidden="false" customHeight="false" outlineLevel="0" collapsed="false">
      <c r="A62" s="0" t="n">
        <v>0</v>
      </c>
      <c r="B62" s="0" t="s">
        <v>381</v>
      </c>
      <c r="C62" s="0" t="n">
        <v>2012</v>
      </c>
      <c r="D62" s="0" t="s">
        <v>382</v>
      </c>
      <c r="F62" s="0" t="n">
        <v>0</v>
      </c>
      <c r="G62" s="0" t="n">
        <v>1</v>
      </c>
      <c r="H62" s="0" t="n">
        <v>1</v>
      </c>
      <c r="I62" s="0" t="n">
        <v>3</v>
      </c>
      <c r="K62" s="0" t="s">
        <v>383</v>
      </c>
      <c r="L62" s="0" t="s">
        <v>248</v>
      </c>
      <c r="M62" s="0" t="s">
        <v>178</v>
      </c>
      <c r="N62" s="0" t="n">
        <v>1</v>
      </c>
      <c r="O62" s="0" t="s">
        <v>30</v>
      </c>
      <c r="P62" s="0" t="s">
        <v>191</v>
      </c>
      <c r="Q62" s="2" t="s">
        <v>174</v>
      </c>
    </row>
    <row r="63" customFormat="false" ht="12.8" hidden="false" customHeight="false" outlineLevel="0" collapsed="false">
      <c r="A63" s="0" t="n">
        <v>0</v>
      </c>
      <c r="B63" s="0" t="s">
        <v>384</v>
      </c>
      <c r="C63" s="0" t="n">
        <v>2012</v>
      </c>
      <c r="D63" s="0" t="s">
        <v>385</v>
      </c>
      <c r="E63" s="1" t="s">
        <v>386</v>
      </c>
      <c r="F63" s="0" t="n">
        <v>0</v>
      </c>
      <c r="G63" s="0" t="n">
        <v>1</v>
      </c>
      <c r="H63" s="0" t="n">
        <v>1</v>
      </c>
      <c r="I63" s="0" t="n">
        <v>3</v>
      </c>
      <c r="K63" s="0" t="s">
        <v>387</v>
      </c>
      <c r="L63" s="0" t="s">
        <v>248</v>
      </c>
      <c r="M63" s="0" t="s">
        <v>388</v>
      </c>
      <c r="O63" s="0" t="s">
        <v>389</v>
      </c>
      <c r="P63" s="0" t="s">
        <v>191</v>
      </c>
      <c r="R63" s="0" t="n">
        <v>1</v>
      </c>
    </row>
    <row r="64" customFormat="false" ht="12.8" hidden="false" customHeight="false" outlineLevel="0" collapsed="false">
      <c r="A64" s="0" t="n">
        <v>0</v>
      </c>
      <c r="B64" s="0" t="s">
        <v>390</v>
      </c>
      <c r="C64" s="0" t="n">
        <v>2012</v>
      </c>
      <c r="D64" s="0" t="s">
        <v>391</v>
      </c>
      <c r="F64" s="0" t="n">
        <v>0</v>
      </c>
      <c r="I64" s="0" t="n">
        <v>0</v>
      </c>
      <c r="J64" s="0" t="s">
        <v>392</v>
      </c>
      <c r="K64" s="0" t="s">
        <v>393</v>
      </c>
      <c r="L64" s="0" t="s">
        <v>394</v>
      </c>
      <c r="M64" s="0" t="s">
        <v>395</v>
      </c>
      <c r="N64" s="0" t="s">
        <v>36</v>
      </c>
      <c r="O64" s="1" t="s">
        <v>396</v>
      </c>
    </row>
    <row r="65" customFormat="false" ht="12.8" hidden="false" customHeight="false" outlineLevel="0" collapsed="false">
      <c r="A65" s="0" t="n">
        <v>0</v>
      </c>
      <c r="B65" s="0" t="s">
        <v>397</v>
      </c>
      <c r="C65" s="0" t="n">
        <v>2012</v>
      </c>
      <c r="D65" s="0" t="s">
        <v>398</v>
      </c>
      <c r="E65" s="1" t="s">
        <v>399</v>
      </c>
      <c r="F65" s="0" t="n">
        <v>0</v>
      </c>
      <c r="G65" s="0" t="n">
        <v>1</v>
      </c>
      <c r="H65" s="0" t="n">
        <v>1</v>
      </c>
      <c r="I65" s="0" t="n">
        <v>3</v>
      </c>
      <c r="K65" s="0" t="s">
        <v>400</v>
      </c>
      <c r="L65" s="0" t="s">
        <v>248</v>
      </c>
      <c r="M65" s="0" t="s">
        <v>401</v>
      </c>
      <c r="O65" s="0" t="s">
        <v>402</v>
      </c>
      <c r="P65" s="0" t="s">
        <v>191</v>
      </c>
      <c r="R65" s="0" t="n">
        <v>1</v>
      </c>
    </row>
    <row r="66" customFormat="false" ht="12.8" hidden="false" customHeight="false" outlineLevel="0" collapsed="false">
      <c r="A66" s="2" t="n">
        <v>0</v>
      </c>
      <c r="B66" s="2" t="s">
        <v>403</v>
      </c>
      <c r="C66" s="2" t="n">
        <v>2012</v>
      </c>
      <c r="D66" s="2" t="s">
        <v>404</v>
      </c>
      <c r="E66" s="2" t="s">
        <v>405</v>
      </c>
      <c r="F66" s="2" t="n">
        <v>2</v>
      </c>
      <c r="G66" s="2" t="n">
        <v>1</v>
      </c>
      <c r="H66" s="2" t="n">
        <v>1</v>
      </c>
      <c r="I66" s="2" t="n">
        <v>4</v>
      </c>
      <c r="J66" s="2" t="s">
        <v>42</v>
      </c>
      <c r="K66" s="2" t="s">
        <v>406</v>
      </c>
      <c r="L66" s="2" t="s">
        <v>170</v>
      </c>
      <c r="M66" s="2" t="s">
        <v>407</v>
      </c>
      <c r="N66" s="0" t="n">
        <v>1</v>
      </c>
      <c r="O66" s="2" t="s">
        <v>261</v>
      </c>
    </row>
    <row r="67" customFormat="false" ht="12.8" hidden="false" customHeight="false" outlineLevel="0" collapsed="false">
      <c r="A67" s="0" t="n">
        <v>0</v>
      </c>
      <c r="B67" s="0" t="s">
        <v>408</v>
      </c>
      <c r="C67" s="0" t="n">
        <v>2012</v>
      </c>
      <c r="D67" s="0" t="s">
        <v>409</v>
      </c>
      <c r="F67" s="0" t="n">
        <v>0</v>
      </c>
      <c r="G67" s="0" t="n">
        <v>1</v>
      </c>
      <c r="H67" s="0" t="n">
        <v>1</v>
      </c>
      <c r="I67" s="0" t="n">
        <v>3</v>
      </c>
      <c r="K67" s="0" t="s">
        <v>410</v>
      </c>
      <c r="L67" s="0" t="s">
        <v>411</v>
      </c>
      <c r="M67" s="0" t="s">
        <v>401</v>
      </c>
      <c r="O67" s="0" t="s">
        <v>412</v>
      </c>
      <c r="P67" s="0" t="s">
        <v>191</v>
      </c>
    </row>
    <row r="68" customFormat="false" ht="12.8" hidden="false" customHeight="false" outlineLevel="0" collapsed="false">
      <c r="A68" s="2" t="n">
        <v>1</v>
      </c>
      <c r="B68" s="2" t="s">
        <v>413</v>
      </c>
      <c r="C68" s="2" t="n">
        <v>2012</v>
      </c>
      <c r="D68" s="2" t="s">
        <v>414</v>
      </c>
      <c r="E68" s="2" t="s">
        <v>415</v>
      </c>
      <c r="F68" s="2" t="n">
        <v>1</v>
      </c>
      <c r="G68" s="2" t="n">
        <v>1</v>
      </c>
      <c r="H68" s="2" t="n">
        <v>1</v>
      </c>
      <c r="I68" s="2" t="n">
        <v>1</v>
      </c>
      <c r="K68" s="2" t="s">
        <v>118</v>
      </c>
      <c r="L68" s="0" t="s">
        <v>416</v>
      </c>
      <c r="M68" s="2" t="s">
        <v>417</v>
      </c>
      <c r="N68" s="2" t="s">
        <v>36</v>
      </c>
      <c r="O68" s="2" t="s">
        <v>418</v>
      </c>
      <c r="Q68" s="2" t="s">
        <v>419</v>
      </c>
    </row>
    <row r="69" customFormat="false" ht="12.8" hidden="false" customHeight="false" outlineLevel="0" collapsed="false">
      <c r="A69" s="0" t="n">
        <v>0</v>
      </c>
      <c r="B69" s="0" t="s">
        <v>420</v>
      </c>
      <c r="C69" s="0" t="n">
        <v>2012</v>
      </c>
      <c r="D69" s="0" t="s">
        <v>421</v>
      </c>
      <c r="F69" s="0" t="n">
        <v>0</v>
      </c>
      <c r="I69" s="0" t="n">
        <v>3</v>
      </c>
      <c r="J69" s="0" t="s">
        <v>42</v>
      </c>
      <c r="M69" s="0" t="s">
        <v>422</v>
      </c>
      <c r="O69" s="0" t="s">
        <v>423</v>
      </c>
      <c r="P69" s="0" t="s">
        <v>359</v>
      </c>
      <c r="Q69" s="0" t="s">
        <v>424</v>
      </c>
    </row>
    <row r="70" customFormat="false" ht="12.8" hidden="false" customHeight="false" outlineLevel="0" collapsed="false">
      <c r="A70" s="0" t="n">
        <v>0</v>
      </c>
      <c r="B70" s="0" t="s">
        <v>425</v>
      </c>
      <c r="C70" s="0" t="n">
        <v>2012</v>
      </c>
      <c r="D70" s="0" t="s">
        <v>426</v>
      </c>
      <c r="E70" s="0" t="s">
        <v>427</v>
      </c>
      <c r="F70" s="0" t="n">
        <v>0</v>
      </c>
      <c r="G70" s="0" t="n">
        <v>1</v>
      </c>
      <c r="H70" s="0" t="n">
        <v>1</v>
      </c>
      <c r="I70" s="0" t="s">
        <v>54</v>
      </c>
      <c r="K70" s="0" t="s">
        <v>428</v>
      </c>
      <c r="M70" s="0" t="s">
        <v>178</v>
      </c>
      <c r="N70" s="0" t="s">
        <v>36</v>
      </c>
      <c r="O70" s="1" t="s">
        <v>103</v>
      </c>
      <c r="P70" s="0" t="s">
        <v>191</v>
      </c>
      <c r="Q70" s="0" t="s">
        <v>429</v>
      </c>
    </row>
    <row r="71" customFormat="false" ht="12.8" hidden="false" customHeight="false" outlineLevel="0" collapsed="false">
      <c r="A71" s="0" t="n">
        <v>0</v>
      </c>
      <c r="B71" s="0" t="s">
        <v>430</v>
      </c>
      <c r="C71" s="0" t="n">
        <v>2012</v>
      </c>
      <c r="D71" s="0" t="s">
        <v>431</v>
      </c>
      <c r="F71" s="0" t="n">
        <v>0</v>
      </c>
      <c r="G71" s="0" t="n">
        <v>1</v>
      </c>
      <c r="H71" s="0" t="n">
        <v>1</v>
      </c>
      <c r="I71" s="0" t="n">
        <v>3</v>
      </c>
      <c r="K71" s="0" t="s">
        <v>317</v>
      </c>
      <c r="M71" s="0" t="s">
        <v>432</v>
      </c>
      <c r="O71" s="0" t="s">
        <v>433</v>
      </c>
      <c r="P71" s="0" t="s">
        <v>191</v>
      </c>
    </row>
    <row r="72" customFormat="false" ht="12.8" hidden="false" customHeight="false" outlineLevel="0" collapsed="false">
      <c r="A72" s="0" t="n">
        <v>0</v>
      </c>
      <c r="B72" s="0" t="s">
        <v>291</v>
      </c>
      <c r="C72" s="0" t="n">
        <v>2012</v>
      </c>
      <c r="D72" s="0" t="s">
        <v>434</v>
      </c>
      <c r="E72" s="0" t="s">
        <v>435</v>
      </c>
      <c r="F72" s="0" t="n">
        <v>2</v>
      </c>
      <c r="G72" s="0" t="n">
        <v>1</v>
      </c>
      <c r="H72" s="0" t="n">
        <v>1</v>
      </c>
      <c r="I72" s="0" t="n">
        <v>3</v>
      </c>
      <c r="K72" s="0" t="s">
        <v>436</v>
      </c>
      <c r="L72" s="2" t="s">
        <v>295</v>
      </c>
      <c r="M72" s="0" t="s">
        <v>437</v>
      </c>
      <c r="N72" s="0" t="n">
        <v>1</v>
      </c>
      <c r="O72" s="0" t="s">
        <v>438</v>
      </c>
      <c r="P72" s="0" t="s">
        <v>439</v>
      </c>
    </row>
    <row r="73" customFormat="false" ht="12.8" hidden="false" customHeight="false" outlineLevel="0" collapsed="false">
      <c r="A73" s="0" t="n">
        <v>0</v>
      </c>
      <c r="B73" s="0" t="s">
        <v>440</v>
      </c>
      <c r="C73" s="0" t="n">
        <v>2012</v>
      </c>
      <c r="D73" s="0" t="s">
        <v>441</v>
      </c>
      <c r="E73" s="0" t="s">
        <v>442</v>
      </c>
      <c r="F73" s="0" t="n">
        <v>0</v>
      </c>
      <c r="I73" s="0" t="n">
        <v>4</v>
      </c>
      <c r="J73" s="0" t="s">
        <v>443</v>
      </c>
      <c r="K73" s="0" t="s">
        <v>444</v>
      </c>
      <c r="M73" s="0" t="s">
        <v>445</v>
      </c>
      <c r="O73" s="0" t="s">
        <v>229</v>
      </c>
    </row>
    <row r="74" customFormat="false" ht="12.8" hidden="false" customHeight="false" outlineLevel="0" collapsed="false">
      <c r="A74" s="0" t="n">
        <v>0</v>
      </c>
      <c r="B74" s="0" t="s">
        <v>446</v>
      </c>
      <c r="C74" s="0" t="n">
        <v>2012</v>
      </c>
      <c r="D74" s="0" t="s">
        <v>447</v>
      </c>
      <c r="F74" s="0" t="n">
        <v>2</v>
      </c>
      <c r="G74" s="0" t="n">
        <v>1</v>
      </c>
      <c r="H74" s="0" t="n">
        <v>1</v>
      </c>
      <c r="I74" s="0" t="n">
        <v>0</v>
      </c>
      <c r="J74" s="0" t="s">
        <v>316</v>
      </c>
      <c r="K74" s="0" t="s">
        <v>448</v>
      </c>
      <c r="L74" s="0" t="s">
        <v>449</v>
      </c>
      <c r="M74" s="0" t="s">
        <v>450</v>
      </c>
      <c r="N74" s="0" t="n">
        <v>1</v>
      </c>
      <c r="O74" s="0" t="s">
        <v>451</v>
      </c>
      <c r="Q74" s="2" t="s">
        <v>174</v>
      </c>
    </row>
    <row r="75" customFormat="false" ht="12.8" hidden="false" customHeight="false" outlineLevel="0" collapsed="false">
      <c r="A75" s="0" t="n">
        <v>0</v>
      </c>
      <c r="B75" s="0" t="s">
        <v>452</v>
      </c>
      <c r="C75" s="0" t="n">
        <v>2012</v>
      </c>
      <c r="D75" s="0" t="s">
        <v>453</v>
      </c>
      <c r="F75" s="0" t="n">
        <v>0</v>
      </c>
      <c r="G75" s="0" t="n">
        <v>1</v>
      </c>
      <c r="H75" s="0" t="n">
        <v>1</v>
      </c>
      <c r="I75" s="0" t="n">
        <v>0</v>
      </c>
      <c r="J75" s="0" t="s">
        <v>454</v>
      </c>
      <c r="K75" s="0" t="s">
        <v>455</v>
      </c>
      <c r="L75" s="0" t="s">
        <v>21</v>
      </c>
      <c r="M75" s="0" t="s">
        <v>456</v>
      </c>
      <c r="N75" s="0" t="s">
        <v>36</v>
      </c>
      <c r="O75" s="1" t="s">
        <v>457</v>
      </c>
    </row>
    <row r="76" customFormat="false" ht="12.8" hidden="false" customHeight="false" outlineLevel="0" collapsed="false">
      <c r="A76" s="0" t="n">
        <v>0</v>
      </c>
      <c r="B76" s="0" t="s">
        <v>458</v>
      </c>
      <c r="C76" s="0" t="n">
        <v>2012</v>
      </c>
      <c r="D76" s="0" t="s">
        <v>459</v>
      </c>
      <c r="F76" s="0" t="s">
        <v>18</v>
      </c>
      <c r="G76" s="0" t="n">
        <v>1</v>
      </c>
      <c r="H76" s="0" t="n">
        <v>1</v>
      </c>
      <c r="I76" s="0" t="s">
        <v>54</v>
      </c>
      <c r="K76" s="0" t="s">
        <v>460</v>
      </c>
      <c r="L76" s="0" t="s">
        <v>461</v>
      </c>
      <c r="M76" s="0" t="s">
        <v>462</v>
      </c>
      <c r="N76" s="0" t="s">
        <v>154</v>
      </c>
      <c r="O76" s="0" t="s">
        <v>463</v>
      </c>
      <c r="P76" s="0" t="s">
        <v>464</v>
      </c>
      <c r="Q76" s="0" t="s">
        <v>225</v>
      </c>
    </row>
    <row r="77" customFormat="false" ht="12.8" hidden="false" customHeight="false" outlineLevel="0" collapsed="false">
      <c r="A77" s="2" t="n">
        <v>0</v>
      </c>
      <c r="B77" s="2" t="s">
        <v>465</v>
      </c>
      <c r="C77" s="2" t="n">
        <v>2012</v>
      </c>
      <c r="D77" s="2" t="s">
        <v>466</v>
      </c>
      <c r="F77" s="2" t="n">
        <v>2</v>
      </c>
      <c r="G77" s="2" t="n">
        <v>1</v>
      </c>
      <c r="H77" s="2" t="n">
        <v>1</v>
      </c>
      <c r="I77" s="2" t="n">
        <v>3</v>
      </c>
      <c r="J77" s="2" t="s">
        <v>42</v>
      </c>
      <c r="K77" s="0" t="s">
        <v>467</v>
      </c>
      <c r="L77" s="2" t="s">
        <v>468</v>
      </c>
      <c r="M77" s="2" t="s">
        <v>469</v>
      </c>
      <c r="O77" s="2" t="s">
        <v>470</v>
      </c>
      <c r="P77" s="2" t="s">
        <v>471</v>
      </c>
    </row>
    <row r="78" customFormat="false" ht="12.8" hidden="false" customHeight="false" outlineLevel="0" collapsed="false">
      <c r="A78" s="0" t="n">
        <v>0</v>
      </c>
      <c r="B78" s="0" t="s">
        <v>472</v>
      </c>
      <c r="C78" s="0" t="n">
        <v>2012</v>
      </c>
      <c r="D78" s="0" t="s">
        <v>473</v>
      </c>
      <c r="E78" s="0" t="s">
        <v>322</v>
      </c>
      <c r="F78" s="0" t="n">
        <v>2</v>
      </c>
      <c r="I78" s="0" t="n">
        <v>4</v>
      </c>
      <c r="J78" s="0" t="s">
        <v>42</v>
      </c>
      <c r="K78" s="0" t="s">
        <v>474</v>
      </c>
      <c r="M78" s="0" t="s">
        <v>475</v>
      </c>
      <c r="N78" s="0" t="n">
        <v>0</v>
      </c>
      <c r="O78" s="0" t="s">
        <v>290</v>
      </c>
    </row>
    <row r="79" customFormat="false" ht="12.8" hidden="false" customHeight="false" outlineLevel="0" collapsed="false">
      <c r="A79" s="0" t="n">
        <v>0</v>
      </c>
      <c r="B79" s="0" t="s">
        <v>476</v>
      </c>
      <c r="C79" s="0" t="n">
        <v>2012</v>
      </c>
      <c r="D79" s="0" t="s">
        <v>477</v>
      </c>
      <c r="F79" s="0" t="n">
        <v>0</v>
      </c>
      <c r="G79" s="0" t="n">
        <v>1</v>
      </c>
      <c r="H79" s="0" t="n">
        <v>1</v>
      </c>
      <c r="I79" s="0" t="n">
        <v>3</v>
      </c>
      <c r="J79" s="0" t="s">
        <v>42</v>
      </c>
      <c r="K79" s="0" t="s">
        <v>478</v>
      </c>
      <c r="L79" s="0" t="s">
        <v>479</v>
      </c>
      <c r="M79" s="0" t="s">
        <v>480</v>
      </c>
      <c r="N79" s="0" t="n">
        <v>1</v>
      </c>
      <c r="O79" s="0" t="s">
        <v>481</v>
      </c>
      <c r="P79" s="0" t="s">
        <v>482</v>
      </c>
      <c r="Q79" s="0" t="s">
        <v>483</v>
      </c>
    </row>
    <row r="80" customFormat="false" ht="12.8" hidden="false" customHeight="false" outlineLevel="0" collapsed="false">
      <c r="A80" s="0" t="n">
        <v>0</v>
      </c>
      <c r="B80" s="0" t="s">
        <v>484</v>
      </c>
      <c r="C80" s="0" t="n">
        <v>2012</v>
      </c>
      <c r="D80" s="0" t="s">
        <v>485</v>
      </c>
      <c r="F80" s="0" t="n">
        <v>0</v>
      </c>
      <c r="G80" s="0" t="n">
        <v>1</v>
      </c>
      <c r="H80" s="0" t="n">
        <v>1</v>
      </c>
      <c r="I80" s="0" t="n">
        <v>3</v>
      </c>
      <c r="L80" s="0" t="s">
        <v>44</v>
      </c>
      <c r="M80" s="0" t="s">
        <v>486</v>
      </c>
      <c r="N80" s="0" t="n">
        <v>1</v>
      </c>
      <c r="O80" s="0" t="s">
        <v>487</v>
      </c>
      <c r="P80" s="0" t="s">
        <v>191</v>
      </c>
    </row>
    <row r="81" customFormat="false" ht="12.8" hidden="false" customHeight="false" outlineLevel="0" collapsed="false">
      <c r="A81" s="0" t="n">
        <v>0</v>
      </c>
      <c r="B81" s="0" t="s">
        <v>488</v>
      </c>
      <c r="C81" s="0" t="n">
        <v>2012</v>
      </c>
      <c r="D81" s="0" t="s">
        <v>489</v>
      </c>
      <c r="F81" s="0" t="n">
        <v>0</v>
      </c>
      <c r="G81" s="0" t="n">
        <v>1</v>
      </c>
      <c r="H81" s="0" t="n">
        <v>1</v>
      </c>
      <c r="I81" s="0" t="n">
        <v>3</v>
      </c>
      <c r="K81" s="0" t="s">
        <v>490</v>
      </c>
      <c r="M81" s="0" t="s">
        <v>491</v>
      </c>
      <c r="O81" s="0" t="s">
        <v>492</v>
      </c>
      <c r="P81" s="0" t="s">
        <v>191</v>
      </c>
    </row>
    <row r="82" customFormat="false" ht="12.8" hidden="false" customHeight="false" outlineLevel="0" collapsed="false">
      <c r="A82" s="0" t="n">
        <v>0</v>
      </c>
      <c r="B82" s="0" t="s">
        <v>493</v>
      </c>
      <c r="C82" s="0" t="n">
        <v>2012</v>
      </c>
      <c r="D82" s="0" t="s">
        <v>494</v>
      </c>
      <c r="F82" s="0" t="n">
        <v>1</v>
      </c>
      <c r="G82" s="0" t="n">
        <v>1</v>
      </c>
      <c r="H82" s="0" t="n">
        <v>1</v>
      </c>
      <c r="I82" s="0" t="n">
        <v>1</v>
      </c>
      <c r="K82" s="0" t="s">
        <v>495</v>
      </c>
      <c r="M82" s="0" t="s">
        <v>496</v>
      </c>
      <c r="O82" s="0" t="s">
        <v>497</v>
      </c>
      <c r="Q82" s="0" t="s">
        <v>498</v>
      </c>
    </row>
    <row r="83" customFormat="false" ht="12.8" hidden="false" customHeight="false" outlineLevel="0" collapsed="false">
      <c r="A83" s="0" t="n">
        <v>1</v>
      </c>
      <c r="B83" s="0" t="s">
        <v>499</v>
      </c>
      <c r="C83" s="0" t="n">
        <v>2012</v>
      </c>
      <c r="D83" s="0" t="s">
        <v>500</v>
      </c>
      <c r="E83" s="0" t="s">
        <v>501</v>
      </c>
      <c r="F83" s="0" t="n">
        <v>1</v>
      </c>
      <c r="G83" s="0" t="n">
        <v>1</v>
      </c>
      <c r="H83" s="0" t="n">
        <v>1</v>
      </c>
      <c r="I83" s="0" t="n">
        <v>1</v>
      </c>
      <c r="K83" s="0" t="s">
        <v>502</v>
      </c>
      <c r="M83" s="0" t="s">
        <v>503</v>
      </c>
      <c r="N83" s="0" t="n">
        <v>0</v>
      </c>
      <c r="O83" s="0" t="s">
        <v>504</v>
      </c>
      <c r="Q83" s="0" t="s">
        <v>505</v>
      </c>
    </row>
    <row r="84" customFormat="false" ht="12.8" hidden="false" customHeight="false" outlineLevel="0" collapsed="false">
      <c r="A84" s="0" t="n">
        <v>0</v>
      </c>
      <c r="B84" s="0" t="s">
        <v>506</v>
      </c>
      <c r="C84" s="0" t="n">
        <v>2012</v>
      </c>
      <c r="D84" s="0" t="s">
        <v>507</v>
      </c>
      <c r="F84" s="0" t="n">
        <v>2</v>
      </c>
      <c r="G84" s="0" t="n">
        <v>0</v>
      </c>
      <c r="H84" s="0" t="n">
        <v>2</v>
      </c>
      <c r="I84" s="0" t="n">
        <v>0</v>
      </c>
      <c r="J84" s="0" t="s">
        <v>42</v>
      </c>
      <c r="K84" s="0" t="s">
        <v>508</v>
      </c>
      <c r="L84" s="0" t="s">
        <v>509</v>
      </c>
      <c r="M84" s="0" t="s">
        <v>510</v>
      </c>
      <c r="N84" s="0" t="n">
        <v>1</v>
      </c>
      <c r="O84" s="0" t="s">
        <v>511</v>
      </c>
    </row>
    <row r="85" customFormat="false" ht="12.8" hidden="false" customHeight="false" outlineLevel="0" collapsed="false">
      <c r="A85" s="0" t="n">
        <v>0</v>
      </c>
      <c r="B85" s="0" t="s">
        <v>512</v>
      </c>
      <c r="C85" s="0" t="n">
        <v>2012</v>
      </c>
      <c r="D85" s="0" t="s">
        <v>513</v>
      </c>
      <c r="F85" s="0" t="n">
        <v>0</v>
      </c>
      <c r="G85" s="0" t="n">
        <v>1</v>
      </c>
      <c r="H85" s="0" t="n">
        <v>1</v>
      </c>
      <c r="I85" s="0" t="n">
        <v>3</v>
      </c>
      <c r="K85" s="0" t="s">
        <v>514</v>
      </c>
      <c r="M85" s="0" t="s">
        <v>515</v>
      </c>
      <c r="O85" s="0" t="s">
        <v>516</v>
      </c>
      <c r="P85" s="0" t="s">
        <v>191</v>
      </c>
      <c r="Q85" s="2" t="s">
        <v>174</v>
      </c>
    </row>
    <row r="86" customFormat="false" ht="12.8" hidden="false" customHeight="false" outlineLevel="0" collapsed="false">
      <c r="A86" s="0" t="n">
        <v>0</v>
      </c>
      <c r="B86" s="0" t="s">
        <v>517</v>
      </c>
      <c r="C86" s="0" t="n">
        <v>2013</v>
      </c>
      <c r="D86" s="0" t="s">
        <v>518</v>
      </c>
      <c r="F86" s="0" t="n">
        <v>0</v>
      </c>
      <c r="G86" s="0" t="n">
        <v>1</v>
      </c>
      <c r="H86" s="0" t="n">
        <v>1</v>
      </c>
      <c r="I86" s="0" t="n">
        <v>3</v>
      </c>
      <c r="J86" s="0" t="s">
        <v>42</v>
      </c>
      <c r="K86" s="0" t="s">
        <v>366</v>
      </c>
      <c r="L86" s="0" t="s">
        <v>519</v>
      </c>
      <c r="M86" s="0" t="s">
        <v>520</v>
      </c>
      <c r="O86" s="0" t="s">
        <v>521</v>
      </c>
      <c r="P86" s="2" t="s">
        <v>522</v>
      </c>
    </row>
    <row r="87" customFormat="false" ht="12.8" hidden="false" customHeight="false" outlineLevel="0" collapsed="false">
      <c r="A87" s="0" t="n">
        <v>0</v>
      </c>
      <c r="B87" s="0" t="s">
        <v>517</v>
      </c>
      <c r="C87" s="0" t="n">
        <v>2013</v>
      </c>
      <c r="D87" s="0" t="s">
        <v>523</v>
      </c>
      <c r="F87" s="0" t="n">
        <v>2</v>
      </c>
      <c r="G87" s="0" t="n">
        <v>1</v>
      </c>
      <c r="H87" s="0" t="n">
        <v>1</v>
      </c>
      <c r="I87" s="0" t="n">
        <v>3</v>
      </c>
      <c r="J87" s="0" t="s">
        <v>42</v>
      </c>
      <c r="K87" s="0" t="s">
        <v>524</v>
      </c>
      <c r="L87" s="0" t="s">
        <v>525</v>
      </c>
      <c r="M87" s="0" t="s">
        <v>526</v>
      </c>
      <c r="N87" s="0" t="n">
        <v>1</v>
      </c>
      <c r="O87" s="0" t="s">
        <v>527</v>
      </c>
      <c r="P87" s="0" t="s">
        <v>528</v>
      </c>
    </row>
    <row r="88" customFormat="false" ht="12.8" hidden="false" customHeight="false" outlineLevel="0" collapsed="false">
      <c r="A88" s="0" t="n">
        <v>0</v>
      </c>
      <c r="B88" s="0" t="s">
        <v>529</v>
      </c>
      <c r="C88" s="0" t="n">
        <v>2013</v>
      </c>
      <c r="D88" s="0" t="s">
        <v>530</v>
      </c>
      <c r="F88" s="0" t="n">
        <v>0</v>
      </c>
      <c r="G88" s="0" t="n">
        <v>1</v>
      </c>
      <c r="H88" s="0" t="n">
        <v>1</v>
      </c>
      <c r="I88" s="0" t="n">
        <v>3</v>
      </c>
      <c r="J88" s="0" t="s">
        <v>42</v>
      </c>
      <c r="K88" s="0" t="s">
        <v>531</v>
      </c>
      <c r="L88" s="0" t="s">
        <v>248</v>
      </c>
      <c r="M88" s="0" t="s">
        <v>532</v>
      </c>
      <c r="O88" s="0" t="s">
        <v>533</v>
      </c>
      <c r="P88" s="0" t="s">
        <v>522</v>
      </c>
    </row>
    <row r="89" customFormat="false" ht="12.8" hidden="false" customHeight="false" outlineLevel="0" collapsed="false">
      <c r="A89" s="2" t="n">
        <v>0</v>
      </c>
      <c r="B89" s="2" t="s">
        <v>534</v>
      </c>
      <c r="C89" s="2" t="n">
        <v>2013</v>
      </c>
      <c r="D89" s="2" t="s">
        <v>535</v>
      </c>
      <c r="E89" s="2" t="s">
        <v>536</v>
      </c>
      <c r="F89" s="2" t="n">
        <v>2</v>
      </c>
      <c r="G89" s="2" t="n">
        <v>1</v>
      </c>
      <c r="H89" s="2" t="n">
        <v>1</v>
      </c>
      <c r="I89" s="2" t="n">
        <v>4</v>
      </c>
      <c r="J89" s="2" t="s">
        <v>42</v>
      </c>
      <c r="L89" s="2" t="s">
        <v>537</v>
      </c>
    </row>
    <row r="90" customFormat="false" ht="12.8" hidden="false" customHeight="false" outlineLevel="0" collapsed="false">
      <c r="A90" s="0" t="n">
        <v>0</v>
      </c>
      <c r="B90" s="0" t="s">
        <v>538</v>
      </c>
      <c r="C90" s="0" t="n">
        <v>2013</v>
      </c>
      <c r="D90" s="0" t="s">
        <v>539</v>
      </c>
      <c r="F90" s="0" t="n">
        <v>2</v>
      </c>
      <c r="I90" s="0" t="n">
        <v>3</v>
      </c>
      <c r="J90" s="0" t="s">
        <v>42</v>
      </c>
      <c r="M90" s="0" t="s">
        <v>540</v>
      </c>
      <c r="P90" s="1" t="s">
        <v>541</v>
      </c>
      <c r="Q90" s="2" t="s">
        <v>542</v>
      </c>
    </row>
    <row r="91" customFormat="false" ht="12.8" hidden="false" customHeight="false" outlineLevel="0" collapsed="false">
      <c r="A91" s="2" t="n">
        <v>0</v>
      </c>
      <c r="B91" s="2" t="s">
        <v>543</v>
      </c>
      <c r="C91" s="2" t="n">
        <v>2013</v>
      </c>
      <c r="D91" s="2" t="s">
        <v>544</v>
      </c>
      <c r="F91" s="2" t="n">
        <v>1</v>
      </c>
      <c r="G91" s="2" t="n">
        <v>1</v>
      </c>
      <c r="H91" s="2" t="n">
        <v>1</v>
      </c>
      <c r="I91" s="2" t="n">
        <v>1</v>
      </c>
      <c r="K91" s="2" t="s">
        <v>545</v>
      </c>
      <c r="M91" s="2" t="s">
        <v>546</v>
      </c>
      <c r="N91" s="2" t="n">
        <v>1</v>
      </c>
      <c r="O91" s="1" t="s">
        <v>547</v>
      </c>
      <c r="Q91" s="1" t="s">
        <v>548</v>
      </c>
    </row>
    <row r="92" customFormat="false" ht="12.8" hidden="false" customHeight="false" outlineLevel="0" collapsed="false">
      <c r="A92" s="2" t="n">
        <v>1</v>
      </c>
      <c r="B92" s="2" t="s">
        <v>549</v>
      </c>
      <c r="C92" s="2" t="n">
        <v>2013</v>
      </c>
      <c r="D92" s="2" t="s">
        <v>550</v>
      </c>
      <c r="E92" s="2" t="s">
        <v>551</v>
      </c>
      <c r="F92" s="2" t="n">
        <v>2</v>
      </c>
      <c r="G92" s="2" t="n">
        <v>1</v>
      </c>
      <c r="H92" s="2" t="n">
        <v>1</v>
      </c>
      <c r="I92" s="2" t="n">
        <v>4</v>
      </c>
      <c r="J92" s="2" t="s">
        <v>42</v>
      </c>
      <c r="K92" s="2" t="s">
        <v>552</v>
      </c>
      <c r="L92" s="2" t="s">
        <v>553</v>
      </c>
      <c r="M92" s="0" t="s">
        <v>554</v>
      </c>
      <c r="N92" s="0" t="n">
        <v>0</v>
      </c>
      <c r="O92" s="0" t="s">
        <v>290</v>
      </c>
      <c r="Q92" s="2" t="s">
        <v>555</v>
      </c>
    </row>
    <row r="93" customFormat="false" ht="12.8" hidden="false" customHeight="false" outlineLevel="0" collapsed="false">
      <c r="A93" s="0" t="n">
        <v>0</v>
      </c>
      <c r="B93" s="0" t="s">
        <v>556</v>
      </c>
      <c r="C93" s="0" t="n">
        <v>2013</v>
      </c>
      <c r="D93" s="0" t="s">
        <v>557</v>
      </c>
      <c r="E93" s="0" t="s">
        <v>558</v>
      </c>
      <c r="F93" s="0" t="n">
        <v>2</v>
      </c>
      <c r="I93" s="0" t="n">
        <v>4</v>
      </c>
      <c r="J93" s="0" t="s">
        <v>42</v>
      </c>
      <c r="K93" s="0" t="s">
        <v>559</v>
      </c>
      <c r="M93" s="0" t="s">
        <v>560</v>
      </c>
      <c r="O93" s="0" t="s">
        <v>561</v>
      </c>
      <c r="R93" s="0" t="n">
        <v>1</v>
      </c>
    </row>
    <row r="94" customFormat="false" ht="12.8" hidden="false" customHeight="false" outlineLevel="0" collapsed="false">
      <c r="A94" s="2" t="n">
        <v>0</v>
      </c>
      <c r="B94" s="2" t="s">
        <v>562</v>
      </c>
      <c r="C94" s="2" t="n">
        <v>2013</v>
      </c>
      <c r="D94" s="2" t="s">
        <v>563</v>
      </c>
      <c r="F94" s="0" t="n">
        <v>0</v>
      </c>
      <c r="G94" s="2" t="n">
        <v>1</v>
      </c>
      <c r="H94" s="2" t="n">
        <v>1</v>
      </c>
      <c r="I94" s="2" t="n">
        <v>3</v>
      </c>
      <c r="L94" s="2" t="s">
        <v>248</v>
      </c>
      <c r="M94" s="2" t="s">
        <v>407</v>
      </c>
      <c r="P94" s="2" t="s">
        <v>191</v>
      </c>
    </row>
    <row r="95" customFormat="false" ht="12.8" hidden="false" customHeight="false" outlineLevel="0" collapsed="false">
      <c r="A95" s="0" t="n">
        <v>0</v>
      </c>
      <c r="B95" s="0" t="s">
        <v>564</v>
      </c>
      <c r="C95" s="0" t="n">
        <v>2013</v>
      </c>
      <c r="D95" s="0" t="s">
        <v>565</v>
      </c>
      <c r="F95" s="0" t="n">
        <v>2</v>
      </c>
      <c r="I95" s="0" t="s">
        <v>117</v>
      </c>
      <c r="J95" s="0" t="s">
        <v>42</v>
      </c>
      <c r="K95" s="0" t="s">
        <v>566</v>
      </c>
      <c r="M95" s="0" t="s">
        <v>22</v>
      </c>
      <c r="N95" s="0" t="s">
        <v>36</v>
      </c>
      <c r="O95" s="1" t="s">
        <v>30</v>
      </c>
      <c r="P95" s="0" t="s">
        <v>567</v>
      </c>
    </row>
    <row r="96" customFormat="false" ht="12.8" hidden="false" customHeight="false" outlineLevel="0" collapsed="false">
      <c r="A96" s="0" t="n">
        <v>0</v>
      </c>
      <c r="B96" s="0" t="s">
        <v>568</v>
      </c>
      <c r="C96" s="0" t="n">
        <v>2013</v>
      </c>
      <c r="D96" s="0" t="s">
        <v>569</v>
      </c>
      <c r="E96" s="0" t="s">
        <v>570</v>
      </c>
      <c r="F96" s="0" t="n">
        <v>0</v>
      </c>
      <c r="G96" s="0" t="n">
        <v>1</v>
      </c>
      <c r="H96" s="0" t="n">
        <v>1</v>
      </c>
      <c r="I96" s="0" t="n">
        <v>3</v>
      </c>
      <c r="K96" s="0" t="s">
        <v>571</v>
      </c>
      <c r="M96" s="0" t="s">
        <v>572</v>
      </c>
      <c r="N96" s="0" t="s">
        <v>311</v>
      </c>
      <c r="O96" s="0" t="s">
        <v>573</v>
      </c>
      <c r="P96" s="0" t="s">
        <v>191</v>
      </c>
    </row>
    <row r="97" customFormat="false" ht="12.8" hidden="false" customHeight="false" outlineLevel="0" collapsed="false">
      <c r="A97" s="0" t="n">
        <v>0</v>
      </c>
      <c r="B97" s="0" t="s">
        <v>568</v>
      </c>
      <c r="C97" s="0" t="n">
        <v>2013</v>
      </c>
      <c r="D97" s="0" t="s">
        <v>574</v>
      </c>
      <c r="F97" s="0" t="n">
        <v>2</v>
      </c>
      <c r="G97" s="0" t="n">
        <v>1</v>
      </c>
      <c r="H97" s="0" t="n">
        <v>1</v>
      </c>
      <c r="I97" s="0" t="n">
        <v>3</v>
      </c>
      <c r="J97" s="0" t="s">
        <v>42</v>
      </c>
      <c r="K97" s="0" t="s">
        <v>575</v>
      </c>
      <c r="L97" s="0" t="s">
        <v>177</v>
      </c>
      <c r="M97" s="0" t="s">
        <v>576</v>
      </c>
      <c r="O97" s="0" t="s">
        <v>577</v>
      </c>
      <c r="P97" s="1" t="s">
        <v>578</v>
      </c>
    </row>
    <row r="98" customFormat="false" ht="12.8" hidden="false" customHeight="false" outlineLevel="0" collapsed="false">
      <c r="A98" s="0" t="n">
        <v>0</v>
      </c>
      <c r="B98" s="0" t="s">
        <v>579</v>
      </c>
      <c r="C98" s="0" t="n">
        <v>2013</v>
      </c>
      <c r="D98" s="0" t="s">
        <v>580</v>
      </c>
      <c r="F98" s="0" t="n">
        <v>0</v>
      </c>
      <c r="G98" s="0" t="n">
        <v>1</v>
      </c>
      <c r="H98" s="0" t="n">
        <v>1</v>
      </c>
      <c r="I98" s="0" t="n">
        <v>3</v>
      </c>
      <c r="J98" s="0" t="s">
        <v>42</v>
      </c>
      <c r="K98" s="0" t="s">
        <v>581</v>
      </c>
      <c r="L98" s="0" t="s">
        <v>44</v>
      </c>
      <c r="M98" s="0" t="s">
        <v>22</v>
      </c>
      <c r="N98" s="0" t="s">
        <v>36</v>
      </c>
      <c r="O98" s="1" t="s">
        <v>582</v>
      </c>
      <c r="P98" s="0" t="s">
        <v>583</v>
      </c>
    </row>
    <row r="99" customFormat="false" ht="12.8" hidden="false" customHeight="false" outlineLevel="0" collapsed="false">
      <c r="A99" s="0" t="n">
        <v>0</v>
      </c>
      <c r="B99" s="0" t="s">
        <v>584</v>
      </c>
      <c r="C99" s="0" t="n">
        <v>2013</v>
      </c>
      <c r="D99" s="0" t="s">
        <v>585</v>
      </c>
      <c r="F99" s="0" t="n">
        <v>0</v>
      </c>
      <c r="I99" s="0" t="n">
        <v>3</v>
      </c>
      <c r="K99" s="0" t="s">
        <v>586</v>
      </c>
      <c r="M99" s="0" t="s">
        <v>587</v>
      </c>
      <c r="O99" s="0" t="s">
        <v>588</v>
      </c>
      <c r="P99" s="0" t="s">
        <v>589</v>
      </c>
    </row>
    <row r="100" customFormat="false" ht="12.8" hidden="false" customHeight="false" outlineLevel="0" collapsed="false">
      <c r="A100" s="0" t="n">
        <v>0</v>
      </c>
      <c r="B100" s="0" t="s">
        <v>590</v>
      </c>
      <c r="C100" s="0" t="n">
        <v>2013</v>
      </c>
      <c r="D100" s="0" t="s">
        <v>591</v>
      </c>
      <c r="E100" s="0" t="s">
        <v>592</v>
      </c>
      <c r="F100" s="0" t="n">
        <v>0</v>
      </c>
      <c r="G100" s="0" t="n">
        <v>1</v>
      </c>
      <c r="H100" s="0" t="n">
        <v>1</v>
      </c>
      <c r="I100" s="0" t="n">
        <v>3</v>
      </c>
      <c r="K100" s="0" t="s">
        <v>593</v>
      </c>
      <c r="M100" s="0" t="s">
        <v>594</v>
      </c>
      <c r="O100" s="0" t="s">
        <v>595</v>
      </c>
      <c r="P100" s="0" t="s">
        <v>191</v>
      </c>
      <c r="R100" s="0" t="n">
        <v>1</v>
      </c>
    </row>
    <row r="101" customFormat="false" ht="12.8" hidden="false" customHeight="false" outlineLevel="0" collapsed="false">
      <c r="A101" s="0" t="n">
        <v>0</v>
      </c>
      <c r="B101" s="0" t="s">
        <v>596</v>
      </c>
      <c r="C101" s="0" t="n">
        <v>2013</v>
      </c>
      <c r="D101" s="0" t="s">
        <v>597</v>
      </c>
      <c r="F101" s="0" t="n">
        <v>0</v>
      </c>
      <c r="G101" s="0" t="n">
        <v>1</v>
      </c>
      <c r="H101" s="0" t="n">
        <v>1</v>
      </c>
      <c r="I101" s="0" t="n">
        <v>3</v>
      </c>
      <c r="K101" s="0" t="s">
        <v>598</v>
      </c>
      <c r="L101" s="0" t="s">
        <v>248</v>
      </c>
      <c r="M101" s="0" t="s">
        <v>599</v>
      </c>
      <c r="N101" s="0" t="s">
        <v>36</v>
      </c>
      <c r="O101" s="1" t="s">
        <v>600</v>
      </c>
      <c r="P101" s="0" t="s">
        <v>191</v>
      </c>
      <c r="Q101" s="2" t="s">
        <v>326</v>
      </c>
    </row>
    <row r="102" customFormat="false" ht="12.8" hidden="false" customHeight="false" outlineLevel="0" collapsed="false">
      <c r="A102" s="2" t="n">
        <v>0</v>
      </c>
      <c r="B102" s="2" t="s">
        <v>601</v>
      </c>
      <c r="C102" s="2" t="n">
        <v>2013</v>
      </c>
      <c r="D102" s="2" t="s">
        <v>602</v>
      </c>
      <c r="F102" s="2" t="n">
        <v>2</v>
      </c>
      <c r="G102" s="0" t="n">
        <v>1</v>
      </c>
      <c r="H102" s="0" t="n">
        <v>1</v>
      </c>
      <c r="I102" s="2" t="n">
        <v>0</v>
      </c>
      <c r="J102" s="2" t="s">
        <v>42</v>
      </c>
      <c r="K102" s="2" t="s">
        <v>603</v>
      </c>
      <c r="L102" s="2" t="s">
        <v>21</v>
      </c>
      <c r="M102" s="2" t="s">
        <v>604</v>
      </c>
      <c r="N102" s="0" t="s">
        <v>36</v>
      </c>
      <c r="O102" s="1" t="s">
        <v>605</v>
      </c>
    </row>
    <row r="103" customFormat="false" ht="12.8" hidden="false" customHeight="false" outlineLevel="0" collapsed="false">
      <c r="A103" s="2" t="n">
        <v>0</v>
      </c>
      <c r="B103" s="2" t="s">
        <v>606</v>
      </c>
      <c r="C103" s="2" t="n">
        <v>2013</v>
      </c>
      <c r="D103" s="2" t="s">
        <v>607</v>
      </c>
      <c r="F103" s="0" t="n">
        <v>0</v>
      </c>
      <c r="G103" s="0" t="n">
        <v>1</v>
      </c>
      <c r="H103" s="0" t="n">
        <v>1</v>
      </c>
      <c r="I103" s="2" t="n">
        <v>3</v>
      </c>
      <c r="K103" s="2" t="s">
        <v>608</v>
      </c>
      <c r="L103" s="0" t="s">
        <v>254</v>
      </c>
      <c r="M103" s="2" t="s">
        <v>22</v>
      </c>
      <c r="N103" s="0" t="s">
        <v>36</v>
      </c>
      <c r="O103" s="1" t="s">
        <v>256</v>
      </c>
      <c r="P103" s="0" t="s">
        <v>609</v>
      </c>
    </row>
    <row r="104" customFormat="false" ht="12.8" hidden="false" customHeight="false" outlineLevel="0" collapsed="false">
      <c r="A104" s="0" t="n">
        <v>0</v>
      </c>
      <c r="B104" s="0" t="s">
        <v>610</v>
      </c>
      <c r="C104" s="0" t="n">
        <v>2013</v>
      </c>
      <c r="D104" s="0" t="s">
        <v>611</v>
      </c>
      <c r="F104" s="0" t="n">
        <v>0</v>
      </c>
      <c r="I104" s="0" t="n">
        <v>0</v>
      </c>
      <c r="J104" s="0" t="s">
        <v>42</v>
      </c>
      <c r="K104" s="0" t="s">
        <v>612</v>
      </c>
      <c r="M104" s="0" t="s">
        <v>613</v>
      </c>
      <c r="O104" s="0" t="s">
        <v>614</v>
      </c>
      <c r="Q104" s="0" t="s">
        <v>615</v>
      </c>
    </row>
    <row r="105" customFormat="false" ht="12.8" hidden="false" customHeight="false" outlineLevel="0" collapsed="false">
      <c r="A105" s="2" t="n">
        <v>1</v>
      </c>
      <c r="B105" s="2" t="s">
        <v>616</v>
      </c>
      <c r="C105" s="2" t="n">
        <v>2013</v>
      </c>
      <c r="D105" s="2" t="s">
        <v>617</v>
      </c>
      <c r="F105" s="2" t="n">
        <v>2</v>
      </c>
      <c r="G105" s="2" t="n">
        <v>1</v>
      </c>
      <c r="H105" s="2" t="n">
        <v>1</v>
      </c>
      <c r="I105" s="2" t="n">
        <v>3</v>
      </c>
      <c r="J105" s="2" t="s">
        <v>42</v>
      </c>
      <c r="K105" s="2" t="s">
        <v>618</v>
      </c>
      <c r="L105" s="0" t="s">
        <v>619</v>
      </c>
      <c r="M105" s="2" t="s">
        <v>620</v>
      </c>
      <c r="N105" s="0" t="s">
        <v>311</v>
      </c>
      <c r="O105" s="0" t="s">
        <v>621</v>
      </c>
      <c r="P105" s="1" t="s">
        <v>622</v>
      </c>
    </row>
    <row r="106" customFormat="false" ht="12.8" hidden="false" customHeight="false" outlineLevel="0" collapsed="false">
      <c r="A106" s="0" t="n">
        <v>1</v>
      </c>
      <c r="B106" s="0" t="s">
        <v>623</v>
      </c>
      <c r="C106" s="0" t="n">
        <v>2013</v>
      </c>
      <c r="D106" s="0" t="s">
        <v>624</v>
      </c>
      <c r="E106" s="0" t="s">
        <v>625</v>
      </c>
      <c r="F106" s="0" t="n">
        <v>0</v>
      </c>
      <c r="I106" s="0" t="n">
        <v>4</v>
      </c>
      <c r="K106" s="0" t="s">
        <v>626</v>
      </c>
      <c r="M106" s="0" t="s">
        <v>627</v>
      </c>
      <c r="N106" s="0" t="n">
        <v>1</v>
      </c>
      <c r="O106" s="0" t="s">
        <v>127</v>
      </c>
      <c r="Q106" s="2" t="s">
        <v>174</v>
      </c>
    </row>
    <row r="107" customFormat="false" ht="12.8" hidden="false" customHeight="false" outlineLevel="0" collapsed="false">
      <c r="A107" s="0" t="n">
        <v>0</v>
      </c>
      <c r="B107" s="0" t="s">
        <v>628</v>
      </c>
      <c r="C107" s="0" t="n">
        <v>2013</v>
      </c>
      <c r="D107" s="0" t="s">
        <v>629</v>
      </c>
      <c r="F107" s="0" t="n">
        <v>1</v>
      </c>
      <c r="G107" s="0" t="n">
        <v>1</v>
      </c>
      <c r="H107" s="0" t="n">
        <v>1</v>
      </c>
      <c r="I107" s="0" t="n">
        <v>1</v>
      </c>
      <c r="K107" s="0" t="s">
        <v>630</v>
      </c>
      <c r="M107" s="0" t="s">
        <v>631</v>
      </c>
      <c r="Q107" s="0" t="s">
        <v>632</v>
      </c>
    </row>
    <row r="108" customFormat="false" ht="12.8" hidden="false" customHeight="false" outlineLevel="0" collapsed="false">
      <c r="A108" s="2" t="n">
        <v>0</v>
      </c>
      <c r="B108" s="2" t="s">
        <v>633</v>
      </c>
      <c r="C108" s="2" t="n">
        <v>2013</v>
      </c>
      <c r="D108" s="2" t="s">
        <v>634</v>
      </c>
      <c r="F108" s="0" t="n">
        <v>0</v>
      </c>
      <c r="G108" s="0" t="n">
        <v>1</v>
      </c>
      <c r="H108" s="0" t="n">
        <v>1</v>
      </c>
      <c r="I108" s="2" t="n">
        <v>3</v>
      </c>
      <c r="M108" s="2" t="s">
        <v>635</v>
      </c>
      <c r="N108" s="2" t="s">
        <v>36</v>
      </c>
      <c r="O108" s="1" t="s">
        <v>636</v>
      </c>
      <c r="P108" s="2" t="s">
        <v>637</v>
      </c>
    </row>
    <row r="109" customFormat="false" ht="12.8" hidden="false" customHeight="false" outlineLevel="0" collapsed="false">
      <c r="A109" s="0" t="n">
        <v>0</v>
      </c>
      <c r="B109" s="0" t="s">
        <v>638</v>
      </c>
      <c r="C109" s="0" t="n">
        <v>2013</v>
      </c>
      <c r="D109" s="0" t="s">
        <v>639</v>
      </c>
      <c r="F109" s="0" t="n">
        <v>1</v>
      </c>
      <c r="I109" s="0" t="n">
        <v>1</v>
      </c>
      <c r="M109" s="0" t="s">
        <v>640</v>
      </c>
      <c r="O109" s="0" t="s">
        <v>641</v>
      </c>
    </row>
    <row r="110" customFormat="false" ht="12.8" hidden="false" customHeight="false" outlineLevel="0" collapsed="false">
      <c r="A110" s="0" t="n">
        <v>0</v>
      </c>
      <c r="B110" s="0" t="s">
        <v>642</v>
      </c>
      <c r="C110" s="0" t="n">
        <v>2013</v>
      </c>
      <c r="D110" s="0" t="s">
        <v>643</v>
      </c>
      <c r="F110" s="0" t="s">
        <v>644</v>
      </c>
      <c r="I110" s="0" t="n">
        <v>3</v>
      </c>
      <c r="K110" s="0" t="s">
        <v>645</v>
      </c>
      <c r="M110" s="0" t="s">
        <v>646</v>
      </c>
      <c r="O110" s="0" t="s">
        <v>588</v>
      </c>
      <c r="P110" s="0" t="s">
        <v>647</v>
      </c>
    </row>
    <row r="111" customFormat="false" ht="12.8" hidden="false" customHeight="false" outlineLevel="0" collapsed="false">
      <c r="A111" s="0" t="n">
        <v>0</v>
      </c>
      <c r="B111" s="0" t="s">
        <v>648</v>
      </c>
      <c r="C111" s="0" t="n">
        <v>2013</v>
      </c>
      <c r="D111" s="0" t="s">
        <v>649</v>
      </c>
      <c r="F111" s="0" t="n">
        <v>2</v>
      </c>
      <c r="I111" s="0" t="n">
        <v>0</v>
      </c>
      <c r="J111" s="0" t="s">
        <v>650</v>
      </c>
      <c r="K111" s="0" t="s">
        <v>651</v>
      </c>
      <c r="M111" s="0" t="s">
        <v>652</v>
      </c>
      <c r="O111" s="0" t="s">
        <v>653</v>
      </c>
      <c r="Q111" s="2" t="s">
        <v>174</v>
      </c>
    </row>
    <row r="112" customFormat="false" ht="12.8" hidden="false" customHeight="false" outlineLevel="0" collapsed="false">
      <c r="A112" s="2" t="n">
        <v>0</v>
      </c>
      <c r="B112" s="2" t="s">
        <v>654</v>
      </c>
      <c r="C112" s="2" t="n">
        <v>2013</v>
      </c>
      <c r="D112" s="2" t="s">
        <v>655</v>
      </c>
      <c r="E112" s="2" t="s">
        <v>656</v>
      </c>
      <c r="F112" s="2" t="n">
        <v>1</v>
      </c>
      <c r="G112" s="2" t="n">
        <v>1</v>
      </c>
      <c r="H112" s="2" t="n">
        <v>1</v>
      </c>
      <c r="I112" s="2" t="n">
        <v>4</v>
      </c>
      <c r="K112" s="2" t="s">
        <v>657</v>
      </c>
      <c r="L112" s="2" t="s">
        <v>658</v>
      </c>
      <c r="M112" s="2" t="s">
        <v>659</v>
      </c>
      <c r="N112" s="2" t="s">
        <v>36</v>
      </c>
      <c r="O112" s="2" t="s">
        <v>660</v>
      </c>
      <c r="P112" s="2" t="s">
        <v>498</v>
      </c>
      <c r="R112" s="2" t="n">
        <v>1</v>
      </c>
    </row>
    <row r="113" customFormat="false" ht="12.8" hidden="false" customHeight="false" outlineLevel="0" collapsed="false">
      <c r="A113" s="0" t="n">
        <v>0</v>
      </c>
      <c r="B113" s="0" t="s">
        <v>661</v>
      </c>
      <c r="C113" s="0" t="n">
        <v>2013</v>
      </c>
      <c r="D113" s="0" t="s">
        <v>662</v>
      </c>
      <c r="F113" s="0" t="n">
        <v>2</v>
      </c>
      <c r="G113" s="0" t="n">
        <v>1</v>
      </c>
      <c r="H113" s="0" t="n">
        <v>1</v>
      </c>
      <c r="I113" s="0" t="n">
        <v>0</v>
      </c>
      <c r="J113" s="0" t="s">
        <v>663</v>
      </c>
      <c r="K113" s="0" t="s">
        <v>664</v>
      </c>
      <c r="L113" s="0" t="s">
        <v>416</v>
      </c>
      <c r="M113" s="0" t="s">
        <v>178</v>
      </c>
      <c r="O113" s="0" t="s">
        <v>665</v>
      </c>
    </row>
    <row r="114" customFormat="false" ht="12.8" hidden="false" customHeight="false" outlineLevel="0" collapsed="false">
      <c r="A114" s="0" t="n">
        <v>0</v>
      </c>
      <c r="B114" s="0" t="s">
        <v>666</v>
      </c>
      <c r="C114" s="0" t="n">
        <v>2013</v>
      </c>
      <c r="D114" s="0" t="s">
        <v>667</v>
      </c>
      <c r="F114" s="0" t="n">
        <v>0</v>
      </c>
      <c r="G114" s="0" t="n">
        <v>1</v>
      </c>
      <c r="H114" s="0" t="n">
        <v>1</v>
      </c>
      <c r="I114" s="0" t="n">
        <v>3</v>
      </c>
      <c r="J114" s="0" t="s">
        <v>42</v>
      </c>
      <c r="K114" s="0" t="s">
        <v>668</v>
      </c>
      <c r="M114" s="0" t="s">
        <v>669</v>
      </c>
      <c r="O114" s="0" t="s">
        <v>670</v>
      </c>
      <c r="P114" s="0" t="s">
        <v>191</v>
      </c>
    </row>
    <row r="115" customFormat="false" ht="12.8" hidden="false" customHeight="false" outlineLevel="0" collapsed="false">
      <c r="A115" s="2" t="n">
        <v>0</v>
      </c>
      <c r="B115" s="2" t="s">
        <v>671</v>
      </c>
      <c r="C115" s="2" t="n">
        <v>2013</v>
      </c>
      <c r="D115" s="2" t="s">
        <v>672</v>
      </c>
      <c r="F115" s="2" t="n">
        <v>1</v>
      </c>
      <c r="I115" s="2" t="n">
        <v>1</v>
      </c>
      <c r="K115" s="2" t="s">
        <v>673</v>
      </c>
      <c r="L115" s="2" t="s">
        <v>674</v>
      </c>
      <c r="M115" s="2" t="s">
        <v>675</v>
      </c>
      <c r="N115" s="2" t="s">
        <v>311</v>
      </c>
      <c r="O115" s="2" t="s">
        <v>676</v>
      </c>
    </row>
    <row r="116" customFormat="false" ht="12.8" hidden="false" customHeight="false" outlineLevel="0" collapsed="false">
      <c r="A116" s="0" t="n">
        <v>1</v>
      </c>
      <c r="B116" s="0" t="s">
        <v>677</v>
      </c>
      <c r="C116" s="0" t="n">
        <v>2013</v>
      </c>
      <c r="D116" s="0" t="s">
        <v>678</v>
      </c>
      <c r="E116" s="0" t="s">
        <v>679</v>
      </c>
      <c r="F116" s="0" t="n">
        <v>2</v>
      </c>
      <c r="G116" s="0" t="n">
        <v>1</v>
      </c>
      <c r="H116" s="0" t="n">
        <v>1</v>
      </c>
      <c r="I116" s="0" t="n">
        <v>4</v>
      </c>
      <c r="J116" s="0" t="s">
        <v>680</v>
      </c>
      <c r="L116" s="0" t="s">
        <v>170</v>
      </c>
      <c r="M116" s="0" t="s">
        <v>681</v>
      </c>
      <c r="N116" s="0" t="s">
        <v>36</v>
      </c>
      <c r="O116" s="0" t="s">
        <v>682</v>
      </c>
      <c r="Q116" s="0" t="s">
        <v>683</v>
      </c>
    </row>
    <row r="117" customFormat="false" ht="12.8" hidden="false" customHeight="false" outlineLevel="0" collapsed="false">
      <c r="A117" s="0" t="n">
        <v>0</v>
      </c>
      <c r="B117" s="0" t="s">
        <v>684</v>
      </c>
      <c r="C117" s="0" t="n">
        <v>2013</v>
      </c>
      <c r="D117" s="0" t="s">
        <v>685</v>
      </c>
      <c r="F117" s="0" t="n">
        <v>2</v>
      </c>
      <c r="I117" s="0" t="n">
        <v>0</v>
      </c>
      <c r="J117" s="0" t="s">
        <v>42</v>
      </c>
      <c r="K117" s="0" t="s">
        <v>686</v>
      </c>
      <c r="M117" s="0" t="s">
        <v>687</v>
      </c>
      <c r="O117" s="0" t="s">
        <v>688</v>
      </c>
    </row>
    <row r="118" customFormat="false" ht="12.8" hidden="false" customHeight="false" outlineLevel="0" collapsed="false">
      <c r="A118" s="0" t="n">
        <v>0</v>
      </c>
      <c r="B118" s="0" t="s">
        <v>689</v>
      </c>
      <c r="C118" s="0" t="n">
        <v>2013</v>
      </c>
      <c r="D118" s="0" t="s">
        <v>690</v>
      </c>
      <c r="F118" s="0" t="s">
        <v>644</v>
      </c>
      <c r="I118" s="0" t="s">
        <v>68</v>
      </c>
      <c r="K118" s="0" t="s">
        <v>691</v>
      </c>
      <c r="M118" s="0" t="s">
        <v>692</v>
      </c>
      <c r="O118" s="0" t="s">
        <v>693</v>
      </c>
      <c r="P118" s="0" t="s">
        <v>191</v>
      </c>
    </row>
    <row r="119" customFormat="false" ht="12.8" hidden="false" customHeight="false" outlineLevel="0" collapsed="false">
      <c r="A119" s="0" t="n">
        <v>0</v>
      </c>
      <c r="B119" s="0" t="s">
        <v>694</v>
      </c>
      <c r="C119" s="0" t="n">
        <v>2013</v>
      </c>
      <c r="D119" s="0" t="s">
        <v>695</v>
      </c>
      <c r="E119" s="0" t="s">
        <v>322</v>
      </c>
      <c r="F119" s="0" t="n">
        <v>2</v>
      </c>
      <c r="I119" s="0" t="n">
        <v>3</v>
      </c>
      <c r="J119" s="0" t="s">
        <v>42</v>
      </c>
      <c r="K119" s="0" t="s">
        <v>323</v>
      </c>
      <c r="M119" s="0" t="s">
        <v>696</v>
      </c>
      <c r="O119" s="0" t="s">
        <v>325</v>
      </c>
      <c r="P119" s="0" t="s">
        <v>325</v>
      </c>
      <c r="Q119" s="2" t="s">
        <v>326</v>
      </c>
    </row>
    <row r="120" customFormat="false" ht="12.8" hidden="false" customHeight="false" outlineLevel="0" collapsed="false">
      <c r="A120" s="0" t="n">
        <v>0</v>
      </c>
      <c r="B120" s="0" t="s">
        <v>697</v>
      </c>
      <c r="C120" s="0" t="n">
        <v>2014</v>
      </c>
      <c r="D120" s="0" t="s">
        <v>698</v>
      </c>
      <c r="E120" s="0" t="s">
        <v>699</v>
      </c>
      <c r="F120" s="0" t="n">
        <v>2</v>
      </c>
      <c r="I120" s="0" t="n">
        <v>3</v>
      </c>
      <c r="J120" s="0" t="s">
        <v>42</v>
      </c>
      <c r="M120" s="2" t="s">
        <v>540</v>
      </c>
      <c r="P120" s="0" t="s">
        <v>700</v>
      </c>
      <c r="Q120" s="2" t="s">
        <v>542</v>
      </c>
    </row>
    <row r="121" customFormat="false" ht="12.8" hidden="false" customHeight="false" outlineLevel="0" collapsed="false">
      <c r="A121" s="0" t="n">
        <v>0</v>
      </c>
      <c r="B121" s="0" t="s">
        <v>701</v>
      </c>
      <c r="C121" s="0" t="n">
        <v>2014</v>
      </c>
      <c r="D121" s="0" t="s">
        <v>702</v>
      </c>
      <c r="F121" s="0" t="n">
        <v>0</v>
      </c>
      <c r="I121" s="0" t="n">
        <v>3</v>
      </c>
      <c r="J121" s="0" t="s">
        <v>42</v>
      </c>
      <c r="M121" s="0" t="s">
        <v>540</v>
      </c>
      <c r="O121" s="0" t="s">
        <v>595</v>
      </c>
      <c r="P121" s="1" t="s">
        <v>703</v>
      </c>
      <c r="Q121" s="2" t="s">
        <v>174</v>
      </c>
    </row>
    <row r="122" customFormat="false" ht="12.8" hidden="false" customHeight="false" outlineLevel="0" collapsed="false">
      <c r="A122" s="2" t="n">
        <v>0</v>
      </c>
      <c r="B122" s="2" t="s">
        <v>704</v>
      </c>
      <c r="C122" s="2" t="n">
        <v>2014</v>
      </c>
      <c r="D122" s="2" t="s">
        <v>705</v>
      </c>
      <c r="E122" s="2" t="s">
        <v>706</v>
      </c>
      <c r="F122" s="2" t="n">
        <v>2</v>
      </c>
      <c r="G122" s="0" t="n">
        <v>1</v>
      </c>
      <c r="H122" s="0" t="n">
        <v>1</v>
      </c>
      <c r="I122" s="2" t="n">
        <v>4</v>
      </c>
      <c r="J122" s="2" t="s">
        <v>42</v>
      </c>
      <c r="K122" s="2" t="s">
        <v>707</v>
      </c>
      <c r="L122" s="0" t="s">
        <v>177</v>
      </c>
      <c r="M122" s="2" t="s">
        <v>503</v>
      </c>
      <c r="N122" s="2" t="s">
        <v>36</v>
      </c>
      <c r="O122" s="1" t="s">
        <v>179</v>
      </c>
    </row>
    <row r="123" customFormat="false" ht="12.8" hidden="false" customHeight="false" outlineLevel="0" collapsed="false">
      <c r="A123" s="0" t="n">
        <v>0</v>
      </c>
      <c r="B123" s="0" t="s">
        <v>708</v>
      </c>
      <c r="C123" s="0" t="n">
        <v>2014</v>
      </c>
      <c r="D123" s="0" t="s">
        <v>709</v>
      </c>
      <c r="F123" s="0" t="n">
        <v>2</v>
      </c>
      <c r="G123" s="0" t="n">
        <v>1</v>
      </c>
      <c r="H123" s="0" t="n">
        <v>1</v>
      </c>
      <c r="I123" s="0" t="n">
        <v>0</v>
      </c>
      <c r="J123" s="0" t="s">
        <v>42</v>
      </c>
      <c r="K123" s="0" t="s">
        <v>710</v>
      </c>
      <c r="L123" s="0" t="s">
        <v>711</v>
      </c>
      <c r="M123" s="0" t="s">
        <v>712</v>
      </c>
      <c r="O123" s="0" t="s">
        <v>713</v>
      </c>
    </row>
    <row r="124" customFormat="false" ht="12.8" hidden="false" customHeight="false" outlineLevel="0" collapsed="false">
      <c r="A124" s="0" t="n">
        <v>0</v>
      </c>
      <c r="B124" s="0" t="s">
        <v>714</v>
      </c>
      <c r="C124" s="0" t="n">
        <v>2014</v>
      </c>
      <c r="D124" s="0" t="s">
        <v>715</v>
      </c>
      <c r="F124" s="0" t="n">
        <v>2</v>
      </c>
      <c r="I124" s="0" t="n">
        <v>0</v>
      </c>
      <c r="J124" s="0" t="s">
        <v>42</v>
      </c>
      <c r="K124" s="0" t="s">
        <v>716</v>
      </c>
      <c r="M124" s="0" t="s">
        <v>717</v>
      </c>
      <c r="O124" s="0" t="s">
        <v>718</v>
      </c>
    </row>
    <row r="125" customFormat="false" ht="12.8" hidden="false" customHeight="false" outlineLevel="0" collapsed="false">
      <c r="A125" s="0" t="n">
        <v>0</v>
      </c>
      <c r="B125" s="0" t="s">
        <v>719</v>
      </c>
      <c r="C125" s="0" t="n">
        <v>2014</v>
      </c>
      <c r="D125" s="0" t="s">
        <v>720</v>
      </c>
      <c r="F125" s="0" t="n">
        <v>1</v>
      </c>
      <c r="G125" s="0" t="n">
        <v>1</v>
      </c>
      <c r="H125" s="0" t="n">
        <v>1</v>
      </c>
      <c r="I125" s="0" t="n">
        <v>1</v>
      </c>
      <c r="K125" s="0" t="s">
        <v>721</v>
      </c>
      <c r="M125" s="0" t="s">
        <v>722</v>
      </c>
      <c r="N125" s="0" t="s">
        <v>36</v>
      </c>
      <c r="O125" s="0" t="s">
        <v>723</v>
      </c>
      <c r="Q125" s="2" t="s">
        <v>724</v>
      </c>
    </row>
    <row r="126" customFormat="false" ht="12.8" hidden="false" customHeight="false" outlineLevel="0" collapsed="false">
      <c r="A126" s="2" t="n">
        <v>0</v>
      </c>
      <c r="B126" s="2" t="s">
        <v>725</v>
      </c>
      <c r="C126" s="2" t="n">
        <v>2014</v>
      </c>
      <c r="D126" s="2" t="s">
        <v>726</v>
      </c>
      <c r="F126" s="2" t="n">
        <v>1</v>
      </c>
      <c r="G126" s="2" t="n">
        <v>1</v>
      </c>
      <c r="H126" s="2" t="n">
        <v>1</v>
      </c>
      <c r="I126" s="2" t="n">
        <v>1</v>
      </c>
      <c r="K126" s="2" t="s">
        <v>495</v>
      </c>
      <c r="M126" s="2" t="s">
        <v>496</v>
      </c>
      <c r="O126" s="0" t="s">
        <v>727</v>
      </c>
      <c r="Q126" s="1" t="s">
        <v>728</v>
      </c>
    </row>
    <row r="127" customFormat="false" ht="12.8" hidden="false" customHeight="false" outlineLevel="0" collapsed="false">
      <c r="A127" s="2" t="n">
        <v>0</v>
      </c>
      <c r="B127" s="2" t="s">
        <v>729</v>
      </c>
      <c r="C127" s="2" t="n">
        <v>2014</v>
      </c>
      <c r="D127" s="2" t="s">
        <v>730</v>
      </c>
      <c r="F127" s="2" t="n">
        <v>1</v>
      </c>
      <c r="G127" s="0" t="n">
        <v>1</v>
      </c>
      <c r="H127" s="0" t="n">
        <v>1</v>
      </c>
      <c r="I127" s="2" t="n">
        <v>1</v>
      </c>
      <c r="K127" s="2" t="s">
        <v>731</v>
      </c>
      <c r="M127" s="2" t="s">
        <v>732</v>
      </c>
      <c r="Q127" s="0" t="s">
        <v>225</v>
      </c>
    </row>
    <row r="128" customFormat="false" ht="12.8" hidden="false" customHeight="false" outlineLevel="0" collapsed="false">
      <c r="A128" s="0" t="n">
        <v>0</v>
      </c>
      <c r="B128" s="0" t="s">
        <v>733</v>
      </c>
      <c r="C128" s="0" t="n">
        <v>2014</v>
      </c>
      <c r="D128" s="0" t="s">
        <v>734</v>
      </c>
      <c r="E128" s="0" t="s">
        <v>735</v>
      </c>
      <c r="F128" s="0" t="n">
        <v>0</v>
      </c>
      <c r="G128" s="0" t="n">
        <v>1</v>
      </c>
      <c r="H128" s="0" t="n">
        <v>1</v>
      </c>
      <c r="I128" s="0" t="n">
        <v>4</v>
      </c>
      <c r="J128" s="0" t="s">
        <v>736</v>
      </c>
      <c r="K128" s="0" t="s">
        <v>737</v>
      </c>
      <c r="L128" s="0" t="s">
        <v>537</v>
      </c>
      <c r="M128" s="0" t="s">
        <v>738</v>
      </c>
      <c r="O128" s="0" t="s">
        <v>739</v>
      </c>
    </row>
    <row r="129" customFormat="false" ht="12.8" hidden="false" customHeight="false" outlineLevel="0" collapsed="false">
      <c r="A129" s="0" t="n">
        <v>0</v>
      </c>
      <c r="B129" s="0" t="s">
        <v>740</v>
      </c>
      <c r="C129" s="0" t="n">
        <v>2014</v>
      </c>
      <c r="D129" s="0" t="s">
        <v>741</v>
      </c>
      <c r="F129" s="0" t="n">
        <v>1</v>
      </c>
      <c r="I129" s="0" t="n">
        <v>1</v>
      </c>
      <c r="K129" s="0" t="s">
        <v>135</v>
      </c>
      <c r="M129" s="0" t="s">
        <v>742</v>
      </c>
      <c r="N129" s="0" t="n">
        <v>1</v>
      </c>
      <c r="O129" s="0" t="s">
        <v>137</v>
      </c>
      <c r="Q129" s="0" t="s">
        <v>743</v>
      </c>
    </row>
    <row r="130" customFormat="false" ht="12.8" hidden="false" customHeight="false" outlineLevel="0" collapsed="false">
      <c r="A130" s="0" t="n">
        <v>0</v>
      </c>
      <c r="B130" s="0" t="s">
        <v>744</v>
      </c>
      <c r="C130" s="0" t="n">
        <v>2014</v>
      </c>
      <c r="D130" s="0" t="s">
        <v>745</v>
      </c>
      <c r="F130" s="0" t="n">
        <v>0</v>
      </c>
      <c r="G130" s="0" t="n">
        <v>1</v>
      </c>
      <c r="H130" s="0" t="n">
        <v>1</v>
      </c>
      <c r="I130" s="0" t="n">
        <v>3</v>
      </c>
      <c r="K130" s="0" t="s">
        <v>746</v>
      </c>
      <c r="M130" s="0" t="s">
        <v>747</v>
      </c>
      <c r="N130" s="0" t="n">
        <v>1</v>
      </c>
      <c r="O130" s="0" t="s">
        <v>179</v>
      </c>
      <c r="P130" s="0" t="s">
        <v>191</v>
      </c>
    </row>
    <row r="131" customFormat="false" ht="12.8" hidden="false" customHeight="false" outlineLevel="0" collapsed="false">
      <c r="A131" s="0" t="n">
        <v>0</v>
      </c>
      <c r="B131" s="0" t="s">
        <v>748</v>
      </c>
      <c r="C131" s="0" t="n">
        <v>2014</v>
      </c>
      <c r="D131" s="0" t="s">
        <v>749</v>
      </c>
      <c r="F131" s="0" t="n">
        <v>1</v>
      </c>
      <c r="G131" s="0" t="n">
        <v>1</v>
      </c>
      <c r="H131" s="0" t="n">
        <v>1</v>
      </c>
      <c r="I131" s="0" t="n">
        <v>1</v>
      </c>
      <c r="K131" s="0" t="s">
        <v>750</v>
      </c>
      <c r="L131" s="0" t="s">
        <v>751</v>
      </c>
      <c r="M131" s="0" t="s">
        <v>752</v>
      </c>
      <c r="N131" s="0" t="s">
        <v>311</v>
      </c>
      <c r="O131" s="0" t="s">
        <v>621</v>
      </c>
      <c r="Q131" s="0" t="s">
        <v>753</v>
      </c>
    </row>
    <row r="132" customFormat="false" ht="12.8" hidden="false" customHeight="false" outlineLevel="0" collapsed="false">
      <c r="A132" s="0" t="n">
        <v>0</v>
      </c>
      <c r="B132" s="0" t="s">
        <v>754</v>
      </c>
      <c r="C132" s="0" t="n">
        <v>2014</v>
      </c>
      <c r="D132" s="0" t="s">
        <v>755</v>
      </c>
      <c r="E132" s="0" t="s">
        <v>756</v>
      </c>
      <c r="F132" s="0" t="n">
        <v>0</v>
      </c>
      <c r="I132" s="0" t="n">
        <v>4</v>
      </c>
      <c r="M132" s="0" t="s">
        <v>265</v>
      </c>
      <c r="O132" s="0" t="s">
        <v>757</v>
      </c>
      <c r="R132" s="0" t="n">
        <v>1</v>
      </c>
    </row>
    <row r="133" customFormat="false" ht="12.8" hidden="false" customHeight="false" outlineLevel="0" collapsed="false">
      <c r="A133" s="2" t="n">
        <v>1</v>
      </c>
      <c r="B133" s="2" t="s">
        <v>758</v>
      </c>
      <c r="C133" s="2" t="n">
        <v>2014</v>
      </c>
      <c r="D133" s="2" t="s">
        <v>759</v>
      </c>
      <c r="E133" s="2" t="s">
        <v>760</v>
      </c>
      <c r="F133" s="2" t="s">
        <v>18</v>
      </c>
      <c r="G133" s="2" t="n">
        <v>1</v>
      </c>
      <c r="H133" s="2" t="n">
        <v>1</v>
      </c>
      <c r="I133" s="2" t="s">
        <v>117</v>
      </c>
      <c r="K133" s="2" t="s">
        <v>761</v>
      </c>
      <c r="L133" s="0" t="s">
        <v>56</v>
      </c>
      <c r="M133" s="2" t="s">
        <v>762</v>
      </c>
      <c r="N133" s="2" t="n">
        <v>1</v>
      </c>
      <c r="O133" s="1" t="s">
        <v>763</v>
      </c>
      <c r="P133" s="2" t="s">
        <v>191</v>
      </c>
    </row>
    <row r="134" customFormat="false" ht="12.8" hidden="false" customHeight="false" outlineLevel="0" collapsed="false">
      <c r="A134" s="2" t="n">
        <v>0</v>
      </c>
      <c r="B134" s="2" t="s">
        <v>764</v>
      </c>
      <c r="C134" s="2" t="n">
        <v>2014</v>
      </c>
      <c r="D134" s="2" t="s">
        <v>765</v>
      </c>
      <c r="E134" s="2" t="s">
        <v>766</v>
      </c>
      <c r="F134" s="2" t="n">
        <v>2</v>
      </c>
      <c r="G134" s="0" t="n">
        <v>1</v>
      </c>
      <c r="H134" s="0" t="n">
        <v>1</v>
      </c>
      <c r="I134" s="2" t="n">
        <v>0</v>
      </c>
      <c r="J134" s="0" t="s">
        <v>42</v>
      </c>
      <c r="L134" s="2" t="s">
        <v>170</v>
      </c>
      <c r="M134" s="0" t="s">
        <v>395</v>
      </c>
      <c r="N134" s="2" t="n">
        <v>1</v>
      </c>
      <c r="O134" s="2" t="s">
        <v>261</v>
      </c>
      <c r="Q134" s="0" t="s">
        <v>767</v>
      </c>
    </row>
    <row r="135" customFormat="false" ht="12.8" hidden="false" customHeight="false" outlineLevel="0" collapsed="false">
      <c r="A135" s="0" t="n">
        <v>0</v>
      </c>
      <c r="B135" s="0" t="s">
        <v>768</v>
      </c>
      <c r="C135" s="0" t="n">
        <v>2014</v>
      </c>
      <c r="D135" s="0" t="s">
        <v>769</v>
      </c>
      <c r="F135" s="0" t="n">
        <v>0</v>
      </c>
      <c r="G135" s="0" t="n">
        <v>1</v>
      </c>
      <c r="H135" s="0" t="n">
        <v>1</v>
      </c>
      <c r="I135" s="0" t="n">
        <v>0</v>
      </c>
      <c r="J135" s="0" t="s">
        <v>770</v>
      </c>
      <c r="K135" s="0" t="s">
        <v>771</v>
      </c>
      <c r="L135" s="0" t="s">
        <v>772</v>
      </c>
      <c r="M135" s="0" t="s">
        <v>22</v>
      </c>
      <c r="N135" s="0" t="s">
        <v>36</v>
      </c>
      <c r="O135" s="1" t="s">
        <v>773</v>
      </c>
    </row>
    <row r="136" customFormat="false" ht="12.8" hidden="false" customHeight="false" outlineLevel="0" collapsed="false">
      <c r="A136" s="0" t="n">
        <v>0</v>
      </c>
      <c r="B136" s="0" t="s">
        <v>774</v>
      </c>
      <c r="C136" s="0" t="n">
        <v>2014</v>
      </c>
      <c r="D136" s="0" t="s">
        <v>775</v>
      </c>
      <c r="E136" s="0" t="s">
        <v>776</v>
      </c>
      <c r="F136" s="0" t="s">
        <v>18</v>
      </c>
      <c r="G136" s="0" t="n">
        <v>1</v>
      </c>
      <c r="H136" s="0" t="n">
        <v>1</v>
      </c>
      <c r="I136" s="0" t="s">
        <v>54</v>
      </c>
      <c r="K136" s="0" t="s">
        <v>777</v>
      </c>
      <c r="M136" s="0" t="s">
        <v>778</v>
      </c>
      <c r="N136" s="0" t="s">
        <v>311</v>
      </c>
      <c r="O136" s="0" t="s">
        <v>779</v>
      </c>
      <c r="P136" s="0" t="s">
        <v>780</v>
      </c>
      <c r="Q136" s="2" t="s">
        <v>781</v>
      </c>
      <c r="R136" s="0" t="n">
        <v>1</v>
      </c>
    </row>
    <row r="137" customFormat="false" ht="12.8" hidden="false" customHeight="false" outlineLevel="0" collapsed="false">
      <c r="A137" s="0" t="n">
        <v>0</v>
      </c>
      <c r="B137" s="0" t="s">
        <v>782</v>
      </c>
      <c r="C137" s="0" t="n">
        <v>2014</v>
      </c>
      <c r="D137" s="0" t="s">
        <v>783</v>
      </c>
      <c r="F137" s="0" t="s">
        <v>18</v>
      </c>
      <c r="I137" s="0" t="s">
        <v>116</v>
      </c>
      <c r="J137" s="0" t="s">
        <v>42</v>
      </c>
      <c r="K137" s="0" t="s">
        <v>784</v>
      </c>
      <c r="M137" s="0" t="s">
        <v>785</v>
      </c>
      <c r="O137" s="0" t="s">
        <v>786</v>
      </c>
    </row>
    <row r="138" customFormat="false" ht="12.8" hidden="false" customHeight="false" outlineLevel="0" collapsed="false">
      <c r="A138" s="0" t="n">
        <v>0</v>
      </c>
      <c r="B138" s="0" t="s">
        <v>787</v>
      </c>
      <c r="C138" s="0" t="n">
        <v>2014</v>
      </c>
      <c r="D138" s="0" t="s">
        <v>788</v>
      </c>
      <c r="F138" s="0" t="s">
        <v>18</v>
      </c>
      <c r="I138" s="0" t="s">
        <v>116</v>
      </c>
      <c r="J138" s="0" t="s">
        <v>789</v>
      </c>
      <c r="M138" s="0" t="s">
        <v>790</v>
      </c>
      <c r="N138" s="0" t="s">
        <v>154</v>
      </c>
      <c r="O138" s="0" t="s">
        <v>791</v>
      </c>
      <c r="Q138" s="0" t="s">
        <v>792</v>
      </c>
    </row>
    <row r="139" customFormat="false" ht="12.8" hidden="false" customHeight="false" outlineLevel="0" collapsed="false">
      <c r="A139" s="2" t="n">
        <v>0</v>
      </c>
      <c r="B139" s="2" t="s">
        <v>793</v>
      </c>
      <c r="C139" s="2" t="n">
        <v>2014</v>
      </c>
      <c r="D139" s="2" t="s">
        <v>794</v>
      </c>
      <c r="F139" s="2" t="n">
        <v>2</v>
      </c>
      <c r="G139" s="2" t="n">
        <v>1</v>
      </c>
      <c r="H139" s="2" t="n">
        <v>1</v>
      </c>
      <c r="I139" s="2" t="n">
        <v>3</v>
      </c>
      <c r="J139" s="2" t="s">
        <v>795</v>
      </c>
      <c r="L139" s="2" t="s">
        <v>796</v>
      </c>
      <c r="M139" s="2" t="s">
        <v>797</v>
      </c>
      <c r="N139" s="0" t="s">
        <v>36</v>
      </c>
      <c r="O139" s="1" t="s">
        <v>798</v>
      </c>
      <c r="P139" s="1" t="s">
        <v>799</v>
      </c>
    </row>
    <row r="140" customFormat="false" ht="12.8" hidden="false" customHeight="false" outlineLevel="0" collapsed="false">
      <c r="A140" s="0" t="n">
        <v>0</v>
      </c>
      <c r="B140" s="0" t="s">
        <v>800</v>
      </c>
      <c r="C140" s="0" t="n">
        <v>2014</v>
      </c>
      <c r="D140" s="0" t="s">
        <v>801</v>
      </c>
      <c r="F140" s="0" t="n">
        <v>1</v>
      </c>
      <c r="G140" s="0" t="n">
        <v>1</v>
      </c>
      <c r="H140" s="0" t="n">
        <v>1</v>
      </c>
      <c r="I140" s="0" t="n">
        <v>1</v>
      </c>
      <c r="K140" s="0" t="s">
        <v>802</v>
      </c>
      <c r="M140" s="0" t="s">
        <v>803</v>
      </c>
      <c r="O140" s="0" t="s">
        <v>804</v>
      </c>
      <c r="Q140" s="0" t="s">
        <v>805</v>
      </c>
    </row>
    <row r="141" customFormat="false" ht="12.8" hidden="false" customHeight="false" outlineLevel="0" collapsed="false">
      <c r="A141" s="0" t="n">
        <v>0</v>
      </c>
      <c r="B141" s="0" t="s">
        <v>806</v>
      </c>
      <c r="C141" s="0" t="n">
        <v>2014</v>
      </c>
      <c r="D141" s="0" t="s">
        <v>807</v>
      </c>
      <c r="F141" s="0" t="n">
        <v>2</v>
      </c>
      <c r="I141" s="0" t="n">
        <v>0</v>
      </c>
      <c r="J141" s="0" t="s">
        <v>808</v>
      </c>
      <c r="K141" s="0" t="s">
        <v>809</v>
      </c>
      <c r="M141" s="0" t="s">
        <v>810</v>
      </c>
      <c r="N141" s="0" t="n">
        <v>0</v>
      </c>
      <c r="O141" s="0" t="s">
        <v>290</v>
      </c>
    </row>
    <row r="142" customFormat="false" ht="12.8" hidden="false" customHeight="false" outlineLevel="0" collapsed="false">
      <c r="A142" s="0" t="n">
        <v>0</v>
      </c>
      <c r="B142" s="0" t="s">
        <v>811</v>
      </c>
      <c r="C142" s="0" t="n">
        <v>2014</v>
      </c>
      <c r="D142" s="0" t="s">
        <v>812</v>
      </c>
      <c r="F142" s="0" t="n">
        <v>0</v>
      </c>
      <c r="G142" s="0" t="n">
        <v>1</v>
      </c>
      <c r="H142" s="0" t="n">
        <v>1</v>
      </c>
      <c r="I142" s="0" t="n">
        <v>3</v>
      </c>
      <c r="K142" s="0" t="s">
        <v>813</v>
      </c>
      <c r="M142" s="0" t="s">
        <v>814</v>
      </c>
      <c r="O142" s="0" t="s">
        <v>815</v>
      </c>
      <c r="P142" s="0" t="s">
        <v>191</v>
      </c>
    </row>
    <row r="143" customFormat="false" ht="12.8" hidden="false" customHeight="false" outlineLevel="0" collapsed="false">
      <c r="A143" s="0" t="n">
        <v>0</v>
      </c>
      <c r="B143" s="0" t="s">
        <v>816</v>
      </c>
      <c r="C143" s="0" t="n">
        <v>2014</v>
      </c>
      <c r="D143" s="0" t="s">
        <v>817</v>
      </c>
      <c r="E143" s="0" t="s">
        <v>818</v>
      </c>
      <c r="F143" s="0" t="n">
        <v>2</v>
      </c>
      <c r="G143" s="0" t="n">
        <v>1</v>
      </c>
      <c r="H143" s="0" t="n">
        <v>1</v>
      </c>
      <c r="I143" s="0" t="n">
        <v>4</v>
      </c>
      <c r="J143" s="0" t="s">
        <v>42</v>
      </c>
      <c r="L143" s="0" t="s">
        <v>21</v>
      </c>
      <c r="M143" s="0" t="s">
        <v>819</v>
      </c>
      <c r="N143" s="0" t="s">
        <v>36</v>
      </c>
      <c r="O143" s="1" t="s">
        <v>103</v>
      </c>
    </row>
    <row r="144" customFormat="false" ht="12.8" hidden="false" customHeight="false" outlineLevel="0" collapsed="false">
      <c r="A144" s="2" t="n">
        <v>0</v>
      </c>
      <c r="B144" s="2" t="s">
        <v>820</v>
      </c>
      <c r="C144" s="2" t="n">
        <v>2014</v>
      </c>
      <c r="D144" s="2" t="s">
        <v>821</v>
      </c>
      <c r="F144" s="2" t="n">
        <v>2</v>
      </c>
      <c r="G144" s="2" t="n">
        <v>1</v>
      </c>
      <c r="H144" s="2" t="n">
        <v>1</v>
      </c>
      <c r="I144" s="2" t="n">
        <v>0</v>
      </c>
      <c r="J144" s="2" t="s">
        <v>42</v>
      </c>
      <c r="K144" s="2" t="s">
        <v>822</v>
      </c>
      <c r="L144" s="2" t="s">
        <v>537</v>
      </c>
      <c r="M144" s="2" t="s">
        <v>823</v>
      </c>
    </row>
    <row r="145" customFormat="false" ht="12.8" hidden="false" customHeight="false" outlineLevel="0" collapsed="false">
      <c r="A145" s="2" t="n">
        <v>0</v>
      </c>
      <c r="B145" s="2" t="s">
        <v>824</v>
      </c>
      <c r="C145" s="2" t="n">
        <v>2014</v>
      </c>
      <c r="D145" s="2" t="s">
        <v>825</v>
      </c>
      <c r="F145" s="2" t="n">
        <v>0</v>
      </c>
      <c r="I145" s="2" t="n">
        <v>0</v>
      </c>
      <c r="J145" s="2" t="s">
        <v>42</v>
      </c>
      <c r="K145" s="2" t="s">
        <v>826</v>
      </c>
      <c r="M145" s="2" t="s">
        <v>827</v>
      </c>
      <c r="O145" s="0" t="s">
        <v>828</v>
      </c>
    </row>
    <row r="146" customFormat="false" ht="12.8" hidden="false" customHeight="false" outlineLevel="0" collapsed="false">
      <c r="A146" s="0" t="n">
        <v>0</v>
      </c>
      <c r="B146" s="0" t="s">
        <v>829</v>
      </c>
      <c r="C146" s="0" t="n">
        <v>2014</v>
      </c>
      <c r="D146" s="0" t="s">
        <v>830</v>
      </c>
      <c r="F146" s="0" t="s">
        <v>18</v>
      </c>
      <c r="G146" s="0" t="n">
        <v>1</v>
      </c>
      <c r="H146" s="0" t="n">
        <v>1</v>
      </c>
      <c r="I146" s="0" t="n">
        <v>3</v>
      </c>
      <c r="K146" s="0" t="s">
        <v>831</v>
      </c>
      <c r="M146" s="0" t="s">
        <v>265</v>
      </c>
      <c r="O146" s="0" t="s">
        <v>832</v>
      </c>
      <c r="P146" s="0" t="s">
        <v>191</v>
      </c>
      <c r="Q146" s="2" t="s">
        <v>174</v>
      </c>
    </row>
    <row r="147" customFormat="false" ht="12.8" hidden="false" customHeight="false" outlineLevel="0" collapsed="false">
      <c r="A147" s="0" t="n">
        <v>0</v>
      </c>
      <c r="B147" s="0" t="s">
        <v>833</v>
      </c>
      <c r="C147" s="0" t="n">
        <v>2014</v>
      </c>
      <c r="D147" s="0" t="s">
        <v>834</v>
      </c>
      <c r="E147" s="0" t="s">
        <v>835</v>
      </c>
      <c r="F147" s="0" t="n">
        <v>2</v>
      </c>
      <c r="G147" s="0" t="n">
        <v>1</v>
      </c>
      <c r="H147" s="0" t="n">
        <v>1</v>
      </c>
      <c r="I147" s="0" t="n">
        <v>3</v>
      </c>
      <c r="J147" s="0" t="s">
        <v>836</v>
      </c>
      <c r="K147" s="0" t="s">
        <v>837</v>
      </c>
      <c r="M147" s="0" t="s">
        <v>838</v>
      </c>
      <c r="O147" s="0" t="s">
        <v>839</v>
      </c>
      <c r="P147" s="0" t="s">
        <v>840</v>
      </c>
      <c r="Q147" s="2" t="s">
        <v>326</v>
      </c>
      <c r="R147" s="0" t="n">
        <v>1</v>
      </c>
    </row>
    <row r="148" customFormat="false" ht="12.8" hidden="false" customHeight="false" outlineLevel="0" collapsed="false">
      <c r="A148" s="0" t="n">
        <v>0</v>
      </c>
      <c r="B148" s="0" t="s">
        <v>841</v>
      </c>
      <c r="C148" s="0" t="n">
        <v>2014</v>
      </c>
      <c r="D148" s="0" t="s">
        <v>842</v>
      </c>
      <c r="F148" s="0" t="n">
        <v>2</v>
      </c>
      <c r="G148" s="0" t="n">
        <v>1</v>
      </c>
      <c r="H148" s="0" t="n">
        <v>1</v>
      </c>
      <c r="I148" s="0" t="n">
        <v>3</v>
      </c>
      <c r="K148" s="0" t="s">
        <v>843</v>
      </c>
      <c r="M148" s="0" t="s">
        <v>844</v>
      </c>
      <c r="O148" s="0" t="s">
        <v>845</v>
      </c>
      <c r="P148" s="0" t="s">
        <v>846</v>
      </c>
    </row>
    <row r="149" customFormat="false" ht="12.8" hidden="false" customHeight="false" outlineLevel="0" collapsed="false">
      <c r="A149" s="0" t="n">
        <v>0</v>
      </c>
      <c r="B149" s="0" t="s">
        <v>847</v>
      </c>
      <c r="C149" s="0" t="n">
        <v>2014</v>
      </c>
      <c r="D149" s="0" t="s">
        <v>848</v>
      </c>
      <c r="E149" s="0" t="s">
        <v>849</v>
      </c>
      <c r="F149" s="0" t="n">
        <v>0</v>
      </c>
      <c r="G149" s="0" t="n">
        <v>1</v>
      </c>
      <c r="H149" s="0" t="n">
        <v>1</v>
      </c>
      <c r="I149" s="0" t="n">
        <v>4</v>
      </c>
      <c r="K149" s="0" t="s">
        <v>850</v>
      </c>
      <c r="L149" s="0" t="s">
        <v>44</v>
      </c>
      <c r="M149" s="0" t="s">
        <v>851</v>
      </c>
      <c r="O149" s="0" t="s">
        <v>852</v>
      </c>
      <c r="R149" s="0" t="n">
        <v>1</v>
      </c>
    </row>
    <row r="150" customFormat="false" ht="12.8" hidden="false" customHeight="false" outlineLevel="0" collapsed="false">
      <c r="A150" s="0" t="n">
        <v>0</v>
      </c>
      <c r="B150" s="0" t="s">
        <v>853</v>
      </c>
      <c r="C150" s="0" t="n">
        <v>2014</v>
      </c>
      <c r="D150" s="0" t="s">
        <v>854</v>
      </c>
      <c r="F150" s="0" t="s">
        <v>18</v>
      </c>
      <c r="G150" s="0" t="n">
        <v>1</v>
      </c>
      <c r="H150" s="0" t="n">
        <v>1</v>
      </c>
      <c r="I150" s="0" t="n">
        <v>3</v>
      </c>
      <c r="K150" s="0" t="s">
        <v>855</v>
      </c>
      <c r="M150" s="0" t="s">
        <v>856</v>
      </c>
      <c r="N150" s="0" t="s">
        <v>311</v>
      </c>
      <c r="O150" s="0" t="s">
        <v>857</v>
      </c>
      <c r="P150" s="0" t="s">
        <v>858</v>
      </c>
    </row>
    <row r="151" customFormat="false" ht="12.8" hidden="false" customHeight="false" outlineLevel="0" collapsed="false">
      <c r="A151" s="0" t="n">
        <v>0</v>
      </c>
      <c r="B151" s="0" t="s">
        <v>859</v>
      </c>
      <c r="C151" s="0" t="n">
        <v>2014</v>
      </c>
      <c r="D151" s="0" t="s">
        <v>860</v>
      </c>
      <c r="E151" s="0" t="s">
        <v>861</v>
      </c>
      <c r="F151" s="0" t="n">
        <v>0</v>
      </c>
      <c r="G151" s="0" t="n">
        <v>1</v>
      </c>
      <c r="H151" s="0" t="n">
        <v>1</v>
      </c>
      <c r="I151" s="0" t="s">
        <v>117</v>
      </c>
      <c r="K151" s="0" t="s">
        <v>862</v>
      </c>
      <c r="M151" s="0" t="s">
        <v>863</v>
      </c>
      <c r="O151" s="0" t="s">
        <v>864</v>
      </c>
      <c r="P151" s="0" t="s">
        <v>191</v>
      </c>
    </row>
    <row r="152" customFormat="false" ht="12.8" hidden="false" customHeight="false" outlineLevel="0" collapsed="false">
      <c r="A152" s="0" t="n">
        <v>0</v>
      </c>
      <c r="B152" s="0" t="s">
        <v>865</v>
      </c>
      <c r="C152" s="0" t="n">
        <v>2014</v>
      </c>
      <c r="D152" s="0" t="s">
        <v>866</v>
      </c>
      <c r="E152" s="0" t="s">
        <v>867</v>
      </c>
      <c r="F152" s="0" t="n">
        <v>2</v>
      </c>
      <c r="G152" s="0" t="n">
        <v>1</v>
      </c>
      <c r="H152" s="0" t="n">
        <v>1</v>
      </c>
      <c r="I152" s="0" t="n">
        <v>4</v>
      </c>
      <c r="J152" s="0" t="s">
        <v>868</v>
      </c>
      <c r="K152" s="0" t="s">
        <v>869</v>
      </c>
      <c r="L152" s="0" t="s">
        <v>537</v>
      </c>
      <c r="M152" s="0" t="s">
        <v>870</v>
      </c>
      <c r="O152" s="0" t="s">
        <v>871</v>
      </c>
      <c r="R152" s="0" t="n">
        <v>1</v>
      </c>
    </row>
    <row r="153" customFormat="false" ht="12.8" hidden="false" customHeight="false" outlineLevel="0" collapsed="false">
      <c r="A153" s="0" t="n">
        <v>0</v>
      </c>
      <c r="B153" s="0" t="s">
        <v>872</v>
      </c>
      <c r="C153" s="0" t="n">
        <v>2014</v>
      </c>
      <c r="D153" s="0" t="s">
        <v>873</v>
      </c>
      <c r="F153" s="0" t="n">
        <v>0</v>
      </c>
      <c r="I153" s="0" t="n">
        <v>3</v>
      </c>
      <c r="J153" s="0" t="s">
        <v>874</v>
      </c>
      <c r="K153" s="0" t="s">
        <v>875</v>
      </c>
      <c r="M153" s="0" t="s">
        <v>876</v>
      </c>
      <c r="N153" s="0" t="n">
        <v>1</v>
      </c>
      <c r="O153" s="0" t="s">
        <v>877</v>
      </c>
      <c r="P153" s="0" t="s">
        <v>878</v>
      </c>
    </row>
    <row r="154" customFormat="false" ht="12.8" hidden="false" customHeight="false" outlineLevel="0" collapsed="false">
      <c r="A154" s="0" t="n">
        <v>0</v>
      </c>
      <c r="B154" s="0" t="s">
        <v>879</v>
      </c>
      <c r="C154" s="0" t="n">
        <v>2014</v>
      </c>
      <c r="D154" s="0" t="s">
        <v>880</v>
      </c>
      <c r="E154" s="0" t="s">
        <v>881</v>
      </c>
      <c r="F154" s="0" t="s">
        <v>644</v>
      </c>
      <c r="I154" s="0" t="s">
        <v>117</v>
      </c>
      <c r="J154" s="0" t="s">
        <v>316</v>
      </c>
      <c r="K154" s="0" t="s">
        <v>882</v>
      </c>
      <c r="M154" s="0" t="s">
        <v>883</v>
      </c>
      <c r="N154" s="0" t="n">
        <v>1</v>
      </c>
      <c r="O154" s="0" t="s">
        <v>884</v>
      </c>
      <c r="P154" s="0" t="s">
        <v>191</v>
      </c>
    </row>
    <row r="155" customFormat="false" ht="12.8" hidden="false" customHeight="false" outlineLevel="0" collapsed="false">
      <c r="A155" s="2" t="n">
        <v>0</v>
      </c>
      <c r="B155" s="2" t="s">
        <v>885</v>
      </c>
      <c r="C155" s="2" t="n">
        <v>2014</v>
      </c>
      <c r="D155" s="2" t="s">
        <v>886</v>
      </c>
      <c r="E155" s="2" t="s">
        <v>887</v>
      </c>
      <c r="F155" s="0" t="s">
        <v>644</v>
      </c>
      <c r="G155" s="0" t="n">
        <v>1</v>
      </c>
      <c r="H155" s="0" t="n">
        <v>1</v>
      </c>
      <c r="I155" s="2" t="s">
        <v>54</v>
      </c>
      <c r="J155" s="0" t="s">
        <v>27</v>
      </c>
      <c r="K155" s="2" t="s">
        <v>888</v>
      </c>
      <c r="L155" s="2" t="s">
        <v>248</v>
      </c>
      <c r="M155" s="2" t="s">
        <v>889</v>
      </c>
      <c r="O155" s="2" t="s">
        <v>890</v>
      </c>
      <c r="P155" s="2" t="s">
        <v>891</v>
      </c>
      <c r="Q155" s="2" t="s">
        <v>498</v>
      </c>
    </row>
    <row r="156" customFormat="false" ht="12.8" hidden="false" customHeight="false" outlineLevel="0" collapsed="false">
      <c r="A156" s="0" t="n">
        <v>0</v>
      </c>
      <c r="B156" s="0" t="s">
        <v>892</v>
      </c>
      <c r="C156" s="0" t="n">
        <v>2014</v>
      </c>
      <c r="D156" s="0" t="s">
        <v>893</v>
      </c>
      <c r="F156" s="0" t="s">
        <v>644</v>
      </c>
      <c r="G156" s="0" t="n">
        <v>1</v>
      </c>
      <c r="H156" s="0" t="n">
        <v>1</v>
      </c>
      <c r="I156" s="0" t="n">
        <v>3</v>
      </c>
      <c r="K156" s="0" t="s">
        <v>894</v>
      </c>
      <c r="M156" s="0" t="s">
        <v>895</v>
      </c>
      <c r="O156" s="0" t="s">
        <v>896</v>
      </c>
      <c r="P156" s="0" t="s">
        <v>897</v>
      </c>
    </row>
    <row r="157" customFormat="false" ht="12.8" hidden="false" customHeight="false" outlineLevel="0" collapsed="false">
      <c r="A157" s="2" t="n">
        <v>0</v>
      </c>
      <c r="B157" s="2" t="s">
        <v>898</v>
      </c>
      <c r="C157" s="2" t="n">
        <v>2014</v>
      </c>
      <c r="D157" s="2" t="s">
        <v>899</v>
      </c>
      <c r="E157" s="2" t="s">
        <v>900</v>
      </c>
      <c r="F157" s="2" t="s">
        <v>116</v>
      </c>
      <c r="G157" s="2" t="n">
        <v>1</v>
      </c>
      <c r="H157" s="2" t="n">
        <v>1</v>
      </c>
      <c r="I157" s="2" t="s">
        <v>117</v>
      </c>
      <c r="K157" s="2" t="s">
        <v>901</v>
      </c>
      <c r="M157" s="2" t="s">
        <v>827</v>
      </c>
      <c r="O157" s="2" t="s">
        <v>902</v>
      </c>
      <c r="P157" s="2" t="s">
        <v>191</v>
      </c>
      <c r="Q157" s="2" t="s">
        <v>498</v>
      </c>
      <c r="R157" s="2" t="n">
        <v>1</v>
      </c>
    </row>
    <row r="158" customFormat="false" ht="12.8" hidden="false" customHeight="false" outlineLevel="0" collapsed="false">
      <c r="A158" s="2" t="n">
        <v>0</v>
      </c>
      <c r="B158" s="2" t="s">
        <v>903</v>
      </c>
      <c r="C158" s="2" t="n">
        <v>2014</v>
      </c>
      <c r="D158" s="2" t="s">
        <v>904</v>
      </c>
      <c r="E158" s="2" t="s">
        <v>905</v>
      </c>
      <c r="F158" s="2" t="n">
        <v>1</v>
      </c>
      <c r="G158" s="2" t="n">
        <v>1</v>
      </c>
      <c r="H158" s="2" t="n">
        <v>1</v>
      </c>
      <c r="I158" s="2" t="n">
        <v>4</v>
      </c>
      <c r="K158" s="2" t="s">
        <v>906</v>
      </c>
      <c r="L158" s="2" t="s">
        <v>907</v>
      </c>
      <c r="M158" s="2" t="s">
        <v>908</v>
      </c>
      <c r="N158" s="2" t="s">
        <v>36</v>
      </c>
      <c r="O158" s="1" t="s">
        <v>909</v>
      </c>
      <c r="Q158" s="2" t="s">
        <v>910</v>
      </c>
      <c r="R158" s="2" t="n">
        <v>1</v>
      </c>
    </row>
    <row r="159" customFormat="false" ht="12.8" hidden="false" customHeight="false" outlineLevel="0" collapsed="false">
      <c r="A159" s="0" t="n">
        <v>0</v>
      </c>
      <c r="B159" s="0" t="s">
        <v>911</v>
      </c>
      <c r="C159" s="0" t="n">
        <v>2014</v>
      </c>
      <c r="D159" s="0" t="s">
        <v>912</v>
      </c>
      <c r="E159" s="0" t="s">
        <v>913</v>
      </c>
      <c r="F159" s="0" t="n">
        <v>2</v>
      </c>
      <c r="G159" s="0" t="n">
        <v>1</v>
      </c>
      <c r="H159" s="0" t="n">
        <v>1</v>
      </c>
      <c r="I159" s="0" t="n">
        <v>4</v>
      </c>
      <c r="J159" s="0" t="s">
        <v>42</v>
      </c>
      <c r="K159" s="0" t="s">
        <v>914</v>
      </c>
      <c r="L159" s="0" t="s">
        <v>248</v>
      </c>
      <c r="M159" s="0" t="s">
        <v>712</v>
      </c>
      <c r="O159" s="0" t="s">
        <v>713</v>
      </c>
      <c r="Q159" s="2" t="s">
        <v>174</v>
      </c>
    </row>
    <row r="160" customFormat="false" ht="12.8" hidden="false" customHeight="false" outlineLevel="0" collapsed="false">
      <c r="A160" s="2" t="n">
        <v>0</v>
      </c>
      <c r="B160" s="2" t="s">
        <v>915</v>
      </c>
      <c r="C160" s="2" t="n">
        <v>2014</v>
      </c>
      <c r="D160" s="2" t="s">
        <v>459</v>
      </c>
      <c r="F160" s="0" t="s">
        <v>18</v>
      </c>
      <c r="G160" s="2" t="n">
        <v>1</v>
      </c>
      <c r="H160" s="2" t="n">
        <v>1</v>
      </c>
      <c r="I160" s="2" t="s">
        <v>54</v>
      </c>
      <c r="K160" s="2" t="s">
        <v>882</v>
      </c>
      <c r="L160" s="2" t="s">
        <v>56</v>
      </c>
      <c r="M160" s="2" t="s">
        <v>916</v>
      </c>
      <c r="N160" s="2" t="s">
        <v>154</v>
      </c>
      <c r="O160" s="1" t="s">
        <v>917</v>
      </c>
      <c r="P160" s="2" t="s">
        <v>191</v>
      </c>
    </row>
    <row r="161" customFormat="false" ht="12.8" hidden="false" customHeight="false" outlineLevel="0" collapsed="false">
      <c r="A161" s="0" t="n">
        <v>0</v>
      </c>
      <c r="B161" s="0" t="s">
        <v>918</v>
      </c>
      <c r="C161" s="0" t="n">
        <v>2014</v>
      </c>
      <c r="D161" s="0" t="s">
        <v>919</v>
      </c>
      <c r="E161" s="0" t="s">
        <v>920</v>
      </c>
      <c r="F161" s="0" t="n">
        <v>2</v>
      </c>
      <c r="I161" s="0" t="n">
        <v>4</v>
      </c>
      <c r="K161" s="0" t="s">
        <v>921</v>
      </c>
      <c r="M161" s="0" t="s">
        <v>922</v>
      </c>
      <c r="O161" s="0" t="s">
        <v>923</v>
      </c>
      <c r="R161" s="0" t="n">
        <v>1</v>
      </c>
    </row>
    <row r="162" customFormat="false" ht="12.8" hidden="false" customHeight="false" outlineLevel="0" collapsed="false">
      <c r="A162" s="0" t="n">
        <v>0</v>
      </c>
      <c r="B162" s="0" t="s">
        <v>924</v>
      </c>
      <c r="C162" s="0" t="n">
        <v>2014</v>
      </c>
      <c r="D162" s="0" t="s">
        <v>925</v>
      </c>
      <c r="F162" s="0" t="n">
        <v>0</v>
      </c>
      <c r="G162" s="0" t="n">
        <v>1</v>
      </c>
      <c r="H162" s="0" t="n">
        <v>1</v>
      </c>
      <c r="I162" s="0" t="n">
        <v>3</v>
      </c>
      <c r="J162" s="0" t="s">
        <v>42</v>
      </c>
      <c r="K162" s="0" t="s">
        <v>926</v>
      </c>
      <c r="L162" s="0" t="s">
        <v>177</v>
      </c>
      <c r="M162" s="0" t="s">
        <v>22</v>
      </c>
      <c r="N162" s="0" t="n">
        <v>1</v>
      </c>
      <c r="O162" s="0" t="s">
        <v>179</v>
      </c>
      <c r="P162" s="0" t="s">
        <v>927</v>
      </c>
    </row>
    <row r="163" customFormat="false" ht="12.8" hidden="false" customHeight="false" outlineLevel="0" collapsed="false">
      <c r="A163" s="0" t="n">
        <v>0</v>
      </c>
      <c r="B163" s="0" t="s">
        <v>928</v>
      </c>
      <c r="C163" s="0" t="n">
        <v>2014</v>
      </c>
      <c r="D163" s="0" t="s">
        <v>929</v>
      </c>
      <c r="F163" s="0" t="s">
        <v>18</v>
      </c>
      <c r="G163" s="0" t="n">
        <v>1</v>
      </c>
      <c r="H163" s="0" t="n">
        <v>1</v>
      </c>
      <c r="I163" s="0" t="s">
        <v>33</v>
      </c>
      <c r="K163" s="0" t="s">
        <v>930</v>
      </c>
      <c r="L163" s="0" t="s">
        <v>191</v>
      </c>
      <c r="M163" s="0" t="s">
        <v>931</v>
      </c>
      <c r="O163" s="0" t="s">
        <v>932</v>
      </c>
      <c r="P163" s="0" t="s">
        <v>191</v>
      </c>
      <c r="Q163" s="0" t="s">
        <v>498</v>
      </c>
    </row>
    <row r="164" customFormat="false" ht="12.8" hidden="false" customHeight="false" outlineLevel="0" collapsed="false">
      <c r="A164" s="0" t="n">
        <v>0</v>
      </c>
      <c r="B164" s="0" t="s">
        <v>933</v>
      </c>
      <c r="C164" s="0" t="n">
        <v>2014</v>
      </c>
      <c r="D164" s="0" t="s">
        <v>934</v>
      </c>
      <c r="F164" s="0" t="n">
        <v>0</v>
      </c>
      <c r="I164" s="0" t="n">
        <v>3</v>
      </c>
      <c r="K164" s="0" t="s">
        <v>935</v>
      </c>
      <c r="M164" s="0" t="s">
        <v>936</v>
      </c>
      <c r="O164" s="0" t="s">
        <v>937</v>
      </c>
      <c r="P164" s="0" t="s">
        <v>938</v>
      </c>
      <c r="Q164" s="2" t="s">
        <v>174</v>
      </c>
    </row>
    <row r="165" customFormat="false" ht="12.8" hidden="false" customHeight="false" outlineLevel="0" collapsed="false">
      <c r="A165" s="0" t="n">
        <v>0</v>
      </c>
      <c r="B165" s="0" t="s">
        <v>939</v>
      </c>
      <c r="C165" s="0" t="n">
        <v>2014</v>
      </c>
      <c r="D165" s="0" t="s">
        <v>940</v>
      </c>
      <c r="F165" s="0" t="n">
        <v>2</v>
      </c>
      <c r="G165" s="0" t="n">
        <v>1</v>
      </c>
      <c r="H165" s="0" t="n">
        <v>1</v>
      </c>
      <c r="I165" s="0" t="n">
        <v>3</v>
      </c>
      <c r="J165" s="0" t="s">
        <v>42</v>
      </c>
      <c r="K165" s="0" t="s">
        <v>941</v>
      </c>
      <c r="M165" s="0" t="s">
        <v>942</v>
      </c>
      <c r="P165" s="0" t="s">
        <v>943</v>
      </c>
    </row>
    <row r="166" customFormat="false" ht="12.8" hidden="false" customHeight="false" outlineLevel="0" collapsed="false">
      <c r="A166" s="2" t="n">
        <v>0</v>
      </c>
      <c r="B166" s="2" t="s">
        <v>944</v>
      </c>
      <c r="C166" s="2" t="n">
        <v>2014</v>
      </c>
      <c r="D166" s="2" t="s">
        <v>945</v>
      </c>
      <c r="F166" s="2" t="n">
        <v>1</v>
      </c>
      <c r="G166" s="2" t="n">
        <v>1</v>
      </c>
      <c r="H166" s="2" t="n">
        <v>1</v>
      </c>
      <c r="I166" s="2" t="n">
        <v>1</v>
      </c>
      <c r="K166" s="2" t="s">
        <v>946</v>
      </c>
      <c r="L166" s="0" t="s">
        <v>21</v>
      </c>
      <c r="M166" s="2" t="s">
        <v>947</v>
      </c>
      <c r="N166" s="2" t="s">
        <v>36</v>
      </c>
      <c r="O166" s="1" t="s">
        <v>948</v>
      </c>
      <c r="Q166" s="2" t="s">
        <v>949</v>
      </c>
      <c r="R166" s="2"/>
    </row>
    <row r="167" customFormat="false" ht="14.45" hidden="false" customHeight="false" outlineLevel="0" collapsed="false">
      <c r="A167" s="0" t="n">
        <v>0</v>
      </c>
      <c r="B167" s="2" t="s">
        <v>950</v>
      </c>
      <c r="C167" s="0" t="n">
        <v>2014</v>
      </c>
      <c r="D167" s="0" t="s">
        <v>951</v>
      </c>
      <c r="F167" s="0" t="n">
        <v>1</v>
      </c>
      <c r="G167" s="0" t="n">
        <v>1</v>
      </c>
      <c r="H167" s="0" t="n">
        <v>1</v>
      </c>
      <c r="I167" s="0" t="n">
        <v>1</v>
      </c>
      <c r="K167" s="0" t="s">
        <v>69</v>
      </c>
      <c r="L167" s="0" t="s">
        <v>537</v>
      </c>
      <c r="M167" s="0" t="s">
        <v>265</v>
      </c>
      <c r="O167" s="0" t="s">
        <v>952</v>
      </c>
      <c r="Q167" s="0" t="s">
        <v>953</v>
      </c>
    </row>
    <row r="168" customFormat="false" ht="12.8" hidden="false" customHeight="false" outlineLevel="0" collapsed="false">
      <c r="A168" s="2" t="n">
        <v>0</v>
      </c>
      <c r="B168" s="2" t="s">
        <v>954</v>
      </c>
      <c r="C168" s="2" t="n">
        <v>2014</v>
      </c>
      <c r="D168" s="2" t="s">
        <v>955</v>
      </c>
      <c r="E168" s="2" t="s">
        <v>956</v>
      </c>
      <c r="F168" s="0" t="n">
        <v>2</v>
      </c>
      <c r="G168" s="2" t="n">
        <v>1</v>
      </c>
      <c r="H168" s="2" t="n">
        <v>1</v>
      </c>
      <c r="I168" s="2" t="n">
        <v>3</v>
      </c>
      <c r="J168" s="2" t="s">
        <v>42</v>
      </c>
      <c r="K168" s="0" t="s">
        <v>957</v>
      </c>
      <c r="L168" s="0" t="s">
        <v>248</v>
      </c>
      <c r="M168" s="0" t="s">
        <v>958</v>
      </c>
      <c r="O168" s="0" t="s">
        <v>959</v>
      </c>
      <c r="P168" s="2" t="s">
        <v>191</v>
      </c>
      <c r="R168" s="0" t="n">
        <v>1</v>
      </c>
    </row>
    <row r="169" customFormat="false" ht="12.8" hidden="false" customHeight="false" outlineLevel="0" collapsed="false">
      <c r="A169" s="2" t="n">
        <v>0</v>
      </c>
      <c r="B169" s="2" t="s">
        <v>960</v>
      </c>
      <c r="C169" s="2" t="n">
        <v>2015</v>
      </c>
      <c r="D169" s="2" t="s">
        <v>961</v>
      </c>
      <c r="F169" s="0" t="s">
        <v>116</v>
      </c>
      <c r="G169" s="2" t="n">
        <v>1</v>
      </c>
      <c r="H169" s="2" t="n">
        <v>1</v>
      </c>
      <c r="I169" s="2" t="s">
        <v>54</v>
      </c>
      <c r="K169" s="2" t="s">
        <v>69</v>
      </c>
      <c r="M169" s="2" t="s">
        <v>962</v>
      </c>
      <c r="N169" s="2" t="s">
        <v>311</v>
      </c>
      <c r="O169" s="2" t="s">
        <v>963</v>
      </c>
      <c r="P169" s="2" t="s">
        <v>964</v>
      </c>
    </row>
    <row r="170" customFormat="false" ht="12.8" hidden="false" customHeight="false" outlineLevel="0" collapsed="false">
      <c r="A170" s="0" t="n">
        <v>0</v>
      </c>
      <c r="B170" s="0" t="s">
        <v>960</v>
      </c>
      <c r="C170" s="0" t="n">
        <v>2015</v>
      </c>
      <c r="D170" s="0" t="s">
        <v>965</v>
      </c>
      <c r="F170" s="0" t="n">
        <v>0</v>
      </c>
      <c r="I170" s="0" t="s">
        <v>68</v>
      </c>
      <c r="K170" s="0" t="s">
        <v>966</v>
      </c>
      <c r="M170" s="0" t="s">
        <v>22</v>
      </c>
      <c r="N170" s="0" t="n">
        <v>1</v>
      </c>
      <c r="O170" s="0" t="s">
        <v>967</v>
      </c>
      <c r="P170" s="0" t="s">
        <v>968</v>
      </c>
      <c r="Q170" s="2" t="s">
        <v>174</v>
      </c>
    </row>
    <row r="171" customFormat="false" ht="12.8" hidden="false" customHeight="false" outlineLevel="0" collapsed="false">
      <c r="A171" s="0" t="n">
        <v>0</v>
      </c>
      <c r="B171" s="0" t="s">
        <v>969</v>
      </c>
      <c r="C171" s="0" t="n">
        <v>2015</v>
      </c>
      <c r="D171" s="0" t="s">
        <v>970</v>
      </c>
      <c r="F171" s="0" t="n">
        <v>0</v>
      </c>
      <c r="G171" s="0" t="n">
        <v>1</v>
      </c>
      <c r="H171" s="0" t="n">
        <v>1</v>
      </c>
      <c r="I171" s="0" t="n">
        <v>0</v>
      </c>
      <c r="J171" s="0" t="s">
        <v>971</v>
      </c>
      <c r="K171" s="0" t="s">
        <v>972</v>
      </c>
      <c r="L171" s="0" t="s">
        <v>21</v>
      </c>
      <c r="M171" s="0" t="s">
        <v>973</v>
      </c>
      <c r="N171" s="0" t="n">
        <v>1</v>
      </c>
      <c r="O171" s="0" t="s">
        <v>103</v>
      </c>
      <c r="Q171" s="0" t="s">
        <v>24</v>
      </c>
    </row>
    <row r="172" customFormat="false" ht="12.8" hidden="false" customHeight="false" outlineLevel="0" collapsed="false">
      <c r="A172" s="0" t="n">
        <v>0</v>
      </c>
      <c r="B172" s="0" t="s">
        <v>974</v>
      </c>
      <c r="C172" s="0" t="n">
        <v>2015</v>
      </c>
      <c r="D172" s="0" t="s">
        <v>975</v>
      </c>
      <c r="F172" s="0" t="n">
        <v>2</v>
      </c>
      <c r="I172" s="0" t="n">
        <v>3</v>
      </c>
      <c r="J172" s="0" t="s">
        <v>976</v>
      </c>
      <c r="K172" s="0" t="s">
        <v>977</v>
      </c>
      <c r="M172" s="0" t="s">
        <v>265</v>
      </c>
      <c r="O172" s="0" t="s">
        <v>978</v>
      </c>
      <c r="P172" s="1" t="s">
        <v>979</v>
      </c>
    </row>
    <row r="173" customFormat="false" ht="12.8" hidden="false" customHeight="false" outlineLevel="0" collapsed="false">
      <c r="A173" s="0" t="n">
        <v>0</v>
      </c>
      <c r="B173" s="0" t="s">
        <v>980</v>
      </c>
      <c r="C173" s="0" t="n">
        <v>2015</v>
      </c>
      <c r="D173" s="0" t="s">
        <v>981</v>
      </c>
      <c r="F173" s="0" t="n">
        <v>1</v>
      </c>
      <c r="G173" s="0" t="n">
        <v>1</v>
      </c>
      <c r="H173" s="0" t="n">
        <v>1</v>
      </c>
      <c r="I173" s="0" t="n">
        <v>1</v>
      </c>
      <c r="K173" s="0" t="s">
        <v>982</v>
      </c>
      <c r="M173" s="0" t="s">
        <v>503</v>
      </c>
      <c r="O173" s="0" t="s">
        <v>983</v>
      </c>
      <c r="Q173" s="0" t="s">
        <v>225</v>
      </c>
    </row>
    <row r="174" customFormat="false" ht="12.8" hidden="false" customHeight="false" outlineLevel="0" collapsed="false">
      <c r="A174" s="0" t="n">
        <v>0</v>
      </c>
      <c r="B174" s="0" t="s">
        <v>984</v>
      </c>
      <c r="C174" s="0" t="n">
        <v>2015</v>
      </c>
      <c r="D174" s="0" t="s">
        <v>985</v>
      </c>
      <c r="F174" s="0" t="s">
        <v>116</v>
      </c>
      <c r="G174" s="0" t="n">
        <v>1</v>
      </c>
      <c r="H174" s="0" t="n">
        <v>1</v>
      </c>
      <c r="I174" s="0" t="n">
        <v>3</v>
      </c>
      <c r="K174" s="0" t="s">
        <v>986</v>
      </c>
      <c r="M174" s="0" t="s">
        <v>987</v>
      </c>
      <c r="N174" s="0" t="n">
        <v>1</v>
      </c>
      <c r="O174" s="0" t="s">
        <v>988</v>
      </c>
      <c r="P174" s="0" t="s">
        <v>989</v>
      </c>
      <c r="Q174" s="2" t="s">
        <v>174</v>
      </c>
    </row>
    <row r="175" customFormat="false" ht="12.8" hidden="false" customHeight="false" outlineLevel="0" collapsed="false">
      <c r="A175" s="0" t="n">
        <v>0</v>
      </c>
      <c r="B175" s="0" t="s">
        <v>990</v>
      </c>
      <c r="C175" s="0" t="n">
        <v>2015</v>
      </c>
      <c r="D175" s="0" t="s">
        <v>991</v>
      </c>
      <c r="F175" s="0" t="n">
        <v>2</v>
      </c>
      <c r="G175" s="0" t="n">
        <v>1</v>
      </c>
      <c r="H175" s="0" t="n">
        <v>1</v>
      </c>
      <c r="I175" s="0" t="n">
        <v>3</v>
      </c>
      <c r="J175" s="0" t="s">
        <v>42</v>
      </c>
      <c r="K175" s="0" t="s">
        <v>992</v>
      </c>
      <c r="M175" s="0" t="s">
        <v>993</v>
      </c>
      <c r="N175" s="0" t="s">
        <v>311</v>
      </c>
      <c r="O175" s="0" t="s">
        <v>994</v>
      </c>
      <c r="P175" s="1" t="s">
        <v>995</v>
      </c>
    </row>
    <row r="176" customFormat="false" ht="12.8" hidden="false" customHeight="false" outlineLevel="0" collapsed="false">
      <c r="A176" s="2" t="n">
        <v>0</v>
      </c>
      <c r="B176" s="2" t="s">
        <v>996</v>
      </c>
      <c r="C176" s="2" t="n">
        <v>2015</v>
      </c>
      <c r="D176" s="2" t="s">
        <v>997</v>
      </c>
      <c r="E176" s="2" t="s">
        <v>998</v>
      </c>
      <c r="F176" s="2" t="n">
        <v>2</v>
      </c>
      <c r="G176" s="2" t="n">
        <v>1</v>
      </c>
      <c r="H176" s="2" t="n">
        <v>1</v>
      </c>
      <c r="I176" s="2" t="n">
        <v>4</v>
      </c>
      <c r="J176" s="2" t="s">
        <v>999</v>
      </c>
      <c r="L176" s="2" t="s">
        <v>468</v>
      </c>
      <c r="M176" s="2" t="s">
        <v>1000</v>
      </c>
    </row>
    <row r="177" customFormat="false" ht="12.8" hidden="false" customHeight="false" outlineLevel="0" collapsed="false">
      <c r="A177" s="0" t="n">
        <v>0</v>
      </c>
      <c r="B177" s="0" t="s">
        <v>1001</v>
      </c>
      <c r="C177" s="0" t="n">
        <v>2015</v>
      </c>
      <c r="D177" s="0" t="s">
        <v>1002</v>
      </c>
      <c r="F177" s="0" t="n">
        <v>1</v>
      </c>
      <c r="G177" s="0" t="n">
        <v>1</v>
      </c>
      <c r="H177" s="0" t="n">
        <v>1</v>
      </c>
      <c r="I177" s="0" t="n">
        <v>1</v>
      </c>
      <c r="K177" s="0" t="s">
        <v>1003</v>
      </c>
      <c r="M177" s="0" t="s">
        <v>22</v>
      </c>
      <c r="N177" s="0" t="n">
        <v>1</v>
      </c>
      <c r="O177" s="0" t="s">
        <v>30</v>
      </c>
      <c r="Q177" s="2" t="s">
        <v>1004</v>
      </c>
    </row>
    <row r="178" customFormat="false" ht="12.8" hidden="false" customHeight="false" outlineLevel="0" collapsed="false">
      <c r="A178" s="0" t="n">
        <v>1</v>
      </c>
      <c r="B178" s="0" t="s">
        <v>1005</v>
      </c>
      <c r="C178" s="0" t="n">
        <v>2015</v>
      </c>
      <c r="D178" s="0" t="s">
        <v>1006</v>
      </c>
      <c r="E178" s="0" t="s">
        <v>1007</v>
      </c>
      <c r="F178" s="0" t="n">
        <v>2</v>
      </c>
      <c r="G178" s="0" t="n">
        <v>1</v>
      </c>
      <c r="H178" s="0" t="n">
        <v>1</v>
      </c>
      <c r="I178" s="0" t="n">
        <v>3</v>
      </c>
      <c r="J178" s="0" t="s">
        <v>42</v>
      </c>
      <c r="K178" s="0" t="s">
        <v>1008</v>
      </c>
      <c r="L178" s="0" t="s">
        <v>177</v>
      </c>
      <c r="M178" s="0" t="s">
        <v>1009</v>
      </c>
      <c r="N178" s="0" t="s">
        <v>311</v>
      </c>
      <c r="O178" s="0" t="s">
        <v>1010</v>
      </c>
      <c r="P178" s="0" t="s">
        <v>1011</v>
      </c>
    </row>
    <row r="179" customFormat="false" ht="12.8" hidden="false" customHeight="false" outlineLevel="0" collapsed="false">
      <c r="A179" s="0" t="n">
        <v>0</v>
      </c>
      <c r="B179" s="0" t="s">
        <v>1012</v>
      </c>
      <c r="C179" s="0" t="n">
        <v>2015</v>
      </c>
      <c r="D179" s="0" t="s">
        <v>1013</v>
      </c>
      <c r="F179" s="0" t="n">
        <v>2</v>
      </c>
      <c r="I179" s="0" t="n">
        <v>3</v>
      </c>
      <c r="J179" s="0" t="s">
        <v>1014</v>
      </c>
      <c r="K179" s="0" t="s">
        <v>1015</v>
      </c>
      <c r="M179" s="0" t="s">
        <v>987</v>
      </c>
      <c r="O179" s="0" t="s">
        <v>1016</v>
      </c>
      <c r="P179" s="0" t="s">
        <v>1017</v>
      </c>
    </row>
    <row r="180" customFormat="false" ht="12.8" hidden="false" customHeight="false" outlineLevel="0" collapsed="false">
      <c r="A180" s="2" t="n">
        <v>0</v>
      </c>
      <c r="B180" s="2" t="s">
        <v>1018</v>
      </c>
      <c r="C180" s="2" t="n">
        <v>2015</v>
      </c>
      <c r="D180" s="2" t="s">
        <v>1019</v>
      </c>
      <c r="F180" s="0" t="n">
        <v>0</v>
      </c>
      <c r="G180" s="2" t="n">
        <v>1</v>
      </c>
      <c r="H180" s="2" t="n">
        <v>1</v>
      </c>
      <c r="I180" s="2" t="n">
        <v>0</v>
      </c>
      <c r="J180" s="2" t="s">
        <v>1020</v>
      </c>
      <c r="L180" s="2" t="s">
        <v>468</v>
      </c>
      <c r="M180" s="2" t="s">
        <v>1021</v>
      </c>
      <c r="O180" s="0" t="s">
        <v>1022</v>
      </c>
    </row>
    <row r="181" customFormat="false" ht="12.8" hidden="false" customHeight="false" outlineLevel="0" collapsed="false">
      <c r="A181" s="2" t="n">
        <v>0</v>
      </c>
      <c r="B181" s="2" t="s">
        <v>1023</v>
      </c>
      <c r="C181" s="2" t="n">
        <v>2015</v>
      </c>
      <c r="D181" s="2" t="s">
        <v>1024</v>
      </c>
      <c r="F181" s="2" t="n">
        <v>2</v>
      </c>
      <c r="G181" s="2" t="n">
        <v>1</v>
      </c>
      <c r="H181" s="2" t="n">
        <v>1</v>
      </c>
      <c r="I181" s="2" t="n">
        <v>0</v>
      </c>
      <c r="J181" s="2" t="s">
        <v>808</v>
      </c>
      <c r="K181" s="2" t="s">
        <v>1025</v>
      </c>
      <c r="L181" s="2" t="s">
        <v>537</v>
      </c>
      <c r="M181" s="0" t="s">
        <v>1026</v>
      </c>
    </row>
    <row r="182" customFormat="false" ht="12.8" hidden="false" customHeight="false" outlineLevel="0" collapsed="false">
      <c r="A182" s="2" t="n">
        <v>0</v>
      </c>
      <c r="B182" s="2" t="s">
        <v>1027</v>
      </c>
      <c r="C182" s="2" t="n">
        <v>2015</v>
      </c>
      <c r="D182" s="2" t="s">
        <v>1028</v>
      </c>
      <c r="F182" s="2" t="n">
        <v>2</v>
      </c>
      <c r="G182" s="2" t="n">
        <v>1</v>
      </c>
      <c r="H182" s="2" t="n">
        <v>1</v>
      </c>
      <c r="I182" s="2" t="n">
        <v>3</v>
      </c>
      <c r="J182" s="2" t="s">
        <v>42</v>
      </c>
      <c r="K182" s="2" t="s">
        <v>1029</v>
      </c>
      <c r="M182" s="2" t="s">
        <v>1030</v>
      </c>
      <c r="O182" s="2" t="s">
        <v>1031</v>
      </c>
      <c r="P182" s="2" t="s">
        <v>191</v>
      </c>
    </row>
    <row r="183" customFormat="false" ht="12.8" hidden="false" customHeight="false" outlineLevel="0" collapsed="false">
      <c r="A183" s="0" t="n">
        <v>0</v>
      </c>
      <c r="B183" s="0" t="s">
        <v>1032</v>
      </c>
      <c r="C183" s="0" t="n">
        <v>2015</v>
      </c>
      <c r="D183" s="0" t="s">
        <v>1033</v>
      </c>
      <c r="E183" s="0" t="s">
        <v>1034</v>
      </c>
      <c r="F183" s="0" t="n">
        <v>2</v>
      </c>
      <c r="G183" s="0" t="n">
        <v>1</v>
      </c>
      <c r="H183" s="0" t="n">
        <v>1</v>
      </c>
      <c r="I183" s="0" t="n">
        <v>4</v>
      </c>
      <c r="J183" s="0" t="s">
        <v>1035</v>
      </c>
      <c r="K183" s="0" t="s">
        <v>1036</v>
      </c>
      <c r="L183" s="0" t="s">
        <v>21</v>
      </c>
      <c r="M183" s="0" t="s">
        <v>1037</v>
      </c>
      <c r="N183" s="0" t="n">
        <v>1</v>
      </c>
      <c r="O183" s="0" t="s">
        <v>103</v>
      </c>
      <c r="R183" s="0" t="n">
        <v>1</v>
      </c>
    </row>
    <row r="184" customFormat="false" ht="12.8" hidden="false" customHeight="false" outlineLevel="0" collapsed="false">
      <c r="A184" s="2" t="n">
        <v>0</v>
      </c>
      <c r="B184" s="2" t="s">
        <v>1038</v>
      </c>
      <c r="C184" s="2" t="n">
        <v>2015</v>
      </c>
      <c r="D184" s="2" t="s">
        <v>1039</v>
      </c>
      <c r="E184" s="2" t="s">
        <v>1040</v>
      </c>
      <c r="F184" s="2" t="n">
        <v>2</v>
      </c>
      <c r="G184" s="2" t="n">
        <v>1</v>
      </c>
      <c r="H184" s="2" t="n">
        <v>1</v>
      </c>
      <c r="I184" s="2" t="s">
        <v>117</v>
      </c>
      <c r="J184" s="2" t="s">
        <v>42</v>
      </c>
      <c r="K184" s="2" t="s">
        <v>843</v>
      </c>
      <c r="M184" s="2" t="s">
        <v>1041</v>
      </c>
      <c r="O184" s="2" t="s">
        <v>1042</v>
      </c>
      <c r="P184" s="2" t="s">
        <v>191</v>
      </c>
      <c r="R184" s="2" t="n">
        <v>1</v>
      </c>
    </row>
    <row r="185" customFormat="false" ht="12.8" hidden="false" customHeight="false" outlineLevel="0" collapsed="false">
      <c r="A185" s="2" t="n">
        <v>0</v>
      </c>
      <c r="B185" s="2" t="s">
        <v>1043</v>
      </c>
      <c r="C185" s="2" t="n">
        <v>2015</v>
      </c>
      <c r="D185" s="2" t="s">
        <v>1044</v>
      </c>
      <c r="F185" s="0" t="n">
        <v>0</v>
      </c>
      <c r="G185" s="0" t="n">
        <v>1</v>
      </c>
      <c r="H185" s="0" t="n">
        <v>1</v>
      </c>
      <c r="I185" s="2" t="n">
        <v>3</v>
      </c>
      <c r="J185" s="2" t="s">
        <v>42</v>
      </c>
      <c r="K185" s="2" t="s">
        <v>1045</v>
      </c>
      <c r="L185" s="0" t="s">
        <v>468</v>
      </c>
      <c r="M185" s="2" t="s">
        <v>1046</v>
      </c>
      <c r="O185" s="2" t="s">
        <v>521</v>
      </c>
      <c r="P185" s="2" t="s">
        <v>1047</v>
      </c>
    </row>
    <row r="186" customFormat="false" ht="12.8" hidden="false" customHeight="false" outlineLevel="0" collapsed="false">
      <c r="A186" s="0" t="n">
        <v>0</v>
      </c>
      <c r="B186" s="0" t="s">
        <v>1048</v>
      </c>
      <c r="C186" s="0" t="n">
        <v>2015</v>
      </c>
      <c r="D186" s="0" t="s">
        <v>1049</v>
      </c>
      <c r="F186" s="0" t="n">
        <v>0</v>
      </c>
      <c r="I186" s="0" t="n">
        <v>0</v>
      </c>
      <c r="K186" s="0" t="s">
        <v>1050</v>
      </c>
      <c r="M186" s="0" t="s">
        <v>45</v>
      </c>
      <c r="N186" s="0" t="n">
        <v>0</v>
      </c>
      <c r="O186" s="0" t="s">
        <v>1051</v>
      </c>
    </row>
    <row r="187" customFormat="false" ht="12.8" hidden="false" customHeight="false" outlineLevel="0" collapsed="false">
      <c r="A187" s="0" t="n">
        <v>0</v>
      </c>
      <c r="B187" s="0" t="s">
        <v>1052</v>
      </c>
      <c r="C187" s="0" t="n">
        <v>2015</v>
      </c>
      <c r="D187" s="0" t="s">
        <v>1053</v>
      </c>
      <c r="E187" s="0" t="s">
        <v>1054</v>
      </c>
      <c r="F187" s="0" t="s">
        <v>644</v>
      </c>
      <c r="I187" s="0" t="n">
        <v>4</v>
      </c>
      <c r="J187" s="0" t="s">
        <v>42</v>
      </c>
      <c r="K187" s="0" t="s">
        <v>1055</v>
      </c>
      <c r="M187" s="0" t="s">
        <v>1056</v>
      </c>
      <c r="Q187" s="2" t="s">
        <v>1057</v>
      </c>
    </row>
    <row r="188" customFormat="false" ht="12.8" hidden="false" customHeight="false" outlineLevel="0" collapsed="false">
      <c r="A188" s="2" t="n">
        <v>0</v>
      </c>
      <c r="B188" s="2" t="s">
        <v>1058</v>
      </c>
      <c r="C188" s="2" t="n">
        <v>2015</v>
      </c>
      <c r="D188" s="2" t="s">
        <v>1059</v>
      </c>
      <c r="F188" s="2" t="s">
        <v>18</v>
      </c>
      <c r="G188" s="2" t="n">
        <v>1</v>
      </c>
      <c r="H188" s="2" t="n">
        <v>1</v>
      </c>
      <c r="I188" s="2" t="n">
        <v>3</v>
      </c>
      <c r="K188" s="2" t="s">
        <v>1060</v>
      </c>
      <c r="M188" s="2" t="s">
        <v>1061</v>
      </c>
      <c r="O188" s="2" t="s">
        <v>1062</v>
      </c>
      <c r="P188" s="2" t="s">
        <v>1063</v>
      </c>
    </row>
    <row r="189" customFormat="false" ht="12.8" hidden="false" customHeight="false" outlineLevel="0" collapsed="false">
      <c r="A189" s="2" t="n">
        <v>0</v>
      </c>
      <c r="B189" s="2" t="s">
        <v>1064</v>
      </c>
      <c r="C189" s="2" t="n">
        <v>2015</v>
      </c>
      <c r="D189" s="2" t="s">
        <v>1065</v>
      </c>
      <c r="E189" s="2" t="s">
        <v>1066</v>
      </c>
      <c r="F189" s="0" t="n">
        <v>0</v>
      </c>
      <c r="G189" s="0" t="n">
        <v>1</v>
      </c>
      <c r="H189" s="0" t="n">
        <v>1</v>
      </c>
      <c r="I189" s="2" t="s">
        <v>117</v>
      </c>
      <c r="J189" s="2" t="s">
        <v>130</v>
      </c>
      <c r="K189" s="2" t="s">
        <v>1067</v>
      </c>
      <c r="L189" s="2" t="s">
        <v>248</v>
      </c>
      <c r="M189" s="2" t="s">
        <v>1068</v>
      </c>
      <c r="P189" s="2" t="s">
        <v>191</v>
      </c>
      <c r="R189" s="2" t="n">
        <v>1</v>
      </c>
    </row>
    <row r="190" customFormat="false" ht="12.8" hidden="false" customHeight="false" outlineLevel="0" collapsed="false">
      <c r="A190" s="2" t="n">
        <v>0</v>
      </c>
      <c r="B190" s="2" t="s">
        <v>1069</v>
      </c>
      <c r="C190" s="2" t="n">
        <v>2015</v>
      </c>
      <c r="D190" s="2" t="s">
        <v>1070</v>
      </c>
      <c r="E190" s="2" t="s">
        <v>1071</v>
      </c>
      <c r="F190" s="0" t="s">
        <v>116</v>
      </c>
      <c r="G190" s="2" t="n">
        <v>1</v>
      </c>
      <c r="H190" s="2" t="n">
        <v>1</v>
      </c>
      <c r="I190" s="2" t="s">
        <v>54</v>
      </c>
      <c r="L190" s="2" t="s">
        <v>248</v>
      </c>
      <c r="M190" s="2" t="s">
        <v>1072</v>
      </c>
      <c r="O190" s="2" t="s">
        <v>890</v>
      </c>
      <c r="P190" s="2" t="s">
        <v>191</v>
      </c>
      <c r="Q190" s="2" t="s">
        <v>498</v>
      </c>
    </row>
    <row r="191" customFormat="false" ht="12.8" hidden="false" customHeight="false" outlineLevel="0" collapsed="false">
      <c r="A191" s="0" t="n">
        <v>0</v>
      </c>
      <c r="B191" s="0" t="s">
        <v>1073</v>
      </c>
      <c r="C191" s="0" t="n">
        <v>2015</v>
      </c>
      <c r="D191" s="0" t="s">
        <v>1074</v>
      </c>
      <c r="E191" s="0" t="s">
        <v>1075</v>
      </c>
      <c r="F191" s="0" t="n">
        <v>1</v>
      </c>
      <c r="G191" s="0" t="n">
        <v>1</v>
      </c>
      <c r="H191" s="0" t="n">
        <v>1</v>
      </c>
      <c r="I191" s="0" t="n">
        <v>4</v>
      </c>
      <c r="K191" s="0" t="s">
        <v>1076</v>
      </c>
      <c r="L191" s="0" t="s">
        <v>302</v>
      </c>
      <c r="M191" s="0" t="s">
        <v>1077</v>
      </c>
      <c r="N191" s="0" t="s">
        <v>154</v>
      </c>
      <c r="O191" s="0" t="s">
        <v>1078</v>
      </c>
      <c r="Q191" s="2" t="s">
        <v>174</v>
      </c>
    </row>
    <row r="192" customFormat="false" ht="12.8" hidden="false" customHeight="false" outlineLevel="0" collapsed="false">
      <c r="A192" s="0" t="n">
        <v>0</v>
      </c>
      <c r="B192" s="0" t="s">
        <v>1079</v>
      </c>
      <c r="C192" s="0" t="n">
        <v>2015</v>
      </c>
      <c r="D192" s="0" t="s">
        <v>1080</v>
      </c>
      <c r="F192" s="0" t="s">
        <v>644</v>
      </c>
      <c r="G192" s="0" t="n">
        <v>1</v>
      </c>
      <c r="H192" s="0" t="n">
        <v>1</v>
      </c>
      <c r="I192" s="0" t="n">
        <v>3</v>
      </c>
      <c r="J192" s="0" t="s">
        <v>42</v>
      </c>
      <c r="K192" s="0" t="s">
        <v>1081</v>
      </c>
      <c r="M192" s="0" t="s">
        <v>1082</v>
      </c>
      <c r="N192" s="0" t="n">
        <v>1</v>
      </c>
      <c r="O192" s="0" t="s">
        <v>1083</v>
      </c>
      <c r="P192" s="0" t="s">
        <v>858</v>
      </c>
    </row>
    <row r="193" customFormat="false" ht="12.8" hidden="false" customHeight="false" outlineLevel="0" collapsed="false">
      <c r="A193" s="0" t="n">
        <v>0</v>
      </c>
      <c r="B193" s="0" t="s">
        <v>1084</v>
      </c>
      <c r="C193" s="0" t="n">
        <v>2015</v>
      </c>
      <c r="D193" s="0" t="s">
        <v>1085</v>
      </c>
      <c r="F193" s="0" t="n">
        <v>2</v>
      </c>
      <c r="I193" s="0" t="n">
        <v>0</v>
      </c>
      <c r="J193" s="0" t="s">
        <v>42</v>
      </c>
      <c r="K193" s="0" t="s">
        <v>1086</v>
      </c>
      <c r="M193" s="0" t="s">
        <v>1087</v>
      </c>
      <c r="O193" s="0" t="s">
        <v>250</v>
      </c>
      <c r="Q193" s="2" t="s">
        <v>174</v>
      </c>
    </row>
    <row r="194" customFormat="false" ht="12.8" hidden="false" customHeight="false" outlineLevel="0" collapsed="false">
      <c r="A194" s="0" t="n">
        <v>0</v>
      </c>
      <c r="B194" s="0" t="s">
        <v>1088</v>
      </c>
      <c r="C194" s="0" t="n">
        <v>2015</v>
      </c>
      <c r="D194" s="0" t="s">
        <v>1089</v>
      </c>
      <c r="F194" s="0" t="n">
        <v>1</v>
      </c>
      <c r="G194" s="0" t="n">
        <v>1</v>
      </c>
      <c r="H194" s="0" t="n">
        <v>1</v>
      </c>
      <c r="I194" s="0" t="n">
        <v>1</v>
      </c>
      <c r="L194" s="0" t="s">
        <v>177</v>
      </c>
      <c r="M194" s="0" t="s">
        <v>1090</v>
      </c>
      <c r="O194" s="0" t="s">
        <v>1091</v>
      </c>
      <c r="Q194" s="0" t="s">
        <v>1092</v>
      </c>
    </row>
    <row r="195" customFormat="false" ht="12.8" hidden="false" customHeight="false" outlineLevel="0" collapsed="false">
      <c r="A195" s="0" t="n">
        <v>0</v>
      </c>
      <c r="B195" s="0" t="s">
        <v>1093</v>
      </c>
      <c r="C195" s="0" t="n">
        <v>2016</v>
      </c>
      <c r="D195" s="0" t="s">
        <v>1094</v>
      </c>
      <c r="F195" s="0" t="n">
        <v>1</v>
      </c>
      <c r="G195" s="0" t="n">
        <v>1</v>
      </c>
      <c r="H195" s="0" t="n">
        <v>1</v>
      </c>
      <c r="I195" s="0" t="n">
        <v>1</v>
      </c>
      <c r="K195" s="0" t="s">
        <v>1095</v>
      </c>
      <c r="M195" s="0" t="s">
        <v>1096</v>
      </c>
      <c r="O195" s="0" t="s">
        <v>1097</v>
      </c>
      <c r="Q195" s="0" t="s">
        <v>1098</v>
      </c>
    </row>
    <row r="196" customFormat="false" ht="12.8" hidden="false" customHeight="false" outlineLevel="0" collapsed="false">
      <c r="A196" s="0" t="n">
        <v>0</v>
      </c>
      <c r="B196" s="0" t="s">
        <v>1099</v>
      </c>
      <c r="C196" s="0" t="n">
        <v>2016</v>
      </c>
      <c r="D196" s="0" t="s">
        <v>1100</v>
      </c>
      <c r="F196" s="0" t="n">
        <v>2</v>
      </c>
      <c r="G196" s="0" t="n">
        <v>1</v>
      </c>
      <c r="H196" s="0" t="n">
        <v>1</v>
      </c>
      <c r="I196" s="0" t="n">
        <v>0</v>
      </c>
      <c r="J196" s="0" t="s">
        <v>42</v>
      </c>
      <c r="L196" s="0" t="s">
        <v>1101</v>
      </c>
      <c r="M196" s="0" t="s">
        <v>1102</v>
      </c>
      <c r="N196" s="0" t="n">
        <v>0</v>
      </c>
      <c r="O196" s="0" t="s">
        <v>1103</v>
      </c>
    </row>
    <row r="197" customFormat="false" ht="12.8" hidden="false" customHeight="false" outlineLevel="0" collapsed="false">
      <c r="A197" s="2" t="n">
        <v>0</v>
      </c>
      <c r="B197" s="2" t="s">
        <v>984</v>
      </c>
      <c r="C197" s="2" t="n">
        <v>2016</v>
      </c>
      <c r="D197" s="2" t="s">
        <v>1104</v>
      </c>
      <c r="E197" s="2" t="s">
        <v>1105</v>
      </c>
      <c r="F197" s="2" t="n">
        <v>2</v>
      </c>
      <c r="G197" s="2" t="n">
        <v>1</v>
      </c>
      <c r="H197" s="2" t="n">
        <v>1</v>
      </c>
      <c r="I197" s="2" t="s">
        <v>117</v>
      </c>
      <c r="J197" s="2" t="s">
        <v>42</v>
      </c>
      <c r="K197" s="2" t="s">
        <v>1106</v>
      </c>
      <c r="M197" s="2" t="s">
        <v>1107</v>
      </c>
      <c r="O197" s="0" t="s">
        <v>1108</v>
      </c>
      <c r="P197" s="2" t="s">
        <v>191</v>
      </c>
    </row>
    <row r="198" customFormat="false" ht="12.8" hidden="false" customHeight="false" outlineLevel="0" collapsed="false">
      <c r="A198" s="0" t="n">
        <v>0</v>
      </c>
      <c r="B198" s="0" t="s">
        <v>1109</v>
      </c>
      <c r="C198" s="0" t="n">
        <v>2016</v>
      </c>
      <c r="D198" s="0" t="s">
        <v>1110</v>
      </c>
      <c r="F198" s="0" t="n">
        <v>2</v>
      </c>
      <c r="G198" s="0" t="n">
        <v>1</v>
      </c>
      <c r="H198" s="0" t="n">
        <v>1</v>
      </c>
      <c r="I198" s="0" t="n">
        <v>3</v>
      </c>
      <c r="M198" s="0" t="s">
        <v>1111</v>
      </c>
      <c r="O198" s="0" t="s">
        <v>1112</v>
      </c>
      <c r="P198" s="0" t="s">
        <v>191</v>
      </c>
    </row>
    <row r="199" customFormat="false" ht="12.8" hidden="false" customHeight="false" outlineLevel="0" collapsed="false">
      <c r="A199" s="2" t="n">
        <v>0</v>
      </c>
      <c r="B199" s="2" t="s">
        <v>1113</v>
      </c>
      <c r="C199" s="2" t="n">
        <v>2016</v>
      </c>
      <c r="D199" s="2" t="s">
        <v>1114</v>
      </c>
      <c r="F199" s="2" t="n">
        <v>2</v>
      </c>
      <c r="G199" s="2" t="n">
        <v>1</v>
      </c>
      <c r="H199" s="2" t="n">
        <v>1</v>
      </c>
      <c r="I199" s="2" t="n">
        <v>0</v>
      </c>
      <c r="J199" s="2" t="s">
        <v>42</v>
      </c>
      <c r="L199" s="2" t="s">
        <v>537</v>
      </c>
      <c r="M199" s="2" t="s">
        <v>1115</v>
      </c>
    </row>
    <row r="200" customFormat="false" ht="12.8" hidden="false" customHeight="false" outlineLevel="0" collapsed="false">
      <c r="A200" s="0" t="n">
        <v>1</v>
      </c>
      <c r="B200" s="0" t="s">
        <v>1116</v>
      </c>
      <c r="C200" s="0" t="n">
        <v>2016</v>
      </c>
      <c r="D200" s="0" t="s">
        <v>1117</v>
      </c>
      <c r="E200" s="0" t="s">
        <v>1118</v>
      </c>
      <c r="F200" s="0" t="s">
        <v>18</v>
      </c>
      <c r="I200" s="0" t="s">
        <v>117</v>
      </c>
      <c r="J200" s="0" t="s">
        <v>42</v>
      </c>
      <c r="K200" s="0" t="s">
        <v>1119</v>
      </c>
      <c r="M200" s="0" t="s">
        <v>1120</v>
      </c>
      <c r="O200" s="0" t="s">
        <v>1121</v>
      </c>
      <c r="P200" s="0" t="s">
        <v>1122</v>
      </c>
      <c r="Q200" s="0" t="s">
        <v>1123</v>
      </c>
    </row>
    <row r="201" customFormat="false" ht="12.8" hidden="false" customHeight="false" outlineLevel="0" collapsed="false">
      <c r="A201" s="0" t="n">
        <v>0</v>
      </c>
      <c r="B201" s="0" t="s">
        <v>1124</v>
      </c>
      <c r="C201" s="0" t="n">
        <v>2016</v>
      </c>
      <c r="D201" s="0" t="s">
        <v>1125</v>
      </c>
      <c r="F201" s="0" t="n">
        <v>0</v>
      </c>
      <c r="I201" s="0" t="n">
        <v>3</v>
      </c>
      <c r="J201" s="0" t="s">
        <v>1126</v>
      </c>
      <c r="K201" s="0" t="s">
        <v>1045</v>
      </c>
      <c r="M201" s="0" t="s">
        <v>1127</v>
      </c>
      <c r="O201" s="0" t="s">
        <v>1128</v>
      </c>
      <c r="P201" s="0" t="s">
        <v>1129</v>
      </c>
      <c r="Q201" s="0" t="s">
        <v>326</v>
      </c>
    </row>
    <row r="202" customFormat="false" ht="12.8" hidden="false" customHeight="false" outlineLevel="0" collapsed="false">
      <c r="A202" s="0" t="n">
        <v>0</v>
      </c>
      <c r="B202" s="0" t="s">
        <v>1130</v>
      </c>
      <c r="C202" s="0" t="n">
        <v>2016</v>
      </c>
      <c r="D202" s="0" t="s">
        <v>1131</v>
      </c>
      <c r="F202" s="0" t="n">
        <v>0</v>
      </c>
      <c r="G202" s="0" t="n">
        <v>1</v>
      </c>
      <c r="H202" s="0" t="n">
        <v>1</v>
      </c>
      <c r="I202" s="0" t="n">
        <v>3</v>
      </c>
      <c r="M202" s="0" t="s">
        <v>1132</v>
      </c>
      <c r="N202" s="0" t="n">
        <v>1</v>
      </c>
      <c r="O202" s="0" t="s">
        <v>1133</v>
      </c>
      <c r="P202" s="0" t="s">
        <v>191</v>
      </c>
      <c r="Q202" s="2" t="s">
        <v>1134</v>
      </c>
    </row>
    <row r="203" customFormat="false" ht="12.8" hidden="false" customHeight="false" outlineLevel="0" collapsed="false">
      <c r="A203" s="0" t="n">
        <v>0</v>
      </c>
      <c r="B203" s="0" t="s">
        <v>1135</v>
      </c>
      <c r="C203" s="0" t="n">
        <v>2016</v>
      </c>
      <c r="D203" s="0" t="s">
        <v>1136</v>
      </c>
      <c r="F203" s="0" t="s">
        <v>18</v>
      </c>
      <c r="G203" s="0" t="n">
        <v>1</v>
      </c>
      <c r="H203" s="0" t="n">
        <v>1</v>
      </c>
      <c r="I203" s="0" t="s">
        <v>116</v>
      </c>
      <c r="J203" s="0" t="s">
        <v>1137</v>
      </c>
      <c r="K203" s="0" t="s">
        <v>1138</v>
      </c>
      <c r="L203" s="0" t="s">
        <v>21</v>
      </c>
      <c r="M203" s="0" t="s">
        <v>1139</v>
      </c>
      <c r="N203" s="0" t="s">
        <v>36</v>
      </c>
      <c r="O203" s="1" t="s">
        <v>103</v>
      </c>
      <c r="Q203" s="0" t="s">
        <v>1140</v>
      </c>
    </row>
    <row r="204" customFormat="false" ht="12.8" hidden="false" customHeight="false" outlineLevel="0" collapsed="false">
      <c r="A204" s="0" t="n">
        <v>1</v>
      </c>
      <c r="B204" s="0" t="s">
        <v>1141</v>
      </c>
      <c r="C204" s="0" t="n">
        <v>2016</v>
      </c>
      <c r="D204" s="0" t="s">
        <v>1142</v>
      </c>
      <c r="E204" s="0" t="s">
        <v>1143</v>
      </c>
      <c r="F204" s="0" t="n">
        <v>2</v>
      </c>
      <c r="G204" s="0" t="n">
        <v>1</v>
      </c>
      <c r="H204" s="0" t="n">
        <v>1</v>
      </c>
      <c r="I204" s="0" t="s">
        <v>117</v>
      </c>
      <c r="K204" s="0" t="s">
        <v>1144</v>
      </c>
      <c r="L204" s="0" t="s">
        <v>1145</v>
      </c>
      <c r="M204" s="0" t="s">
        <v>1146</v>
      </c>
      <c r="O204" s="0" t="s">
        <v>1147</v>
      </c>
      <c r="P204" s="0" t="s">
        <v>191</v>
      </c>
    </row>
    <row r="205" customFormat="false" ht="12.8" hidden="false" customHeight="false" outlineLevel="0" collapsed="false">
      <c r="A205" s="0" t="n">
        <v>0</v>
      </c>
      <c r="B205" s="0" t="s">
        <v>1148</v>
      </c>
      <c r="C205" s="0" t="n">
        <v>2016</v>
      </c>
      <c r="D205" s="0" t="s">
        <v>1149</v>
      </c>
      <c r="E205" s="0" t="s">
        <v>1150</v>
      </c>
      <c r="F205" s="0" t="s">
        <v>18</v>
      </c>
      <c r="I205" s="0" t="s">
        <v>116</v>
      </c>
      <c r="J205" s="0" t="s">
        <v>42</v>
      </c>
      <c r="K205" s="0" t="s">
        <v>1151</v>
      </c>
      <c r="L205" s="0" t="s">
        <v>21</v>
      </c>
      <c r="M205" s="0" t="s">
        <v>1152</v>
      </c>
      <c r="N205" s="0" t="n">
        <v>1</v>
      </c>
      <c r="O205" s="0" t="s">
        <v>103</v>
      </c>
      <c r="R205" s="0" t="n">
        <v>1</v>
      </c>
    </row>
    <row r="206" customFormat="false" ht="12.8" hidden="false" customHeight="false" outlineLevel="0" collapsed="false">
      <c r="A206" s="0" t="n">
        <v>0</v>
      </c>
      <c r="B206" s="0" t="s">
        <v>1153</v>
      </c>
      <c r="C206" s="0" t="n">
        <v>2016</v>
      </c>
      <c r="D206" s="0" t="s">
        <v>1154</v>
      </c>
      <c r="F206" s="0" t="n">
        <v>0</v>
      </c>
      <c r="G206" s="0" t="n">
        <v>1</v>
      </c>
      <c r="H206" s="0" t="n">
        <v>1</v>
      </c>
      <c r="I206" s="0" t="n">
        <v>3</v>
      </c>
      <c r="K206" s="0" t="s">
        <v>1155</v>
      </c>
      <c r="L206" s="0" t="s">
        <v>44</v>
      </c>
      <c r="M206" s="0" t="s">
        <v>1156</v>
      </c>
      <c r="O206" s="1" t="s">
        <v>1157</v>
      </c>
      <c r="P206" s="0" t="s">
        <v>191</v>
      </c>
      <c r="Q206" s="2" t="s">
        <v>174</v>
      </c>
    </row>
    <row r="207" customFormat="false" ht="12.8" hidden="false" customHeight="false" outlineLevel="0" collapsed="false">
      <c r="A207" s="2" t="n">
        <v>0</v>
      </c>
      <c r="B207" s="2" t="s">
        <v>1158</v>
      </c>
      <c r="C207" s="2" t="n">
        <v>2016</v>
      </c>
      <c r="D207" s="2" t="s">
        <v>1159</v>
      </c>
      <c r="E207" s="2" t="s">
        <v>1160</v>
      </c>
      <c r="F207" s="0" t="s">
        <v>644</v>
      </c>
      <c r="G207" s="0" t="n">
        <v>1</v>
      </c>
      <c r="H207" s="0" t="n">
        <v>1</v>
      </c>
      <c r="I207" s="0" t="s">
        <v>68</v>
      </c>
      <c r="J207" s="2" t="s">
        <v>42</v>
      </c>
      <c r="K207" s="2" t="s">
        <v>882</v>
      </c>
      <c r="M207" s="2" t="s">
        <v>1161</v>
      </c>
      <c r="N207" s="2" t="n">
        <v>1</v>
      </c>
      <c r="O207" s="2" t="s">
        <v>1162</v>
      </c>
      <c r="P207" s="2" t="s">
        <v>1163</v>
      </c>
    </row>
    <row r="208" customFormat="false" ht="12.8" hidden="false" customHeight="false" outlineLevel="0" collapsed="false">
      <c r="A208" s="0" t="n">
        <v>0</v>
      </c>
      <c r="B208" s="0" t="s">
        <v>1164</v>
      </c>
      <c r="C208" s="0" t="n">
        <v>2016</v>
      </c>
      <c r="D208" s="0" t="s">
        <v>1165</v>
      </c>
      <c r="F208" s="0" t="n">
        <v>2</v>
      </c>
      <c r="G208" s="0" t="n">
        <v>1</v>
      </c>
      <c r="H208" s="0" t="n">
        <v>1</v>
      </c>
      <c r="I208" s="0" t="n">
        <v>3</v>
      </c>
      <c r="J208" s="0" t="s">
        <v>1166</v>
      </c>
      <c r="K208" s="0" t="s">
        <v>1167</v>
      </c>
      <c r="L208" s="0" t="s">
        <v>1168</v>
      </c>
      <c r="M208" s="0" t="s">
        <v>1169</v>
      </c>
      <c r="O208" s="1" t="s">
        <v>1170</v>
      </c>
      <c r="P208" s="0" t="s">
        <v>1171</v>
      </c>
    </row>
    <row r="209" customFormat="false" ht="12.8" hidden="false" customHeight="false" outlineLevel="0" collapsed="false">
      <c r="A209" s="0" t="n">
        <v>0</v>
      </c>
      <c r="B209" s="0" t="s">
        <v>1172</v>
      </c>
      <c r="C209" s="0" t="n">
        <v>2016</v>
      </c>
      <c r="D209" s="0" t="s">
        <v>1173</v>
      </c>
      <c r="F209" s="0" t="s">
        <v>18</v>
      </c>
      <c r="G209" s="0" t="n">
        <v>1</v>
      </c>
      <c r="H209" s="0" t="n">
        <v>1</v>
      </c>
      <c r="I209" s="0" t="s">
        <v>116</v>
      </c>
      <c r="J209" s="0" t="s">
        <v>42</v>
      </c>
      <c r="K209" s="0" t="s">
        <v>1174</v>
      </c>
      <c r="M209" s="0" t="s">
        <v>1175</v>
      </c>
      <c r="N209" s="0" t="s">
        <v>36</v>
      </c>
      <c r="O209" s="1" t="s">
        <v>1176</v>
      </c>
      <c r="Q209" s="0" t="s">
        <v>498</v>
      </c>
    </row>
    <row r="210" customFormat="false" ht="12.8" hidden="false" customHeight="false" outlineLevel="0" collapsed="false">
      <c r="A210" s="0" t="n">
        <v>0</v>
      </c>
      <c r="B210" s="0" t="s">
        <v>1177</v>
      </c>
      <c r="C210" s="0" t="n">
        <v>2016</v>
      </c>
      <c r="D210" s="0" t="s">
        <v>1178</v>
      </c>
      <c r="F210" s="0" t="n">
        <v>2</v>
      </c>
      <c r="I210" s="0" t="n">
        <v>0</v>
      </c>
      <c r="J210" s="0" t="s">
        <v>1179</v>
      </c>
      <c r="M210" s="0" t="s">
        <v>1180</v>
      </c>
      <c r="O210" s="0" t="s">
        <v>1181</v>
      </c>
    </row>
    <row r="211" customFormat="false" ht="12.8" hidden="false" customHeight="false" outlineLevel="0" collapsed="false">
      <c r="A211" s="0" t="n">
        <v>0</v>
      </c>
      <c r="B211" s="0" t="s">
        <v>1182</v>
      </c>
      <c r="C211" s="0" t="n">
        <v>2016</v>
      </c>
      <c r="D211" s="0" t="s">
        <v>1183</v>
      </c>
      <c r="E211" s="0" t="s">
        <v>1184</v>
      </c>
      <c r="F211" s="0" t="s">
        <v>18</v>
      </c>
      <c r="G211" s="0" t="n">
        <v>1</v>
      </c>
      <c r="H211" s="0" t="n">
        <v>1</v>
      </c>
      <c r="I211" s="0" t="n">
        <v>4</v>
      </c>
      <c r="K211" s="0" t="s">
        <v>721</v>
      </c>
      <c r="L211" s="0" t="s">
        <v>248</v>
      </c>
      <c r="M211" s="0" t="s">
        <v>1185</v>
      </c>
      <c r="Q211" s="0" t="s">
        <v>1186</v>
      </c>
      <c r="R211" s="0" t="n">
        <v>1</v>
      </c>
    </row>
    <row r="212" customFormat="false" ht="12.8" hidden="false" customHeight="false" outlineLevel="0" collapsed="false">
      <c r="A212" s="0" t="n">
        <v>1</v>
      </c>
      <c r="B212" s="0" t="s">
        <v>1187</v>
      </c>
      <c r="C212" s="0" t="n">
        <v>2016</v>
      </c>
      <c r="D212" s="0" t="s">
        <v>1188</v>
      </c>
      <c r="E212" s="0" t="s">
        <v>1189</v>
      </c>
      <c r="F212" s="0" t="s">
        <v>18</v>
      </c>
      <c r="G212" s="0" t="n">
        <v>1</v>
      </c>
      <c r="H212" s="0" t="n">
        <v>1</v>
      </c>
      <c r="I212" s="0" t="s">
        <v>117</v>
      </c>
      <c r="J212" s="0" t="s">
        <v>42</v>
      </c>
      <c r="K212" s="0" t="s">
        <v>750</v>
      </c>
      <c r="L212" s="0" t="s">
        <v>21</v>
      </c>
      <c r="M212" s="0" t="s">
        <v>1190</v>
      </c>
      <c r="N212" s="0" t="s">
        <v>154</v>
      </c>
      <c r="O212" s="1" t="s">
        <v>1191</v>
      </c>
      <c r="P212" s="0" t="s">
        <v>191</v>
      </c>
      <c r="Q212" s="0" t="s">
        <v>1192</v>
      </c>
    </row>
    <row r="213" customFormat="false" ht="12.8" hidden="false" customHeight="false" outlineLevel="0" collapsed="false">
      <c r="A213" s="0" t="n">
        <v>1</v>
      </c>
      <c r="B213" s="0" t="s">
        <v>1193</v>
      </c>
      <c r="C213" s="0" t="n">
        <v>2016</v>
      </c>
      <c r="D213" s="0" t="s">
        <v>1194</v>
      </c>
      <c r="E213" s="0" t="s">
        <v>1195</v>
      </c>
      <c r="F213" s="0" t="n">
        <v>0</v>
      </c>
      <c r="I213" s="0" t="n">
        <v>4</v>
      </c>
      <c r="M213" s="0" t="s">
        <v>1196</v>
      </c>
      <c r="N213" s="0" t="n">
        <v>1</v>
      </c>
      <c r="O213" s="0" t="s">
        <v>46</v>
      </c>
    </row>
    <row r="214" customFormat="false" ht="12.8" hidden="false" customHeight="false" outlineLevel="0" collapsed="false">
      <c r="A214" s="0" t="n">
        <v>1</v>
      </c>
      <c r="B214" s="0" t="s">
        <v>1197</v>
      </c>
      <c r="C214" s="0" t="n">
        <v>2016</v>
      </c>
      <c r="D214" s="0" t="s">
        <v>1198</v>
      </c>
      <c r="E214" s="0" t="s">
        <v>1199</v>
      </c>
      <c r="F214" s="0" t="n">
        <v>2</v>
      </c>
      <c r="I214" s="0" t="n">
        <v>4</v>
      </c>
      <c r="J214" s="0" t="s">
        <v>1200</v>
      </c>
      <c r="K214" s="0" t="s">
        <v>1201</v>
      </c>
      <c r="M214" s="0" t="s">
        <v>1202</v>
      </c>
      <c r="O214" s="0" t="s">
        <v>1203</v>
      </c>
    </row>
    <row r="215" customFormat="false" ht="12.8" hidden="false" customHeight="false" outlineLevel="0" collapsed="false">
      <c r="A215" s="0" t="n">
        <v>0</v>
      </c>
      <c r="B215" s="0" t="s">
        <v>1204</v>
      </c>
      <c r="C215" s="0" t="n">
        <v>2016</v>
      </c>
      <c r="D215" s="0" t="s">
        <v>1205</v>
      </c>
      <c r="F215" s="0" t="n">
        <v>1</v>
      </c>
      <c r="G215" s="0" t="n">
        <v>1</v>
      </c>
      <c r="H215" s="0" t="n">
        <v>1</v>
      </c>
      <c r="I215" s="0" t="n">
        <v>1</v>
      </c>
      <c r="K215" s="0" t="s">
        <v>502</v>
      </c>
      <c r="L215" s="0" t="s">
        <v>1206</v>
      </c>
      <c r="M215" s="0" t="s">
        <v>1207</v>
      </c>
      <c r="O215" s="0" t="s">
        <v>1208</v>
      </c>
      <c r="Q215" s="0" t="s">
        <v>1209</v>
      </c>
    </row>
    <row r="216" customFormat="false" ht="12.8" hidden="false" customHeight="false" outlineLevel="0" collapsed="false">
      <c r="A216" s="2" t="n">
        <v>0</v>
      </c>
      <c r="B216" s="2" t="s">
        <v>1210</v>
      </c>
      <c r="C216" s="2" t="n">
        <v>2016</v>
      </c>
      <c r="D216" s="2" t="s">
        <v>1211</v>
      </c>
      <c r="F216" s="0" t="n">
        <v>0</v>
      </c>
      <c r="G216" s="2" t="n">
        <v>1</v>
      </c>
      <c r="H216" s="2" t="n">
        <v>1</v>
      </c>
      <c r="I216" s="2" t="n">
        <v>3</v>
      </c>
      <c r="J216" s="2" t="s">
        <v>42</v>
      </c>
      <c r="K216" s="2" t="s">
        <v>668</v>
      </c>
      <c r="M216" s="2" t="s">
        <v>265</v>
      </c>
      <c r="O216" s="2" t="s">
        <v>1212</v>
      </c>
      <c r="P216" s="2" t="s">
        <v>191</v>
      </c>
    </row>
    <row r="217" customFormat="false" ht="12.8" hidden="false" customHeight="false" outlineLevel="0" collapsed="false">
      <c r="A217" s="0" t="n">
        <v>0</v>
      </c>
      <c r="B217" s="0" t="s">
        <v>1213</v>
      </c>
      <c r="C217" s="0" t="n">
        <v>2016</v>
      </c>
      <c r="D217" s="0" t="s">
        <v>1214</v>
      </c>
      <c r="F217" s="0" t="s">
        <v>18</v>
      </c>
      <c r="I217" s="0" t="s">
        <v>116</v>
      </c>
      <c r="K217" s="0" t="s">
        <v>428</v>
      </c>
      <c r="M217" s="0" t="s">
        <v>1215</v>
      </c>
      <c r="N217" s="2" t="s">
        <v>154</v>
      </c>
      <c r="O217" s="2" t="s">
        <v>1216</v>
      </c>
      <c r="Q217" s="0" t="s">
        <v>1217</v>
      </c>
    </row>
    <row r="218" customFormat="false" ht="12.8" hidden="false" customHeight="false" outlineLevel="0" collapsed="false">
      <c r="A218" s="0" t="n">
        <v>0</v>
      </c>
      <c r="B218" s="0" t="s">
        <v>1218</v>
      </c>
      <c r="C218" s="0" t="n">
        <v>2016</v>
      </c>
      <c r="D218" s="0" t="s">
        <v>1219</v>
      </c>
      <c r="E218" s="0" t="s">
        <v>1220</v>
      </c>
      <c r="F218" s="0" t="s">
        <v>18</v>
      </c>
      <c r="G218" s="0" t="n">
        <v>1</v>
      </c>
      <c r="H218" s="0" t="n">
        <v>1</v>
      </c>
      <c r="I218" s="0" t="s">
        <v>117</v>
      </c>
      <c r="J218" s="0" t="s">
        <v>1221</v>
      </c>
      <c r="K218" s="0" t="s">
        <v>1222</v>
      </c>
      <c r="L218" s="0" t="s">
        <v>177</v>
      </c>
      <c r="M218" s="0" t="s">
        <v>1223</v>
      </c>
      <c r="O218" s="0" t="s">
        <v>1224</v>
      </c>
      <c r="P218" s="0" t="s">
        <v>1225</v>
      </c>
      <c r="R218" s="0" t="n">
        <v>1</v>
      </c>
    </row>
    <row r="219" customFormat="false" ht="12.8" hidden="false" customHeight="false" outlineLevel="0" collapsed="false">
      <c r="A219" s="0" t="n">
        <v>0</v>
      </c>
      <c r="B219" s="0" t="s">
        <v>1226</v>
      </c>
      <c r="C219" s="0" t="n">
        <v>2016</v>
      </c>
      <c r="D219" s="0" t="s">
        <v>1227</v>
      </c>
      <c r="E219" s="0" t="s">
        <v>1228</v>
      </c>
      <c r="F219" s="0" t="n">
        <v>2</v>
      </c>
      <c r="G219" s="0" t="n">
        <v>1</v>
      </c>
      <c r="H219" s="0" t="n">
        <v>1</v>
      </c>
      <c r="I219" s="0" t="n">
        <v>4</v>
      </c>
      <c r="J219" s="0" t="s">
        <v>1229</v>
      </c>
      <c r="L219" s="0" t="s">
        <v>1230</v>
      </c>
      <c r="M219" s="0" t="s">
        <v>1231</v>
      </c>
      <c r="N219" s="0" t="n">
        <v>1</v>
      </c>
      <c r="O219" s="0" t="s">
        <v>884</v>
      </c>
      <c r="R219" s="0" t="n">
        <v>1</v>
      </c>
    </row>
    <row r="220" customFormat="false" ht="12.8" hidden="false" customHeight="false" outlineLevel="0" collapsed="false">
      <c r="A220" s="2" t="n">
        <v>0</v>
      </c>
      <c r="B220" s="2" t="s">
        <v>1232</v>
      </c>
      <c r="C220" s="2" t="n">
        <v>2016</v>
      </c>
      <c r="D220" s="2" t="s">
        <v>1233</v>
      </c>
      <c r="F220" s="2" t="n">
        <v>2</v>
      </c>
      <c r="G220" s="2" t="n">
        <v>1</v>
      </c>
      <c r="H220" s="2" t="n">
        <v>1</v>
      </c>
      <c r="I220" s="2" t="n">
        <v>3</v>
      </c>
      <c r="J220" s="2" t="s">
        <v>42</v>
      </c>
      <c r="K220" s="2" t="s">
        <v>1234</v>
      </c>
      <c r="M220" s="2" t="s">
        <v>1235</v>
      </c>
      <c r="P220" s="2" t="s">
        <v>1236</v>
      </c>
    </row>
    <row r="221" customFormat="false" ht="12.8" hidden="false" customHeight="false" outlineLevel="0" collapsed="false">
      <c r="A221" s="0" t="n">
        <v>0</v>
      </c>
      <c r="B221" s="0" t="s">
        <v>1237</v>
      </c>
      <c r="C221" s="0" t="n">
        <v>2016</v>
      </c>
      <c r="D221" s="0" t="s">
        <v>1238</v>
      </c>
      <c r="F221" s="0" t="n">
        <v>2</v>
      </c>
      <c r="G221" s="0" t="n">
        <v>1</v>
      </c>
      <c r="H221" s="0" t="n">
        <v>1</v>
      </c>
      <c r="I221" s="0" t="n">
        <v>3</v>
      </c>
      <c r="K221" s="0" t="s">
        <v>1239</v>
      </c>
      <c r="M221" s="0" t="s">
        <v>1240</v>
      </c>
      <c r="P221" s="0" t="s">
        <v>191</v>
      </c>
    </row>
    <row r="222" customFormat="false" ht="12.8" hidden="false" customHeight="false" outlineLevel="0" collapsed="false">
      <c r="A222" s="0" t="n">
        <v>0</v>
      </c>
      <c r="B222" s="0" t="s">
        <v>1241</v>
      </c>
      <c r="C222" s="0" t="n">
        <v>2016</v>
      </c>
      <c r="D222" s="0" t="s">
        <v>1242</v>
      </c>
      <c r="F222" s="0" t="n">
        <v>1</v>
      </c>
      <c r="I222" s="0" t="n">
        <v>1</v>
      </c>
      <c r="M222" s="0" t="s">
        <v>1243</v>
      </c>
      <c r="N222" s="0" t="s">
        <v>36</v>
      </c>
      <c r="O222" s="1" t="s">
        <v>256</v>
      </c>
    </row>
    <row r="223" customFormat="false" ht="12.8" hidden="false" customHeight="false" outlineLevel="0" collapsed="false">
      <c r="A223" s="0" t="n">
        <v>0</v>
      </c>
      <c r="B223" s="0" t="s">
        <v>1244</v>
      </c>
      <c r="C223" s="0" t="n">
        <v>2016</v>
      </c>
      <c r="D223" s="0" t="s">
        <v>1245</v>
      </c>
      <c r="F223" s="0" t="s">
        <v>18</v>
      </c>
      <c r="I223" s="0" t="n">
        <v>0</v>
      </c>
      <c r="J223" s="0" t="s">
        <v>1166</v>
      </c>
      <c r="K223" s="0" t="s">
        <v>1246</v>
      </c>
      <c r="M223" s="0" t="s">
        <v>1247</v>
      </c>
      <c r="O223" s="0" t="s">
        <v>1248</v>
      </c>
    </row>
    <row r="224" customFormat="false" ht="12.8" hidden="false" customHeight="false" outlineLevel="0" collapsed="false">
      <c r="A224" s="0" t="n">
        <v>0</v>
      </c>
      <c r="B224" s="0" t="s">
        <v>1249</v>
      </c>
      <c r="C224" s="0" t="n">
        <v>2016</v>
      </c>
      <c r="D224" s="0" t="s">
        <v>1250</v>
      </c>
      <c r="E224" s="0" t="s">
        <v>1251</v>
      </c>
      <c r="F224" s="0" t="n">
        <v>0</v>
      </c>
      <c r="I224" s="0" t="n">
        <v>4</v>
      </c>
      <c r="M224" s="0" t="s">
        <v>1252</v>
      </c>
      <c r="N224" s="0" t="n">
        <v>0</v>
      </c>
      <c r="O224" s="0" t="s">
        <v>290</v>
      </c>
    </row>
    <row r="225" customFormat="false" ht="12.8" hidden="false" customHeight="false" outlineLevel="0" collapsed="false">
      <c r="A225" s="2" t="n">
        <v>1</v>
      </c>
      <c r="B225" s="2" t="s">
        <v>1253</v>
      </c>
      <c r="C225" s="2" t="n">
        <v>2016</v>
      </c>
      <c r="D225" s="2" t="s">
        <v>1254</v>
      </c>
      <c r="E225" s="2" t="s">
        <v>1255</v>
      </c>
      <c r="F225" s="2" t="s">
        <v>18</v>
      </c>
      <c r="G225" s="2" t="n">
        <v>1</v>
      </c>
      <c r="H225" s="2" t="n">
        <v>1</v>
      </c>
      <c r="I225" s="2" t="s">
        <v>187</v>
      </c>
      <c r="J225" s="2" t="s">
        <v>42</v>
      </c>
      <c r="K225" s="2" t="s">
        <v>1256</v>
      </c>
      <c r="L225" s="0" t="s">
        <v>1257</v>
      </c>
      <c r="M225" s="2" t="s">
        <v>1258</v>
      </c>
      <c r="N225" s="0" t="s">
        <v>36</v>
      </c>
      <c r="O225" s="1" t="s">
        <v>1259</v>
      </c>
      <c r="P225" s="2" t="s">
        <v>191</v>
      </c>
      <c r="Q225" s="0" t="s">
        <v>1260</v>
      </c>
    </row>
    <row r="226" customFormat="false" ht="12.8" hidden="false" customHeight="false" outlineLevel="0" collapsed="false">
      <c r="A226" s="2" t="n">
        <v>0</v>
      </c>
      <c r="B226" s="2" t="s">
        <v>1261</v>
      </c>
      <c r="C226" s="2" t="n">
        <v>2016</v>
      </c>
      <c r="D226" s="2" t="s">
        <v>1262</v>
      </c>
      <c r="E226" s="2" t="s">
        <v>1263</v>
      </c>
      <c r="F226" s="0" t="n">
        <v>0</v>
      </c>
      <c r="G226" s="2" t="n">
        <v>1</v>
      </c>
      <c r="H226" s="2" t="n">
        <v>1</v>
      </c>
      <c r="I226" s="2" t="n">
        <v>3</v>
      </c>
      <c r="K226" s="2" t="s">
        <v>1264</v>
      </c>
      <c r="L226" s="0" t="s">
        <v>21</v>
      </c>
      <c r="M226" s="2" t="s">
        <v>1265</v>
      </c>
      <c r="N226" s="2" t="s">
        <v>36</v>
      </c>
      <c r="O226" s="1" t="s">
        <v>1266</v>
      </c>
      <c r="P226" s="2" t="s">
        <v>1267</v>
      </c>
    </row>
    <row r="227" customFormat="false" ht="12.8" hidden="false" customHeight="false" outlineLevel="0" collapsed="false">
      <c r="A227" s="0" t="n">
        <v>0</v>
      </c>
      <c r="B227" s="0" t="s">
        <v>1268</v>
      </c>
      <c r="C227" s="0" t="n">
        <v>2016</v>
      </c>
      <c r="D227" s="0" t="s">
        <v>1269</v>
      </c>
      <c r="F227" s="0" t="n">
        <v>2</v>
      </c>
      <c r="I227" s="0" t="n">
        <v>3</v>
      </c>
      <c r="J227" s="0" t="s">
        <v>42</v>
      </c>
      <c r="K227" s="0" t="s">
        <v>1270</v>
      </c>
      <c r="M227" s="0" t="s">
        <v>1271</v>
      </c>
      <c r="O227" s="0" t="s">
        <v>1272</v>
      </c>
      <c r="P227" s="0" t="s">
        <v>1273</v>
      </c>
      <c r="Q227" s="2" t="s">
        <v>326</v>
      </c>
    </row>
    <row r="228" customFormat="false" ht="12.8" hidden="false" customHeight="false" outlineLevel="0" collapsed="false">
      <c r="A228" s="0" t="n">
        <v>1</v>
      </c>
      <c r="B228" s="0" t="s">
        <v>1274</v>
      </c>
      <c r="C228" s="0" t="n">
        <v>2016</v>
      </c>
      <c r="D228" s="0" t="s">
        <v>1275</v>
      </c>
      <c r="E228" s="0" t="s">
        <v>1276</v>
      </c>
      <c r="F228" s="0" t="n">
        <v>0</v>
      </c>
      <c r="G228" s="0" t="n">
        <v>1</v>
      </c>
      <c r="H228" s="0" t="n">
        <v>2</v>
      </c>
      <c r="I228" s="0" t="s">
        <v>117</v>
      </c>
      <c r="L228" s="0" t="s">
        <v>1277</v>
      </c>
      <c r="M228" s="0" t="s">
        <v>1278</v>
      </c>
      <c r="O228" s="0" t="s">
        <v>1279</v>
      </c>
      <c r="P228" s="0" t="s">
        <v>1280</v>
      </c>
    </row>
    <row r="229" customFormat="false" ht="12.8" hidden="false" customHeight="false" outlineLevel="0" collapsed="false">
      <c r="A229" s="2" t="n">
        <v>0</v>
      </c>
      <c r="B229" s="2" t="s">
        <v>1281</v>
      </c>
      <c r="C229" s="2" t="n">
        <v>2016</v>
      </c>
      <c r="D229" s="2" t="s">
        <v>1282</v>
      </c>
      <c r="F229" s="2" t="s">
        <v>18</v>
      </c>
      <c r="G229" s="0" t="n">
        <v>1</v>
      </c>
      <c r="H229" s="0" t="n">
        <v>1</v>
      </c>
      <c r="I229" s="2" t="s">
        <v>116</v>
      </c>
      <c r="J229" s="2" t="s">
        <v>42</v>
      </c>
      <c r="K229" s="2" t="s">
        <v>1283</v>
      </c>
      <c r="L229" s="2" t="s">
        <v>1284</v>
      </c>
      <c r="M229" s="2" t="s">
        <v>1285</v>
      </c>
      <c r="N229" s="2" t="s">
        <v>154</v>
      </c>
      <c r="O229" s="1" t="s">
        <v>103</v>
      </c>
    </row>
    <row r="230" customFormat="false" ht="12.8" hidden="false" customHeight="false" outlineLevel="0" collapsed="false">
      <c r="A230" s="0" t="n">
        <v>1</v>
      </c>
      <c r="B230" s="0" t="s">
        <v>1286</v>
      </c>
      <c r="C230" s="0" t="n">
        <v>2016</v>
      </c>
      <c r="D230" s="0" t="s">
        <v>1287</v>
      </c>
      <c r="E230" s="0" t="s">
        <v>1288</v>
      </c>
      <c r="F230" s="0" t="s">
        <v>18</v>
      </c>
      <c r="G230" s="0" t="n">
        <v>1</v>
      </c>
      <c r="H230" s="0" t="n">
        <v>1</v>
      </c>
      <c r="I230" s="0" t="s">
        <v>117</v>
      </c>
      <c r="J230" s="0" t="s">
        <v>42</v>
      </c>
      <c r="K230" s="0" t="s">
        <v>1289</v>
      </c>
      <c r="L230" s="0" t="s">
        <v>248</v>
      </c>
      <c r="M230" s="0" t="s">
        <v>1290</v>
      </c>
      <c r="O230" s="0" t="s">
        <v>1291</v>
      </c>
      <c r="P230" s="0" t="s">
        <v>1292</v>
      </c>
      <c r="Q230" s="0" t="s">
        <v>1293</v>
      </c>
    </row>
    <row r="231" customFormat="false" ht="12.8" hidden="false" customHeight="false" outlineLevel="0" collapsed="false">
      <c r="A231" s="0" t="n">
        <v>0</v>
      </c>
      <c r="B231" s="0" t="s">
        <v>1294</v>
      </c>
      <c r="C231" s="0" t="n">
        <v>2016</v>
      </c>
      <c r="D231" s="0" t="s">
        <v>1295</v>
      </c>
      <c r="E231" s="0" t="s">
        <v>1296</v>
      </c>
      <c r="F231" s="0" t="n">
        <v>0</v>
      </c>
      <c r="G231" s="0" t="n">
        <v>1</v>
      </c>
      <c r="H231" s="0" t="n">
        <v>1</v>
      </c>
      <c r="I231" s="0" t="n">
        <v>3</v>
      </c>
      <c r="K231" s="0" t="s">
        <v>1045</v>
      </c>
      <c r="L231" s="0" t="s">
        <v>1297</v>
      </c>
      <c r="M231" s="0" t="s">
        <v>1298</v>
      </c>
      <c r="O231" s="0" t="s">
        <v>1299</v>
      </c>
      <c r="P231" s="0" t="s">
        <v>1300</v>
      </c>
    </row>
    <row r="232" customFormat="false" ht="12.8" hidden="false" customHeight="false" outlineLevel="0" collapsed="false">
      <c r="A232" s="2" t="n">
        <v>1</v>
      </c>
      <c r="B232" s="2" t="s">
        <v>1301</v>
      </c>
      <c r="C232" s="2" t="n">
        <v>2016</v>
      </c>
      <c r="D232" s="2" t="s">
        <v>1302</v>
      </c>
      <c r="F232" s="2" t="n">
        <v>2</v>
      </c>
      <c r="G232" s="2" t="n">
        <v>1</v>
      </c>
      <c r="H232" s="2" t="n">
        <v>1</v>
      </c>
      <c r="I232" s="2" t="n">
        <v>4</v>
      </c>
      <c r="J232" s="2" t="s">
        <v>316</v>
      </c>
      <c r="K232" s="2" t="s">
        <v>1303</v>
      </c>
      <c r="L232" s="2" t="s">
        <v>537</v>
      </c>
      <c r="M232" s="2" t="s">
        <v>1304</v>
      </c>
      <c r="O232" s="2" t="s">
        <v>1305</v>
      </c>
      <c r="Q232" s="0" t="s">
        <v>1306</v>
      </c>
    </row>
    <row r="233" customFormat="false" ht="12.8" hidden="false" customHeight="false" outlineLevel="0" collapsed="false">
      <c r="A233" s="0" t="n">
        <v>0</v>
      </c>
      <c r="B233" s="0" t="s">
        <v>1307</v>
      </c>
      <c r="C233" s="0" t="n">
        <v>2016</v>
      </c>
      <c r="D233" s="0" t="s">
        <v>1308</v>
      </c>
      <c r="F233" s="0" t="s">
        <v>18</v>
      </c>
      <c r="G233" s="0" t="n">
        <v>1</v>
      </c>
      <c r="H233" s="0" t="n">
        <v>1</v>
      </c>
      <c r="I233" s="0" t="s">
        <v>68</v>
      </c>
      <c r="K233" s="0" t="s">
        <v>1309</v>
      </c>
      <c r="L233" s="0" t="s">
        <v>177</v>
      </c>
      <c r="M233" s="0" t="s">
        <v>1310</v>
      </c>
      <c r="O233" s="0" t="s">
        <v>1311</v>
      </c>
      <c r="P233" s="0" t="s">
        <v>191</v>
      </c>
      <c r="Q233" s="0" t="s">
        <v>225</v>
      </c>
    </row>
    <row r="234" customFormat="false" ht="12.8" hidden="false" customHeight="false" outlineLevel="0" collapsed="false">
      <c r="A234" s="0" t="n">
        <v>0</v>
      </c>
      <c r="B234" s="0" t="s">
        <v>1312</v>
      </c>
      <c r="C234" s="0" t="n">
        <v>2016</v>
      </c>
      <c r="D234" s="0" t="s">
        <v>1313</v>
      </c>
      <c r="F234" s="0" t="n">
        <v>2</v>
      </c>
      <c r="G234" s="0" t="n">
        <v>1</v>
      </c>
      <c r="H234" s="0" t="n">
        <v>1</v>
      </c>
      <c r="I234" s="0" t="n">
        <v>0</v>
      </c>
      <c r="J234" s="0" t="s">
        <v>42</v>
      </c>
      <c r="K234" s="0" t="s">
        <v>686</v>
      </c>
      <c r="L234" s="0" t="s">
        <v>1314</v>
      </c>
      <c r="M234" s="0" t="s">
        <v>687</v>
      </c>
      <c r="O234" s="0" t="s">
        <v>688</v>
      </c>
    </row>
    <row r="235" customFormat="false" ht="12.8" hidden="false" customHeight="false" outlineLevel="0" collapsed="false">
      <c r="A235" s="0" t="n">
        <v>0</v>
      </c>
      <c r="B235" s="0" t="s">
        <v>1315</v>
      </c>
      <c r="C235" s="0" t="n">
        <v>2016</v>
      </c>
      <c r="D235" s="0" t="s">
        <v>1316</v>
      </c>
      <c r="F235" s="0" t="n">
        <v>2</v>
      </c>
      <c r="G235" s="0" t="n">
        <v>1</v>
      </c>
      <c r="H235" s="0" t="n">
        <v>1</v>
      </c>
      <c r="I235" s="0" t="n">
        <v>0</v>
      </c>
      <c r="J235" s="0" t="s">
        <v>316</v>
      </c>
      <c r="K235" s="0" t="s">
        <v>1317</v>
      </c>
      <c r="L235" s="0" t="s">
        <v>177</v>
      </c>
      <c r="M235" s="0" t="s">
        <v>1318</v>
      </c>
      <c r="O235" s="0" t="s">
        <v>1319</v>
      </c>
    </row>
    <row r="236" customFormat="false" ht="12.8" hidden="false" customHeight="false" outlineLevel="0" collapsed="false">
      <c r="A236" s="2" t="n">
        <v>0</v>
      </c>
      <c r="B236" s="2" t="s">
        <v>1320</v>
      </c>
      <c r="C236" s="2" t="n">
        <v>2016</v>
      </c>
      <c r="D236" s="2" t="s">
        <v>1321</v>
      </c>
      <c r="F236" s="0" t="n">
        <v>2</v>
      </c>
      <c r="G236" s="2" t="n">
        <v>1</v>
      </c>
      <c r="H236" s="2" t="n">
        <v>1</v>
      </c>
      <c r="I236" s="2" t="n">
        <v>3</v>
      </c>
      <c r="K236" s="2" t="s">
        <v>1045</v>
      </c>
      <c r="M236" s="2" t="s">
        <v>1322</v>
      </c>
      <c r="O236" s="2" t="s">
        <v>521</v>
      </c>
      <c r="P236" s="2" t="s">
        <v>1323</v>
      </c>
    </row>
    <row r="237" customFormat="false" ht="12.8" hidden="false" customHeight="false" outlineLevel="0" collapsed="false">
      <c r="A237" s="2" t="n">
        <v>0</v>
      </c>
      <c r="B237" s="2" t="s">
        <v>1324</v>
      </c>
      <c r="C237" s="2" t="n">
        <v>2016</v>
      </c>
      <c r="D237" s="2" t="s">
        <v>1325</v>
      </c>
      <c r="F237" s="2" t="n">
        <v>1</v>
      </c>
      <c r="G237" s="2" t="n">
        <v>1</v>
      </c>
      <c r="H237" s="2" t="n">
        <v>1</v>
      </c>
      <c r="I237" s="2" t="n">
        <v>1</v>
      </c>
      <c r="K237" s="2" t="s">
        <v>1326</v>
      </c>
      <c r="L237" s="0" t="s">
        <v>170</v>
      </c>
      <c r="M237" s="2" t="s">
        <v>1327</v>
      </c>
      <c r="N237" s="0" t="n">
        <v>1</v>
      </c>
      <c r="O237" s="0" t="s">
        <v>261</v>
      </c>
      <c r="Q237" s="2" t="s">
        <v>1328</v>
      </c>
    </row>
    <row r="238" customFormat="false" ht="12.8" hidden="false" customHeight="false" outlineLevel="0" collapsed="false">
      <c r="A238" s="0" t="n">
        <v>0</v>
      </c>
      <c r="B238" s="0" t="s">
        <v>1329</v>
      </c>
      <c r="C238" s="0" t="n">
        <v>2016</v>
      </c>
      <c r="D238" s="0" t="s">
        <v>1330</v>
      </c>
      <c r="E238" s="0" t="s">
        <v>1331</v>
      </c>
      <c r="F238" s="0" t="n">
        <v>2</v>
      </c>
      <c r="I238" s="0" t="s">
        <v>117</v>
      </c>
      <c r="K238" s="0" t="s">
        <v>1332</v>
      </c>
      <c r="M238" s="0" t="s">
        <v>1333</v>
      </c>
      <c r="N238" s="0" t="s">
        <v>36</v>
      </c>
      <c r="O238" s="1" t="s">
        <v>1334</v>
      </c>
      <c r="P238" s="0" t="s">
        <v>191</v>
      </c>
      <c r="R238" s="0" t="n">
        <v>1</v>
      </c>
    </row>
    <row r="239" customFormat="false" ht="12.8" hidden="false" customHeight="false" outlineLevel="0" collapsed="false">
      <c r="A239" s="0" t="n">
        <v>0</v>
      </c>
      <c r="B239" s="0" t="s">
        <v>1335</v>
      </c>
      <c r="C239" s="0" t="n">
        <v>2016</v>
      </c>
      <c r="D239" s="0" t="s">
        <v>1336</v>
      </c>
      <c r="F239" s="0" t="n">
        <v>2</v>
      </c>
      <c r="G239" s="0" t="n">
        <v>1</v>
      </c>
      <c r="H239" s="0" t="n">
        <v>1</v>
      </c>
      <c r="I239" s="0" t="n">
        <v>0</v>
      </c>
      <c r="J239" s="0" t="s">
        <v>42</v>
      </c>
      <c r="L239" s="0" t="s">
        <v>1101</v>
      </c>
      <c r="M239" s="2" t="s">
        <v>1337</v>
      </c>
      <c r="N239" s="0" t="n">
        <v>1</v>
      </c>
      <c r="O239" s="0" t="s">
        <v>179</v>
      </c>
    </row>
    <row r="240" customFormat="false" ht="12.8" hidden="false" customHeight="false" outlineLevel="0" collapsed="false">
      <c r="A240" s="0" t="n">
        <v>0</v>
      </c>
      <c r="B240" s="0" t="s">
        <v>1338</v>
      </c>
      <c r="C240" s="0" t="n">
        <v>2016</v>
      </c>
      <c r="D240" s="0" t="s">
        <v>1339</v>
      </c>
      <c r="F240" s="0" t="s">
        <v>644</v>
      </c>
      <c r="G240" s="0" t="n">
        <v>1</v>
      </c>
      <c r="H240" s="0" t="n">
        <v>1</v>
      </c>
      <c r="I240" s="0" t="n">
        <v>3</v>
      </c>
      <c r="J240" s="0" t="s">
        <v>42</v>
      </c>
      <c r="K240" s="0" t="s">
        <v>1340</v>
      </c>
      <c r="M240" s="0" t="s">
        <v>1341</v>
      </c>
      <c r="N240" s="0" t="s">
        <v>311</v>
      </c>
      <c r="O240" s="0" t="s">
        <v>1342</v>
      </c>
      <c r="P240" s="0" t="s">
        <v>858</v>
      </c>
      <c r="Q240" s="2" t="s">
        <v>174</v>
      </c>
    </row>
    <row r="241" customFormat="false" ht="12.8" hidden="false" customHeight="false" outlineLevel="0" collapsed="false">
      <c r="A241" s="2" t="n">
        <v>1</v>
      </c>
      <c r="B241" s="2" t="s">
        <v>1343</v>
      </c>
      <c r="C241" s="2" t="n">
        <v>2016</v>
      </c>
      <c r="D241" s="2" t="s">
        <v>1344</v>
      </c>
      <c r="E241" s="2" t="s">
        <v>1345</v>
      </c>
      <c r="F241" s="2" t="n">
        <v>2</v>
      </c>
      <c r="G241" s="2" t="n">
        <v>1</v>
      </c>
      <c r="H241" s="2" t="n">
        <v>1</v>
      </c>
      <c r="I241" s="2" t="n">
        <v>3</v>
      </c>
      <c r="J241" s="2" t="s">
        <v>42</v>
      </c>
      <c r="K241" s="2" t="s">
        <v>1081</v>
      </c>
      <c r="M241" s="2" t="s">
        <v>1346</v>
      </c>
      <c r="N241" s="0" t="n">
        <v>1</v>
      </c>
      <c r="O241" s="2" t="s">
        <v>1347</v>
      </c>
      <c r="P241" s="2" t="s">
        <v>858</v>
      </c>
    </row>
    <row r="242" customFormat="false" ht="12.8" hidden="false" customHeight="false" outlineLevel="0" collapsed="false">
      <c r="A242" s="0" t="n">
        <v>0</v>
      </c>
      <c r="B242" s="0" t="s">
        <v>1348</v>
      </c>
      <c r="C242" s="0" t="n">
        <v>2016</v>
      </c>
      <c r="D242" s="0" t="s">
        <v>1349</v>
      </c>
      <c r="F242" s="0" t="s">
        <v>18</v>
      </c>
      <c r="G242" s="0" t="n">
        <v>1</v>
      </c>
      <c r="H242" s="0" t="n">
        <v>1</v>
      </c>
      <c r="I242" s="0" t="s">
        <v>54</v>
      </c>
      <c r="J242" s="0" t="s">
        <v>42</v>
      </c>
      <c r="K242" s="0" t="s">
        <v>1350</v>
      </c>
      <c r="L242" s="0" t="s">
        <v>1351</v>
      </c>
      <c r="M242" s="0" t="s">
        <v>1352</v>
      </c>
      <c r="O242" s="0" t="s">
        <v>1353</v>
      </c>
      <c r="P242" s="0" t="s">
        <v>191</v>
      </c>
      <c r="Q242" s="0" t="s">
        <v>1354</v>
      </c>
    </row>
    <row r="243" customFormat="false" ht="12.8" hidden="false" customHeight="false" outlineLevel="0" collapsed="false">
      <c r="A243" s="2" t="n">
        <v>0</v>
      </c>
      <c r="B243" s="2" t="s">
        <v>1355</v>
      </c>
      <c r="C243" s="2" t="n">
        <v>2017</v>
      </c>
      <c r="D243" s="2" t="s">
        <v>1356</v>
      </c>
      <c r="F243" s="2" t="n">
        <v>2</v>
      </c>
      <c r="G243" s="2" t="n">
        <v>1</v>
      </c>
      <c r="H243" s="2" t="n">
        <v>1</v>
      </c>
      <c r="I243" s="2" t="n">
        <v>3</v>
      </c>
      <c r="J243" s="2" t="s">
        <v>42</v>
      </c>
      <c r="M243" s="2" t="s">
        <v>1357</v>
      </c>
      <c r="O243" s="2" t="s">
        <v>1358</v>
      </c>
      <c r="P243" s="2" t="s">
        <v>191</v>
      </c>
    </row>
    <row r="244" customFormat="false" ht="12.8" hidden="false" customHeight="false" outlineLevel="0" collapsed="false">
      <c r="A244" s="0" t="n">
        <v>0</v>
      </c>
      <c r="B244" s="0" t="s">
        <v>1359</v>
      </c>
      <c r="C244" s="0" t="n">
        <v>2017</v>
      </c>
      <c r="D244" s="0" t="s">
        <v>1360</v>
      </c>
      <c r="F244" s="0" t="n">
        <v>0</v>
      </c>
      <c r="I244" s="0" t="n">
        <v>3</v>
      </c>
      <c r="J244" s="0" t="s">
        <v>130</v>
      </c>
      <c r="M244" s="0" t="s">
        <v>681</v>
      </c>
      <c r="O244" s="0" t="s">
        <v>588</v>
      </c>
      <c r="P244" s="0" t="n">
        <v>264</v>
      </c>
      <c r="Q244" s="2" t="s">
        <v>174</v>
      </c>
    </row>
    <row r="245" customFormat="false" ht="12.8" hidden="false" customHeight="false" outlineLevel="0" collapsed="false">
      <c r="A245" s="2" t="n">
        <v>0</v>
      </c>
      <c r="B245" s="2" t="s">
        <v>1361</v>
      </c>
      <c r="C245" s="2" t="n">
        <v>2017</v>
      </c>
      <c r="D245" s="2" t="s">
        <v>1362</v>
      </c>
      <c r="E245" s="2" t="s">
        <v>1363</v>
      </c>
      <c r="F245" s="2" t="n">
        <v>2</v>
      </c>
      <c r="G245" s="0" t="n">
        <v>1</v>
      </c>
      <c r="H245" s="0" t="n">
        <v>1</v>
      </c>
      <c r="I245" s="2" t="n">
        <v>0</v>
      </c>
      <c r="J245" s="2" t="s">
        <v>42</v>
      </c>
      <c r="K245" s="2" t="s">
        <v>1364</v>
      </c>
      <c r="L245" s="2" t="s">
        <v>1365</v>
      </c>
      <c r="M245" s="2" t="s">
        <v>1366</v>
      </c>
      <c r="N245" s="2" t="s">
        <v>311</v>
      </c>
      <c r="O245" s="2" t="s">
        <v>1367</v>
      </c>
    </row>
    <row r="246" customFormat="false" ht="12.8" hidden="false" customHeight="false" outlineLevel="0" collapsed="false">
      <c r="A246" s="0" t="n">
        <v>1</v>
      </c>
      <c r="B246" s="0" t="s">
        <v>1368</v>
      </c>
      <c r="C246" s="0" t="n">
        <v>2017</v>
      </c>
      <c r="D246" s="0" t="s">
        <v>1369</v>
      </c>
      <c r="E246" s="0" t="s">
        <v>1370</v>
      </c>
      <c r="F246" s="0" t="n">
        <v>2</v>
      </c>
      <c r="G246" s="0" t="n">
        <v>1</v>
      </c>
      <c r="H246" s="0" t="n">
        <v>1</v>
      </c>
      <c r="I246" s="0" t="n">
        <v>4</v>
      </c>
      <c r="J246" s="0" t="s">
        <v>795</v>
      </c>
      <c r="K246" s="0" t="s">
        <v>1371</v>
      </c>
      <c r="L246" s="0" t="s">
        <v>1372</v>
      </c>
      <c r="M246" s="0" t="s">
        <v>1373</v>
      </c>
      <c r="O246" s="0" t="s">
        <v>1374</v>
      </c>
      <c r="Q246" s="0" t="s">
        <v>1375</v>
      </c>
    </row>
    <row r="247" customFormat="false" ht="12.8" hidden="false" customHeight="false" outlineLevel="0" collapsed="false">
      <c r="A247" s="0" t="n">
        <v>0</v>
      </c>
      <c r="B247" s="0" t="s">
        <v>1376</v>
      </c>
      <c r="C247" s="0" t="n">
        <v>2017</v>
      </c>
      <c r="D247" s="0" t="s">
        <v>1377</v>
      </c>
      <c r="F247" s="0" t="n">
        <v>0</v>
      </c>
      <c r="G247" s="0" t="n">
        <v>1</v>
      </c>
      <c r="H247" s="0" t="n">
        <v>1</v>
      </c>
      <c r="I247" s="0" t="n">
        <v>3</v>
      </c>
      <c r="K247" s="0" t="s">
        <v>1378</v>
      </c>
      <c r="M247" s="0" t="s">
        <v>1379</v>
      </c>
      <c r="O247" s="0" t="s">
        <v>1380</v>
      </c>
      <c r="P247" s="0" t="s">
        <v>191</v>
      </c>
    </row>
    <row r="248" customFormat="false" ht="12.8" hidden="false" customHeight="false" outlineLevel="0" collapsed="false">
      <c r="A248" s="0" t="n">
        <v>0</v>
      </c>
      <c r="B248" s="0" t="s">
        <v>1381</v>
      </c>
      <c r="C248" s="0" t="n">
        <v>2017</v>
      </c>
      <c r="D248" s="0" t="s">
        <v>1382</v>
      </c>
      <c r="E248" s="0" t="s">
        <v>1383</v>
      </c>
      <c r="F248" s="0" t="n">
        <v>1</v>
      </c>
      <c r="G248" s="0" t="n">
        <v>1</v>
      </c>
      <c r="H248" s="0" t="n">
        <v>1</v>
      </c>
      <c r="I248" s="0" t="n">
        <v>4</v>
      </c>
      <c r="K248" s="0" t="s">
        <v>1384</v>
      </c>
      <c r="L248" s="0" t="s">
        <v>1385</v>
      </c>
      <c r="M248" s="0" t="s">
        <v>1386</v>
      </c>
      <c r="O248" s="0" t="s">
        <v>1387</v>
      </c>
      <c r="Q248" s="0" t="s">
        <v>498</v>
      </c>
    </row>
    <row r="249" customFormat="false" ht="12.8" hidden="false" customHeight="false" outlineLevel="0" collapsed="false">
      <c r="A249" s="0" t="n">
        <v>0</v>
      </c>
      <c r="B249" s="0" t="s">
        <v>1388</v>
      </c>
      <c r="C249" s="0" t="n">
        <v>2017</v>
      </c>
      <c r="D249" s="0" t="s">
        <v>1389</v>
      </c>
      <c r="F249" s="0" t="s">
        <v>116</v>
      </c>
      <c r="G249" s="0" t="n">
        <v>1</v>
      </c>
      <c r="H249" s="0" t="n">
        <v>1</v>
      </c>
      <c r="I249" s="0" t="n">
        <v>3</v>
      </c>
      <c r="K249" s="0" t="s">
        <v>1390</v>
      </c>
      <c r="M249" s="0" t="s">
        <v>1391</v>
      </c>
      <c r="P249" s="0" t="s">
        <v>1392</v>
      </c>
      <c r="Q249" s="2" t="s">
        <v>174</v>
      </c>
    </row>
    <row r="250" customFormat="false" ht="12.8" hidden="false" customHeight="false" outlineLevel="0" collapsed="false">
      <c r="A250" s="2" t="n">
        <v>0</v>
      </c>
      <c r="B250" s="2" t="s">
        <v>1393</v>
      </c>
      <c r="C250" s="2" t="n">
        <v>2017</v>
      </c>
      <c r="D250" s="2" t="s">
        <v>1394</v>
      </c>
      <c r="F250" s="0" t="n">
        <v>0</v>
      </c>
      <c r="G250" s="2" t="n">
        <v>1</v>
      </c>
      <c r="H250" s="2" t="n">
        <v>1</v>
      </c>
      <c r="I250" s="2" t="n">
        <v>3</v>
      </c>
      <c r="J250" s="0" t="s">
        <v>42</v>
      </c>
      <c r="K250" s="2" t="s">
        <v>1395</v>
      </c>
      <c r="M250" s="2" t="s">
        <v>1396</v>
      </c>
      <c r="O250" s="0" t="s">
        <v>1112</v>
      </c>
      <c r="P250" s="2" t="s">
        <v>191</v>
      </c>
    </row>
    <row r="251" customFormat="false" ht="12.8" hidden="false" customHeight="false" outlineLevel="0" collapsed="false">
      <c r="A251" s="2" t="n">
        <v>0</v>
      </c>
      <c r="B251" s="2" t="s">
        <v>1397</v>
      </c>
      <c r="C251" s="2" t="n">
        <v>2017</v>
      </c>
      <c r="D251" s="2" t="s">
        <v>1398</v>
      </c>
      <c r="F251" s="0" t="n">
        <v>0</v>
      </c>
      <c r="G251" s="2" t="n">
        <v>1</v>
      </c>
      <c r="H251" s="2" t="n">
        <v>1</v>
      </c>
      <c r="I251" s="2" t="n">
        <v>3</v>
      </c>
      <c r="K251" s="2" t="s">
        <v>1399</v>
      </c>
      <c r="M251" s="2" t="s">
        <v>1400</v>
      </c>
      <c r="O251" s="2" t="s">
        <v>1401</v>
      </c>
      <c r="P251" s="2" t="s">
        <v>1392</v>
      </c>
    </row>
    <row r="252" customFormat="false" ht="12.8" hidden="false" customHeight="false" outlineLevel="0" collapsed="false">
      <c r="A252" s="2" t="n">
        <v>0</v>
      </c>
      <c r="B252" s="2" t="s">
        <v>1402</v>
      </c>
      <c r="C252" s="2" t="n">
        <v>2017</v>
      </c>
      <c r="D252" s="2" t="s">
        <v>1403</v>
      </c>
      <c r="F252" s="0" t="n">
        <v>0</v>
      </c>
      <c r="G252" s="2" t="n">
        <v>1</v>
      </c>
      <c r="H252" s="2" t="n">
        <v>1</v>
      </c>
      <c r="I252" s="2" t="n">
        <v>3</v>
      </c>
      <c r="K252" s="2" t="s">
        <v>1404</v>
      </c>
      <c r="M252" s="2" t="s">
        <v>1405</v>
      </c>
      <c r="P252" s="2" t="s">
        <v>1406</v>
      </c>
      <c r="Q252" s="0" t="s">
        <v>1407</v>
      </c>
    </row>
    <row r="253" customFormat="false" ht="12.8" hidden="false" customHeight="false" outlineLevel="0" collapsed="false">
      <c r="A253" s="0" t="n">
        <v>0</v>
      </c>
      <c r="B253" s="0" t="s">
        <v>1408</v>
      </c>
      <c r="C253" s="0" t="n">
        <v>2017</v>
      </c>
      <c r="D253" s="0" t="s">
        <v>1409</v>
      </c>
      <c r="F253" s="0" t="n">
        <v>0</v>
      </c>
      <c r="I253" s="0" t="n">
        <v>3</v>
      </c>
      <c r="K253" s="0" t="s">
        <v>1045</v>
      </c>
      <c r="M253" s="0" t="s">
        <v>1410</v>
      </c>
      <c r="O253" s="0" t="s">
        <v>1411</v>
      </c>
      <c r="P253" s="0" t="s">
        <v>1412</v>
      </c>
      <c r="Q253" s="2" t="s">
        <v>326</v>
      </c>
    </row>
    <row r="254" customFormat="false" ht="12.8" hidden="false" customHeight="false" outlineLevel="0" collapsed="false">
      <c r="A254" s="0" t="n">
        <v>0</v>
      </c>
      <c r="B254" s="0" t="s">
        <v>1148</v>
      </c>
      <c r="C254" s="0" t="n">
        <v>2017</v>
      </c>
      <c r="D254" s="0" t="s">
        <v>1413</v>
      </c>
      <c r="E254" s="0" t="s">
        <v>1414</v>
      </c>
      <c r="F254" s="0" t="n">
        <v>2</v>
      </c>
      <c r="I254" s="0" t="n">
        <v>4</v>
      </c>
      <c r="J254" s="0" t="s">
        <v>42</v>
      </c>
      <c r="K254" s="0" t="s">
        <v>1415</v>
      </c>
      <c r="M254" s="0" t="s">
        <v>1416</v>
      </c>
      <c r="N254" s="0" t="s">
        <v>36</v>
      </c>
      <c r="O254" s="1" t="s">
        <v>30</v>
      </c>
      <c r="R254" s="0" t="n">
        <v>1</v>
      </c>
    </row>
    <row r="255" customFormat="false" ht="12.8" hidden="false" customHeight="false" outlineLevel="0" collapsed="false">
      <c r="A255" s="0" t="n">
        <v>0</v>
      </c>
      <c r="B255" s="0" t="s">
        <v>1417</v>
      </c>
      <c r="C255" s="0" t="n">
        <v>2017</v>
      </c>
      <c r="D255" s="0" t="s">
        <v>1418</v>
      </c>
      <c r="F255" s="0" t="n">
        <v>0</v>
      </c>
      <c r="I255" s="0" t="n">
        <v>3</v>
      </c>
      <c r="J255" s="0" t="s">
        <v>1419</v>
      </c>
      <c r="K255" s="0" t="s">
        <v>1045</v>
      </c>
      <c r="M255" s="0" t="s">
        <v>1420</v>
      </c>
      <c r="O255" s="0" t="s">
        <v>1421</v>
      </c>
      <c r="P255" s="0" t="s">
        <v>1422</v>
      </c>
    </row>
    <row r="256" customFormat="false" ht="12.8" hidden="false" customHeight="false" outlineLevel="0" collapsed="false">
      <c r="A256" s="0" t="n">
        <v>0</v>
      </c>
      <c r="B256" s="0" t="s">
        <v>1423</v>
      </c>
      <c r="C256" s="0" t="n">
        <v>2017</v>
      </c>
      <c r="D256" s="0" t="s">
        <v>1424</v>
      </c>
      <c r="E256" s="0" t="s">
        <v>1425</v>
      </c>
      <c r="F256" s="0" t="n">
        <v>1</v>
      </c>
      <c r="I256" s="0" t="n">
        <v>1</v>
      </c>
      <c r="K256" s="0" t="s">
        <v>721</v>
      </c>
      <c r="M256" s="0" t="s">
        <v>1426</v>
      </c>
      <c r="N256" s="0" t="n">
        <v>1</v>
      </c>
      <c r="O256" s="0" t="s">
        <v>1427</v>
      </c>
      <c r="Q256" s="1" t="s">
        <v>1428</v>
      </c>
    </row>
    <row r="257" customFormat="false" ht="12.8" hidden="false" customHeight="false" outlineLevel="0" collapsed="false">
      <c r="A257" s="0" t="n">
        <v>0</v>
      </c>
      <c r="B257" s="0" t="s">
        <v>1429</v>
      </c>
      <c r="C257" s="0" t="n">
        <v>2017</v>
      </c>
      <c r="D257" s="0" t="s">
        <v>1430</v>
      </c>
      <c r="F257" s="0" t="s">
        <v>644</v>
      </c>
      <c r="G257" s="0" t="n">
        <v>1</v>
      </c>
      <c r="H257" s="0" t="n">
        <v>1</v>
      </c>
      <c r="I257" s="0" t="n">
        <v>3</v>
      </c>
      <c r="K257" s="0" t="s">
        <v>1431</v>
      </c>
      <c r="M257" s="0" t="s">
        <v>401</v>
      </c>
      <c r="O257" s="0" t="s">
        <v>896</v>
      </c>
      <c r="P257" s="0" t="s">
        <v>1432</v>
      </c>
    </row>
    <row r="258" customFormat="false" ht="12.8" hidden="false" customHeight="false" outlineLevel="0" collapsed="false">
      <c r="A258" s="0" t="n">
        <v>0</v>
      </c>
      <c r="B258" s="0" t="s">
        <v>1433</v>
      </c>
      <c r="C258" s="0" t="n">
        <v>2017</v>
      </c>
      <c r="D258" s="0" t="s">
        <v>1434</v>
      </c>
      <c r="E258" s="0" t="s">
        <v>1435</v>
      </c>
      <c r="F258" s="0" t="n">
        <v>1</v>
      </c>
      <c r="G258" s="0" t="n">
        <v>1</v>
      </c>
      <c r="H258" s="0" t="n">
        <v>1</v>
      </c>
      <c r="I258" s="0" t="n">
        <v>4</v>
      </c>
      <c r="K258" s="0" t="s">
        <v>1436</v>
      </c>
      <c r="M258" s="0" t="s">
        <v>1437</v>
      </c>
      <c r="N258" s="0" t="n">
        <v>1</v>
      </c>
      <c r="O258" s="0" t="s">
        <v>1438</v>
      </c>
      <c r="Q258" s="0" t="s">
        <v>498</v>
      </c>
      <c r="R258" s="0" t="n">
        <v>1</v>
      </c>
    </row>
    <row r="259" customFormat="false" ht="12.8" hidden="false" customHeight="false" outlineLevel="0" collapsed="false">
      <c r="A259" s="0" t="n">
        <v>0</v>
      </c>
      <c r="B259" s="0" t="s">
        <v>1439</v>
      </c>
      <c r="C259" s="0" t="n">
        <v>2017</v>
      </c>
      <c r="D259" s="0" t="s">
        <v>1440</v>
      </c>
      <c r="F259" s="0" t="n">
        <v>2</v>
      </c>
      <c r="I259" s="0" t="n">
        <v>0</v>
      </c>
      <c r="J259" s="0" t="s">
        <v>1441</v>
      </c>
      <c r="K259" s="0" t="s">
        <v>1442</v>
      </c>
      <c r="M259" s="0" t="s">
        <v>22</v>
      </c>
      <c r="N259" s="0" t="n">
        <v>0</v>
      </c>
      <c r="O259" s="0" t="s">
        <v>290</v>
      </c>
    </row>
    <row r="260" customFormat="false" ht="12.8" hidden="false" customHeight="false" outlineLevel="0" collapsed="false">
      <c r="A260" s="0" t="n">
        <v>0</v>
      </c>
      <c r="B260" s="0" t="s">
        <v>1443</v>
      </c>
      <c r="C260" s="0" t="n">
        <v>2017</v>
      </c>
      <c r="D260" s="0" t="s">
        <v>1444</v>
      </c>
      <c r="E260" s="0" t="s">
        <v>1445</v>
      </c>
      <c r="F260" s="0" t="s">
        <v>18</v>
      </c>
      <c r="G260" s="0" t="n">
        <v>1</v>
      </c>
      <c r="H260" s="0" t="n">
        <v>1</v>
      </c>
      <c r="I260" s="0" t="n">
        <v>3</v>
      </c>
      <c r="J260" s="0" t="s">
        <v>42</v>
      </c>
      <c r="K260" s="0" t="s">
        <v>1446</v>
      </c>
      <c r="M260" s="0" t="s">
        <v>1447</v>
      </c>
      <c r="O260" s="0" t="s">
        <v>1448</v>
      </c>
      <c r="P260" s="0" t="s">
        <v>1449</v>
      </c>
    </row>
    <row r="261" customFormat="false" ht="12.8" hidden="false" customHeight="false" outlineLevel="0" collapsed="false">
      <c r="A261" s="0" t="n">
        <v>1</v>
      </c>
      <c r="B261" s="0" t="s">
        <v>1450</v>
      </c>
      <c r="C261" s="0" t="n">
        <v>2017</v>
      </c>
      <c r="D261" s="0" t="s">
        <v>1451</v>
      </c>
      <c r="E261" s="0" t="s">
        <v>1452</v>
      </c>
      <c r="F261" s="0" t="n">
        <v>2</v>
      </c>
      <c r="I261" s="0" t="n">
        <v>4</v>
      </c>
      <c r="J261" s="0" t="s">
        <v>42</v>
      </c>
      <c r="M261" s="0" t="s">
        <v>1453</v>
      </c>
      <c r="O261" s="0" t="s">
        <v>1454</v>
      </c>
    </row>
    <row r="262" customFormat="false" ht="12.8" hidden="false" customHeight="false" outlineLevel="0" collapsed="false">
      <c r="A262" s="2" t="n">
        <v>0</v>
      </c>
      <c r="B262" s="2" t="s">
        <v>1455</v>
      </c>
      <c r="C262" s="2" t="n">
        <v>2017</v>
      </c>
      <c r="D262" s="2" t="s">
        <v>1456</v>
      </c>
      <c r="F262" s="2" t="n">
        <v>1</v>
      </c>
      <c r="G262" s="2" t="n">
        <v>1</v>
      </c>
      <c r="H262" s="2" t="n">
        <v>1</v>
      </c>
      <c r="I262" s="2" t="n">
        <v>1</v>
      </c>
      <c r="K262" s="2" t="s">
        <v>1457</v>
      </c>
      <c r="M262" s="2" t="s">
        <v>1458</v>
      </c>
      <c r="N262" s="2" t="s">
        <v>36</v>
      </c>
      <c r="O262" s="1" t="s">
        <v>1459</v>
      </c>
      <c r="Q262" s="2" t="s">
        <v>498</v>
      </c>
    </row>
    <row r="263" customFormat="false" ht="12.8" hidden="false" customHeight="false" outlineLevel="0" collapsed="false">
      <c r="A263" s="2" t="n">
        <v>0</v>
      </c>
      <c r="B263" s="2" t="s">
        <v>1460</v>
      </c>
      <c r="C263" s="2" t="n">
        <v>2017</v>
      </c>
      <c r="D263" s="2" t="s">
        <v>1461</v>
      </c>
      <c r="F263" s="2" t="s">
        <v>18</v>
      </c>
      <c r="G263" s="0" t="n">
        <v>1</v>
      </c>
      <c r="H263" s="0" t="n">
        <v>1</v>
      </c>
      <c r="I263" s="2" t="s">
        <v>54</v>
      </c>
      <c r="K263" s="2" t="s">
        <v>1462</v>
      </c>
      <c r="M263" s="2" t="s">
        <v>1463</v>
      </c>
      <c r="O263" s="0" t="s">
        <v>1464</v>
      </c>
      <c r="P263" s="2" t="s">
        <v>1465</v>
      </c>
      <c r="Q263" s="1" t="s">
        <v>1466</v>
      </c>
    </row>
    <row r="264" customFormat="false" ht="12.8" hidden="false" customHeight="false" outlineLevel="0" collapsed="false">
      <c r="A264" s="0" t="n">
        <v>0</v>
      </c>
      <c r="B264" s="0" t="s">
        <v>1467</v>
      </c>
      <c r="C264" s="0" t="n">
        <v>2017</v>
      </c>
      <c r="D264" s="0" t="s">
        <v>1468</v>
      </c>
      <c r="F264" s="0" t="n">
        <v>2</v>
      </c>
      <c r="G264" s="0" t="n">
        <v>1</v>
      </c>
      <c r="H264" s="0" t="n">
        <v>1</v>
      </c>
      <c r="I264" s="0" t="n">
        <v>3</v>
      </c>
      <c r="K264" s="0" t="s">
        <v>1029</v>
      </c>
      <c r="M264" s="0" t="s">
        <v>1469</v>
      </c>
      <c r="O264" s="0" t="s">
        <v>1470</v>
      </c>
      <c r="P264" s="0" t="s">
        <v>191</v>
      </c>
      <c r="Q264" s="2" t="s">
        <v>174</v>
      </c>
    </row>
    <row r="265" customFormat="false" ht="12.8" hidden="false" customHeight="false" outlineLevel="0" collapsed="false">
      <c r="A265" s="0" t="n">
        <v>0</v>
      </c>
      <c r="B265" s="0" t="s">
        <v>1471</v>
      </c>
      <c r="C265" s="0" t="n">
        <v>2017</v>
      </c>
      <c r="D265" s="0" t="s">
        <v>1472</v>
      </c>
      <c r="F265" s="0" t="n">
        <v>2</v>
      </c>
      <c r="G265" s="0" t="n">
        <v>1</v>
      </c>
      <c r="H265" s="0" t="n">
        <v>1</v>
      </c>
      <c r="I265" s="0" t="n">
        <v>3</v>
      </c>
      <c r="J265" s="0" t="s">
        <v>42</v>
      </c>
      <c r="K265" s="0" t="s">
        <v>992</v>
      </c>
      <c r="M265" s="0" t="s">
        <v>1473</v>
      </c>
      <c r="N265" s="0" t="s">
        <v>36</v>
      </c>
      <c r="O265" s="1" t="s">
        <v>1474</v>
      </c>
      <c r="P265" s="0" t="s">
        <v>528</v>
      </c>
      <c r="Q265" s="2" t="s">
        <v>174</v>
      </c>
    </row>
    <row r="266" customFormat="false" ht="12.8" hidden="false" customHeight="false" outlineLevel="0" collapsed="false">
      <c r="A266" s="0" t="n">
        <v>0</v>
      </c>
      <c r="B266" s="0" t="s">
        <v>1312</v>
      </c>
      <c r="C266" s="0" t="n">
        <v>2017</v>
      </c>
      <c r="D266" s="0" t="s">
        <v>1475</v>
      </c>
      <c r="F266" s="0" t="n">
        <v>2</v>
      </c>
      <c r="I266" s="0" t="n">
        <v>0</v>
      </c>
      <c r="J266" s="0" t="s">
        <v>42</v>
      </c>
      <c r="K266" s="0" t="s">
        <v>686</v>
      </c>
      <c r="M266" s="0" t="s">
        <v>687</v>
      </c>
      <c r="O266" s="0" t="s">
        <v>688</v>
      </c>
      <c r="Q266" s="0" t="s">
        <v>1476</v>
      </c>
    </row>
    <row r="267" customFormat="false" ht="12.8" hidden="false" customHeight="false" outlineLevel="0" collapsed="false">
      <c r="A267" s="2" t="n">
        <v>0</v>
      </c>
      <c r="B267" s="2" t="s">
        <v>1477</v>
      </c>
      <c r="C267" s="2" t="n">
        <v>2017</v>
      </c>
      <c r="D267" s="2" t="s">
        <v>1478</v>
      </c>
      <c r="E267" s="2" t="s">
        <v>1479</v>
      </c>
      <c r="F267" s="2" t="n">
        <v>2</v>
      </c>
      <c r="I267" s="2" t="n">
        <v>4</v>
      </c>
      <c r="J267" s="2" t="s">
        <v>42</v>
      </c>
      <c r="K267" s="2" t="s">
        <v>1480</v>
      </c>
      <c r="M267" s="2" t="s">
        <v>45</v>
      </c>
      <c r="O267" s="2" t="s">
        <v>1481</v>
      </c>
      <c r="R267" s="2" t="n">
        <v>1</v>
      </c>
    </row>
    <row r="268" customFormat="false" ht="12.8" hidden="false" customHeight="false" outlineLevel="0" collapsed="false">
      <c r="A268" s="0" t="n">
        <v>0</v>
      </c>
      <c r="B268" s="0" t="s">
        <v>1482</v>
      </c>
      <c r="C268" s="0" t="n">
        <v>2017</v>
      </c>
      <c r="D268" s="0" t="s">
        <v>1483</v>
      </c>
      <c r="E268" s="0" t="s">
        <v>1484</v>
      </c>
      <c r="F268" s="0" t="n">
        <v>0</v>
      </c>
      <c r="G268" s="0" t="n">
        <v>1</v>
      </c>
      <c r="H268" s="0" t="n">
        <v>1</v>
      </c>
      <c r="I268" s="0" t="n">
        <v>4</v>
      </c>
      <c r="J268" s="0" t="s">
        <v>42</v>
      </c>
      <c r="K268" s="0" t="s">
        <v>1485</v>
      </c>
      <c r="L268" s="0" t="s">
        <v>1486</v>
      </c>
      <c r="M268" s="0" t="s">
        <v>1487</v>
      </c>
      <c r="N268" s="0" t="s">
        <v>311</v>
      </c>
      <c r="O268" s="0" t="s">
        <v>621</v>
      </c>
      <c r="R268" s="0" t="n">
        <v>1</v>
      </c>
    </row>
    <row r="269" customFormat="false" ht="12.8" hidden="false" customHeight="false" outlineLevel="0" collapsed="false">
      <c r="A269" s="2" t="n">
        <v>0</v>
      </c>
      <c r="B269" s="2" t="s">
        <v>1488</v>
      </c>
      <c r="C269" s="2" t="n">
        <v>2017</v>
      </c>
      <c r="D269" s="2" t="s">
        <v>1489</v>
      </c>
      <c r="F269" s="2" t="n">
        <v>2</v>
      </c>
      <c r="G269" s="2" t="n">
        <v>1</v>
      </c>
      <c r="H269" s="2" t="n">
        <v>1</v>
      </c>
      <c r="I269" s="2" t="n">
        <v>0</v>
      </c>
      <c r="J269" s="2" t="s">
        <v>42</v>
      </c>
      <c r="L269" s="2" t="s">
        <v>537</v>
      </c>
      <c r="M269" s="2" t="s">
        <v>1490</v>
      </c>
      <c r="O269" s="0" t="s">
        <v>1491</v>
      </c>
    </row>
    <row r="270" customFormat="false" ht="12.8" hidden="false" customHeight="false" outlineLevel="0" collapsed="false">
      <c r="A270" s="0" t="n">
        <v>0</v>
      </c>
      <c r="B270" s="0" t="s">
        <v>1492</v>
      </c>
      <c r="C270" s="0" t="n">
        <v>2018</v>
      </c>
      <c r="D270" s="0" t="s">
        <v>1493</v>
      </c>
      <c r="F270" s="0" t="s">
        <v>18</v>
      </c>
      <c r="G270" s="0" t="n">
        <v>1</v>
      </c>
      <c r="H270" s="0" t="n">
        <v>1</v>
      </c>
      <c r="I270" s="0" t="s">
        <v>33</v>
      </c>
      <c r="J270" s="0" t="s">
        <v>1166</v>
      </c>
      <c r="K270" s="0" t="s">
        <v>1494</v>
      </c>
      <c r="L270" s="0" t="s">
        <v>21</v>
      </c>
      <c r="M270" s="0" t="s">
        <v>1495</v>
      </c>
      <c r="N270" s="0" t="s">
        <v>36</v>
      </c>
      <c r="O270" s="1" t="s">
        <v>1496</v>
      </c>
      <c r="P270" s="0" t="s">
        <v>1497</v>
      </c>
      <c r="Q270" s="0" t="s">
        <v>498</v>
      </c>
    </row>
    <row r="271" customFormat="false" ht="12.8" hidden="false" customHeight="false" outlineLevel="0" collapsed="false">
      <c r="A271" s="2" t="n">
        <v>0</v>
      </c>
      <c r="B271" s="2" t="s">
        <v>1498</v>
      </c>
      <c r="C271" s="2" t="n">
        <v>2018</v>
      </c>
      <c r="D271" s="2" t="s">
        <v>1499</v>
      </c>
      <c r="F271" s="0" t="n">
        <v>1</v>
      </c>
      <c r="G271" s="0" t="n">
        <v>1</v>
      </c>
      <c r="H271" s="0" t="n">
        <v>1</v>
      </c>
      <c r="I271" s="2" t="n">
        <v>1</v>
      </c>
      <c r="K271" s="2" t="s">
        <v>502</v>
      </c>
      <c r="M271" s="2" t="s">
        <v>1500</v>
      </c>
      <c r="O271" s="0" t="s">
        <v>1501</v>
      </c>
      <c r="Q271" s="2" t="s">
        <v>225</v>
      </c>
    </row>
    <row r="272" customFormat="false" ht="12.8" hidden="false" customHeight="false" outlineLevel="0" collapsed="false">
      <c r="A272" s="2" t="n">
        <v>0</v>
      </c>
      <c r="B272" s="2" t="s">
        <v>1502</v>
      </c>
      <c r="C272" s="2" t="n">
        <v>2018</v>
      </c>
      <c r="D272" s="2" t="s">
        <v>1503</v>
      </c>
      <c r="F272" s="0" t="s">
        <v>18</v>
      </c>
      <c r="I272" s="2" t="s">
        <v>54</v>
      </c>
      <c r="K272" s="2" t="s">
        <v>1504</v>
      </c>
      <c r="L272" s="0" t="s">
        <v>1505</v>
      </c>
      <c r="M272" s="2" t="s">
        <v>1506</v>
      </c>
      <c r="O272" s="2" t="s">
        <v>1507</v>
      </c>
      <c r="P272" s="2" t="s">
        <v>1508</v>
      </c>
      <c r="Q272" s="2" t="s">
        <v>1509</v>
      </c>
    </row>
    <row r="273" customFormat="false" ht="12.8" hidden="false" customHeight="false" outlineLevel="0" collapsed="false">
      <c r="A273" s="0" t="n">
        <v>0</v>
      </c>
      <c r="B273" s="0" t="s">
        <v>1510</v>
      </c>
      <c r="C273" s="0" t="n">
        <v>2018</v>
      </c>
      <c r="D273" s="0" t="s">
        <v>1511</v>
      </c>
      <c r="E273" s="0" t="s">
        <v>1512</v>
      </c>
      <c r="F273" s="0" t="n">
        <v>0</v>
      </c>
      <c r="G273" s="0" t="n">
        <v>1</v>
      </c>
      <c r="H273" s="0" t="n">
        <v>1</v>
      </c>
      <c r="I273" s="0" t="n">
        <v>3</v>
      </c>
      <c r="L273" s="0" t="s">
        <v>468</v>
      </c>
      <c r="M273" s="0" t="s">
        <v>1513</v>
      </c>
      <c r="O273" s="0" t="s">
        <v>1112</v>
      </c>
      <c r="P273" s="0" t="s">
        <v>1514</v>
      </c>
    </row>
    <row r="274" customFormat="false" ht="12.8" hidden="false" customHeight="false" outlineLevel="0" collapsed="false">
      <c r="A274" s="0" t="n">
        <v>0</v>
      </c>
      <c r="B274" s="0" t="s">
        <v>1515</v>
      </c>
      <c r="C274" s="0" t="n">
        <v>2018</v>
      </c>
      <c r="D274" s="0" t="s">
        <v>1516</v>
      </c>
      <c r="F274" s="0" t="n">
        <v>1</v>
      </c>
      <c r="G274" s="0" t="n">
        <v>1</v>
      </c>
      <c r="H274" s="0" t="n">
        <v>1</v>
      </c>
      <c r="I274" s="0" t="n">
        <v>1</v>
      </c>
      <c r="K274" s="0" t="s">
        <v>1517</v>
      </c>
      <c r="M274" s="0" t="s">
        <v>1518</v>
      </c>
      <c r="N274" s="0" t="n">
        <v>0</v>
      </c>
      <c r="O274" s="0" t="s">
        <v>1519</v>
      </c>
      <c r="Q274" s="0" t="s">
        <v>498</v>
      </c>
    </row>
    <row r="275" customFormat="false" ht="12.8" hidden="false" customHeight="false" outlineLevel="0" collapsed="false">
      <c r="A275" s="0" t="n">
        <v>0</v>
      </c>
      <c r="B275" s="0" t="s">
        <v>1520</v>
      </c>
      <c r="C275" s="0" t="n">
        <v>2018</v>
      </c>
      <c r="D275" s="0" t="s">
        <v>1521</v>
      </c>
      <c r="F275" s="0" t="s">
        <v>116</v>
      </c>
      <c r="I275" s="0" t="s">
        <v>54</v>
      </c>
      <c r="K275" s="0" t="s">
        <v>1522</v>
      </c>
      <c r="M275" s="0" t="s">
        <v>265</v>
      </c>
      <c r="O275" s="0" t="s">
        <v>1523</v>
      </c>
      <c r="P275" s="0" t="s">
        <v>1524</v>
      </c>
      <c r="Q275" s="2" t="s">
        <v>1525</v>
      </c>
    </row>
    <row r="276" customFormat="false" ht="12.8" hidden="false" customHeight="false" outlineLevel="0" collapsed="false">
      <c r="A276" s="2" t="n">
        <v>0</v>
      </c>
      <c r="B276" s="2" t="s">
        <v>1526</v>
      </c>
      <c r="C276" s="2" t="n">
        <v>2018</v>
      </c>
      <c r="D276" s="2" t="s">
        <v>1527</v>
      </c>
      <c r="E276" s="2" t="s">
        <v>1528</v>
      </c>
      <c r="F276" s="2" t="n">
        <v>1</v>
      </c>
      <c r="I276" s="2" t="n">
        <v>4</v>
      </c>
      <c r="K276" s="2" t="s">
        <v>1529</v>
      </c>
      <c r="L276" s="0" t="s">
        <v>1530</v>
      </c>
      <c r="M276" s="2" t="s">
        <v>1531</v>
      </c>
      <c r="O276" s="2" t="s">
        <v>1532</v>
      </c>
      <c r="R276" s="2" t="n">
        <v>1</v>
      </c>
    </row>
    <row r="277" customFormat="false" ht="12.8" hidden="false" customHeight="false" outlineLevel="0" collapsed="false">
      <c r="A277" s="0" t="n">
        <v>0</v>
      </c>
      <c r="B277" s="0" t="s">
        <v>1533</v>
      </c>
      <c r="C277" s="0" t="n">
        <v>2018</v>
      </c>
      <c r="D277" s="0" t="s">
        <v>1534</v>
      </c>
      <c r="F277" s="0" t="n">
        <v>0</v>
      </c>
      <c r="I277" s="0" t="n">
        <v>3</v>
      </c>
      <c r="J277" s="0" t="s">
        <v>1419</v>
      </c>
      <c r="K277" s="0" t="s">
        <v>1045</v>
      </c>
      <c r="M277" s="0" t="s">
        <v>1535</v>
      </c>
      <c r="O277" s="0" t="s">
        <v>1536</v>
      </c>
      <c r="P277" s="0" t="s">
        <v>1537</v>
      </c>
    </row>
    <row r="278" customFormat="false" ht="12.8" hidden="false" customHeight="false" outlineLevel="0" collapsed="false">
      <c r="A278" s="0" t="n">
        <v>0</v>
      </c>
      <c r="B278" s="0" t="s">
        <v>1538</v>
      </c>
      <c r="C278" s="0" t="n">
        <v>2018</v>
      </c>
      <c r="D278" s="0" t="s">
        <v>1539</v>
      </c>
      <c r="F278" s="0" t="n">
        <v>2</v>
      </c>
      <c r="G278" s="0" t="n">
        <v>1</v>
      </c>
      <c r="H278" s="0" t="n">
        <v>1</v>
      </c>
      <c r="I278" s="0" t="n">
        <v>3</v>
      </c>
      <c r="J278" s="0" t="s">
        <v>42</v>
      </c>
      <c r="K278" s="0" t="s">
        <v>1540</v>
      </c>
      <c r="M278" s="0" t="s">
        <v>1541</v>
      </c>
      <c r="N278" s="0" t="s">
        <v>311</v>
      </c>
      <c r="O278" s="0" t="s">
        <v>1542</v>
      </c>
      <c r="P278" s="0" t="s">
        <v>528</v>
      </c>
    </row>
    <row r="279" customFormat="false" ht="12.8" hidden="false" customHeight="false" outlineLevel="0" collapsed="false">
      <c r="A279" s="0" t="n">
        <v>0</v>
      </c>
      <c r="B279" s="0" t="s">
        <v>1543</v>
      </c>
      <c r="C279" s="0" t="n">
        <v>2018</v>
      </c>
      <c r="D279" s="0" t="s">
        <v>1544</v>
      </c>
      <c r="F279" s="0" t="n">
        <v>2</v>
      </c>
      <c r="I279" s="0" t="n">
        <v>0</v>
      </c>
      <c r="J279" s="0" t="s">
        <v>1545</v>
      </c>
      <c r="K279" s="0" t="s">
        <v>1546</v>
      </c>
      <c r="M279" s="0" t="s">
        <v>1547</v>
      </c>
    </row>
    <row r="280" customFormat="false" ht="12.8" hidden="false" customHeight="false" outlineLevel="0" collapsed="false">
      <c r="A280" s="2" t="n">
        <v>0</v>
      </c>
      <c r="B280" s="2" t="s">
        <v>1548</v>
      </c>
      <c r="C280" s="2" t="n">
        <v>2018</v>
      </c>
      <c r="D280" s="2" t="s">
        <v>1549</v>
      </c>
      <c r="F280" s="2" t="n">
        <v>2</v>
      </c>
      <c r="G280" s="2" t="n">
        <v>1</v>
      </c>
      <c r="H280" s="2" t="n">
        <v>1</v>
      </c>
      <c r="I280" s="2" t="n">
        <v>3</v>
      </c>
      <c r="J280" s="2" t="s">
        <v>42</v>
      </c>
      <c r="K280" s="2" t="s">
        <v>992</v>
      </c>
      <c r="M280" s="2" t="s">
        <v>1550</v>
      </c>
      <c r="O280" s="2" t="s">
        <v>1551</v>
      </c>
      <c r="P280" s="1" t="s">
        <v>995</v>
      </c>
    </row>
    <row r="281" customFormat="false" ht="12.8" hidden="false" customHeight="false" outlineLevel="0" collapsed="false">
      <c r="A281" s="2" t="n">
        <v>0</v>
      </c>
      <c r="B281" s="2" t="s">
        <v>1552</v>
      </c>
      <c r="C281" s="2" t="n">
        <v>2018</v>
      </c>
      <c r="D281" s="2" t="s">
        <v>1553</v>
      </c>
      <c r="F281" s="0" t="n">
        <v>0</v>
      </c>
      <c r="I281" s="2" t="n">
        <v>3</v>
      </c>
      <c r="J281" s="2" t="s">
        <v>1419</v>
      </c>
      <c r="K281" s="2" t="s">
        <v>1045</v>
      </c>
      <c r="M281" s="2" t="s">
        <v>1554</v>
      </c>
      <c r="O281" s="2" t="s">
        <v>1555</v>
      </c>
      <c r="P281" s="2" t="s">
        <v>1556</v>
      </c>
    </row>
    <row r="282" customFormat="false" ht="12.8" hidden="false" customHeight="false" outlineLevel="0" collapsed="false">
      <c r="A282" s="2" t="n">
        <v>0</v>
      </c>
      <c r="B282" s="2" t="s">
        <v>1557</v>
      </c>
      <c r="C282" s="2" t="n">
        <v>2018</v>
      </c>
      <c r="D282" s="2" t="s">
        <v>1558</v>
      </c>
      <c r="F282" s="0" t="s">
        <v>18</v>
      </c>
      <c r="G282" s="2" t="n">
        <v>1</v>
      </c>
      <c r="H282" s="2" t="n">
        <v>1</v>
      </c>
      <c r="I282" s="2" t="s">
        <v>54</v>
      </c>
      <c r="K282" s="2" t="s">
        <v>1559</v>
      </c>
      <c r="L282" s="0" t="s">
        <v>1560</v>
      </c>
      <c r="M282" s="2" t="s">
        <v>1561</v>
      </c>
      <c r="N282" s="0" t="n">
        <v>1</v>
      </c>
      <c r="O282" s="2" t="s">
        <v>1562</v>
      </c>
      <c r="P282" s="2" t="s">
        <v>191</v>
      </c>
      <c r="Q282" s="1" t="s">
        <v>1563</v>
      </c>
    </row>
    <row r="283" customFormat="false" ht="12.8" hidden="false" customHeight="false" outlineLevel="0" collapsed="false">
      <c r="A283" s="0" t="n">
        <v>0</v>
      </c>
      <c r="B283" s="0" t="s">
        <v>1564</v>
      </c>
      <c r="C283" s="0" t="n">
        <v>2018</v>
      </c>
      <c r="D283" s="0" t="s">
        <v>1565</v>
      </c>
      <c r="E283" s="0" t="s">
        <v>1566</v>
      </c>
      <c r="F283" s="0" t="n">
        <v>2</v>
      </c>
      <c r="G283" s="0" t="n">
        <v>1</v>
      </c>
      <c r="H283" s="0" t="n">
        <v>1</v>
      </c>
      <c r="I283" s="0" t="n">
        <v>3</v>
      </c>
      <c r="J283" s="0" t="s">
        <v>1567</v>
      </c>
      <c r="K283" s="0" t="s">
        <v>1568</v>
      </c>
      <c r="M283" s="0" t="s">
        <v>1569</v>
      </c>
      <c r="N283" s="0" t="n">
        <v>1</v>
      </c>
      <c r="O283" s="0" t="s">
        <v>884</v>
      </c>
      <c r="P283" s="0" t="s">
        <v>1570</v>
      </c>
    </row>
    <row r="284" customFormat="false" ht="12.8" hidden="false" customHeight="false" outlineLevel="0" collapsed="false">
      <c r="A284" s="0" t="n">
        <v>0</v>
      </c>
      <c r="B284" s="0" t="s">
        <v>1571</v>
      </c>
      <c r="C284" s="0" t="n">
        <v>2018</v>
      </c>
      <c r="D284" s="0" t="s">
        <v>1572</v>
      </c>
      <c r="E284" s="0" t="s">
        <v>1573</v>
      </c>
      <c r="F284" s="0" t="n">
        <v>2</v>
      </c>
      <c r="G284" s="0" t="n">
        <v>1</v>
      </c>
      <c r="H284" s="0" t="n">
        <v>1</v>
      </c>
      <c r="I284" s="0" t="s">
        <v>117</v>
      </c>
      <c r="J284" s="0" t="s">
        <v>1574</v>
      </c>
      <c r="K284" s="0" t="s">
        <v>1575</v>
      </c>
      <c r="L284" s="0" t="s">
        <v>44</v>
      </c>
      <c r="M284" s="0" t="s">
        <v>1576</v>
      </c>
      <c r="N284" s="0" t="n">
        <v>1</v>
      </c>
      <c r="O284" s="0" t="s">
        <v>46</v>
      </c>
      <c r="P284" s="0" t="s">
        <v>1577</v>
      </c>
    </row>
    <row r="285" customFormat="false" ht="12.8" hidden="false" customHeight="false" outlineLevel="0" collapsed="false">
      <c r="A285" s="0" t="n">
        <v>0</v>
      </c>
      <c r="B285" s="0" t="s">
        <v>1274</v>
      </c>
      <c r="C285" s="0" t="n">
        <v>2018</v>
      </c>
      <c r="D285" s="0" t="s">
        <v>1578</v>
      </c>
      <c r="F285" s="0" t="n">
        <v>0</v>
      </c>
      <c r="I285" s="0" t="n">
        <v>3</v>
      </c>
      <c r="J285" s="0" t="s">
        <v>1579</v>
      </c>
      <c r="M285" s="0" t="s">
        <v>1580</v>
      </c>
      <c r="O285" s="0" t="s">
        <v>1277</v>
      </c>
      <c r="P285" s="0" t="s">
        <v>1581</v>
      </c>
    </row>
    <row r="286" customFormat="false" ht="12.8" hidden="false" customHeight="false" outlineLevel="0" collapsed="false">
      <c r="A286" s="2" t="n">
        <v>1</v>
      </c>
      <c r="B286" s="2" t="s">
        <v>1582</v>
      </c>
      <c r="C286" s="2" t="n">
        <v>2018</v>
      </c>
      <c r="D286" s="2" t="s">
        <v>1583</v>
      </c>
      <c r="E286" s="2" t="s">
        <v>1118</v>
      </c>
      <c r="F286" s="2" t="n">
        <v>2</v>
      </c>
      <c r="G286" s="2" t="n">
        <v>1</v>
      </c>
      <c r="H286" s="2" t="n">
        <v>1</v>
      </c>
      <c r="I286" s="2" t="n">
        <v>3</v>
      </c>
      <c r="J286" s="2" t="s">
        <v>42</v>
      </c>
      <c r="K286" s="2" t="s">
        <v>1584</v>
      </c>
      <c r="L286" s="2" t="s">
        <v>302</v>
      </c>
      <c r="M286" s="2" t="s">
        <v>1111</v>
      </c>
      <c r="O286" s="2" t="s">
        <v>1121</v>
      </c>
      <c r="P286" s="1" t="s">
        <v>1585</v>
      </c>
    </row>
    <row r="287" customFormat="false" ht="12.8" hidden="false" customHeight="false" outlineLevel="0" collapsed="false">
      <c r="A287" s="0" t="n">
        <v>0</v>
      </c>
      <c r="B287" s="0" t="s">
        <v>1586</v>
      </c>
      <c r="C287" s="0" t="n">
        <v>2018</v>
      </c>
      <c r="D287" s="0" t="s">
        <v>1587</v>
      </c>
      <c r="F287" s="0" t="n">
        <v>2</v>
      </c>
      <c r="G287" s="0" t="n">
        <v>1</v>
      </c>
      <c r="H287" s="0" t="n">
        <v>1</v>
      </c>
      <c r="I287" s="0" t="n">
        <v>3</v>
      </c>
      <c r="J287" s="0" t="s">
        <v>1166</v>
      </c>
      <c r="K287" s="0" t="s">
        <v>1588</v>
      </c>
      <c r="L287" s="0" t="s">
        <v>177</v>
      </c>
      <c r="M287" s="0" t="s">
        <v>1589</v>
      </c>
      <c r="N287" s="0" t="s">
        <v>311</v>
      </c>
      <c r="O287" s="0" t="s">
        <v>1590</v>
      </c>
      <c r="P287" s="0" t="s">
        <v>1591</v>
      </c>
    </row>
    <row r="288" customFormat="false" ht="12.8" hidden="false" customHeight="false" outlineLevel="0" collapsed="false">
      <c r="A288" s="0" t="n">
        <v>0</v>
      </c>
      <c r="B288" s="0" t="s">
        <v>1592</v>
      </c>
      <c r="C288" s="0" t="n">
        <v>2018</v>
      </c>
      <c r="D288" s="0" t="s">
        <v>1593</v>
      </c>
      <c r="F288" s="0" t="n">
        <v>1</v>
      </c>
      <c r="G288" s="0" t="n">
        <v>1</v>
      </c>
      <c r="H288" s="0" t="n">
        <v>1</v>
      </c>
      <c r="I288" s="0" t="n">
        <v>1</v>
      </c>
      <c r="K288" s="0" t="s">
        <v>1594</v>
      </c>
      <c r="L288" s="0" t="s">
        <v>44</v>
      </c>
      <c r="M288" s="0" t="s">
        <v>1595</v>
      </c>
      <c r="N288" s="0" t="s">
        <v>36</v>
      </c>
      <c r="O288" s="1" t="s">
        <v>1596</v>
      </c>
      <c r="Q288" s="2" t="s">
        <v>174</v>
      </c>
    </row>
    <row r="289" customFormat="false" ht="12.8" hidden="false" customHeight="false" outlineLevel="0" collapsed="false">
      <c r="A289" s="0" t="n">
        <v>0</v>
      </c>
      <c r="B289" s="0" t="s">
        <v>1597</v>
      </c>
      <c r="C289" s="0" t="n">
        <v>2018</v>
      </c>
      <c r="D289" s="0" t="s">
        <v>1598</v>
      </c>
      <c r="F289" s="0" t="n">
        <v>2</v>
      </c>
      <c r="G289" s="0" t="n">
        <v>1</v>
      </c>
      <c r="H289" s="0" t="n">
        <v>1</v>
      </c>
      <c r="I289" s="0" t="n">
        <v>3</v>
      </c>
      <c r="J289" s="0" t="s">
        <v>42</v>
      </c>
      <c r="K289" s="2" t="s">
        <v>992</v>
      </c>
      <c r="M289" s="0" t="s">
        <v>1599</v>
      </c>
      <c r="N289" s="0" t="s">
        <v>36</v>
      </c>
      <c r="O289" s="1" t="s">
        <v>1600</v>
      </c>
      <c r="P289" s="0" t="s">
        <v>528</v>
      </c>
      <c r="Q289" s="2" t="s">
        <v>174</v>
      </c>
    </row>
    <row r="290" customFormat="false" ht="12.8" hidden="false" customHeight="false" outlineLevel="0" collapsed="false">
      <c r="A290" s="0" t="n">
        <v>1</v>
      </c>
      <c r="B290" s="0" t="s">
        <v>1601</v>
      </c>
      <c r="C290" s="0" t="n">
        <v>2018</v>
      </c>
      <c r="D290" s="0" t="s">
        <v>1602</v>
      </c>
      <c r="E290" s="1" t="s">
        <v>1603</v>
      </c>
      <c r="F290" s="0" t="n">
        <v>2</v>
      </c>
      <c r="G290" s="0" t="n">
        <v>1</v>
      </c>
      <c r="H290" s="0" t="n">
        <v>1</v>
      </c>
      <c r="I290" s="0" t="n">
        <v>4</v>
      </c>
      <c r="J290" s="0" t="s">
        <v>42</v>
      </c>
      <c r="K290" s="0" t="s">
        <v>1604</v>
      </c>
      <c r="L290" s="0" t="s">
        <v>468</v>
      </c>
      <c r="M290" s="0" t="s">
        <v>1605</v>
      </c>
      <c r="O290" s="0" t="s">
        <v>1606</v>
      </c>
    </row>
    <row r="291" customFormat="false" ht="12.8" hidden="false" customHeight="false" outlineLevel="0" collapsed="false">
      <c r="A291" s="0" t="n">
        <v>0</v>
      </c>
      <c r="B291" s="0" t="s">
        <v>1607</v>
      </c>
      <c r="C291" s="0" t="n">
        <v>2018</v>
      </c>
      <c r="D291" s="0" t="s">
        <v>1608</v>
      </c>
      <c r="E291" s="0" t="s">
        <v>1609</v>
      </c>
      <c r="F291" s="0" t="n">
        <v>2</v>
      </c>
      <c r="I291" s="0" t="n">
        <v>4</v>
      </c>
      <c r="J291" s="0" t="s">
        <v>1610</v>
      </c>
      <c r="K291" s="0" t="s">
        <v>1611</v>
      </c>
      <c r="M291" s="0" t="s">
        <v>1612</v>
      </c>
    </row>
    <row r="292" customFormat="false" ht="12.8" hidden="false" customHeight="false" outlineLevel="0" collapsed="false">
      <c r="A292" s="0" t="n">
        <v>1</v>
      </c>
      <c r="B292" s="0" t="s">
        <v>1613</v>
      </c>
      <c r="C292" s="0" t="n">
        <v>2018</v>
      </c>
      <c r="D292" s="0" t="s">
        <v>1614</v>
      </c>
      <c r="E292" s="0" t="s">
        <v>1615</v>
      </c>
      <c r="F292" s="0" t="n">
        <v>2</v>
      </c>
      <c r="G292" s="0" t="n">
        <v>1</v>
      </c>
      <c r="H292" s="0" t="n">
        <v>1</v>
      </c>
      <c r="I292" s="0" t="n">
        <v>3</v>
      </c>
      <c r="J292" s="0" t="s">
        <v>42</v>
      </c>
      <c r="K292" s="0" t="s">
        <v>1616</v>
      </c>
      <c r="L292" s="0" t="s">
        <v>1617</v>
      </c>
      <c r="M292" s="0" t="s">
        <v>1618</v>
      </c>
      <c r="N292" s="0" t="s">
        <v>154</v>
      </c>
      <c r="O292" s="1" t="s">
        <v>1619</v>
      </c>
      <c r="P292" s="0" t="s">
        <v>528</v>
      </c>
      <c r="R292" s="0" t="n">
        <v>1</v>
      </c>
    </row>
    <row r="293" customFormat="false" ht="12.8" hidden="false" customHeight="false" outlineLevel="0" collapsed="false">
      <c r="A293" s="0" t="n">
        <v>0</v>
      </c>
      <c r="B293" s="0" t="s">
        <v>1620</v>
      </c>
      <c r="C293" s="0" t="n">
        <v>2018</v>
      </c>
      <c r="D293" s="0" t="s">
        <v>1621</v>
      </c>
      <c r="E293" s="0" t="s">
        <v>1622</v>
      </c>
      <c r="F293" s="0" t="s">
        <v>644</v>
      </c>
      <c r="G293" s="0" t="n">
        <v>1</v>
      </c>
      <c r="H293" s="0" t="n">
        <v>1</v>
      </c>
      <c r="I293" s="0" t="n">
        <v>3</v>
      </c>
      <c r="J293" s="0" t="s">
        <v>42</v>
      </c>
      <c r="K293" s="0" t="s">
        <v>1623</v>
      </c>
      <c r="M293" s="0" t="s">
        <v>1618</v>
      </c>
      <c r="O293" s="0" t="s">
        <v>1624</v>
      </c>
      <c r="P293" s="0" t="s">
        <v>858</v>
      </c>
    </row>
    <row r="294" customFormat="false" ht="12.8" hidden="false" customHeight="false" outlineLevel="0" collapsed="false">
      <c r="A294" s="0" t="n">
        <v>0</v>
      </c>
      <c r="B294" s="0" t="s">
        <v>1625</v>
      </c>
      <c r="C294" s="0" t="n">
        <v>2018</v>
      </c>
      <c r="D294" s="0" t="s">
        <v>1626</v>
      </c>
      <c r="F294" s="0" t="n">
        <v>2</v>
      </c>
      <c r="G294" s="0" t="n">
        <v>1</v>
      </c>
      <c r="H294" s="0" t="n">
        <v>1</v>
      </c>
      <c r="I294" s="0" t="n">
        <v>3</v>
      </c>
      <c r="J294" s="0" t="s">
        <v>42</v>
      </c>
      <c r="K294" s="0" t="s">
        <v>992</v>
      </c>
      <c r="M294" s="0" t="s">
        <v>1627</v>
      </c>
      <c r="N294" s="0" t="s">
        <v>36</v>
      </c>
      <c r="O294" s="1" t="s">
        <v>1628</v>
      </c>
      <c r="P294" s="0" t="s">
        <v>528</v>
      </c>
      <c r="Q294" s="2" t="s">
        <v>174</v>
      </c>
    </row>
    <row r="295" customFormat="false" ht="12.8" hidden="false" customHeight="false" outlineLevel="0" collapsed="false">
      <c r="A295" s="2" t="n">
        <v>0</v>
      </c>
      <c r="B295" s="2" t="s">
        <v>1629</v>
      </c>
      <c r="C295" s="2" t="n">
        <v>2019</v>
      </c>
      <c r="D295" s="2" t="s">
        <v>1630</v>
      </c>
      <c r="F295" s="0" t="n">
        <v>0</v>
      </c>
      <c r="G295" s="2" t="n">
        <v>1</v>
      </c>
      <c r="H295" s="2" t="n">
        <v>1</v>
      </c>
      <c r="I295" s="2" t="n">
        <v>3</v>
      </c>
      <c r="K295" s="2" t="s">
        <v>1029</v>
      </c>
      <c r="M295" s="2" t="s">
        <v>1631</v>
      </c>
      <c r="O295" s="2" t="s">
        <v>1632</v>
      </c>
      <c r="P295" s="2" t="s">
        <v>191</v>
      </c>
    </row>
    <row r="296" customFormat="false" ht="12.8" hidden="false" customHeight="false" outlineLevel="0" collapsed="false">
      <c r="A296" s="0" t="n">
        <v>1</v>
      </c>
      <c r="B296" s="0" t="s">
        <v>1633</v>
      </c>
      <c r="C296" s="0" t="n">
        <v>2019</v>
      </c>
      <c r="D296" s="0" t="s">
        <v>1634</v>
      </c>
      <c r="E296" s="0" t="s">
        <v>1635</v>
      </c>
      <c r="F296" s="0" t="n">
        <v>2</v>
      </c>
      <c r="I296" s="0" t="n">
        <v>4</v>
      </c>
      <c r="J296" s="0" t="s">
        <v>1545</v>
      </c>
      <c r="K296" s="0" t="s">
        <v>1636</v>
      </c>
      <c r="M296" s="0" t="s">
        <v>1637</v>
      </c>
      <c r="O296" s="0" t="s">
        <v>1638</v>
      </c>
      <c r="Q296" s="0" t="s">
        <v>1639</v>
      </c>
    </row>
    <row r="297" customFormat="false" ht="12.8" hidden="false" customHeight="false" outlineLevel="0" collapsed="false">
      <c r="A297" s="2" t="n">
        <v>1</v>
      </c>
      <c r="B297" s="2" t="s">
        <v>1640</v>
      </c>
      <c r="C297" s="2" t="n">
        <v>2019</v>
      </c>
      <c r="D297" s="2" t="s">
        <v>1641</v>
      </c>
      <c r="E297" s="2" t="s">
        <v>1642</v>
      </c>
      <c r="F297" s="2" t="n">
        <v>2</v>
      </c>
      <c r="G297" s="0" t="n">
        <v>1</v>
      </c>
      <c r="H297" s="0" t="n">
        <v>1</v>
      </c>
      <c r="I297" s="2" t="n">
        <v>3</v>
      </c>
      <c r="L297" s="2" t="s">
        <v>44</v>
      </c>
      <c r="M297" s="2" t="s">
        <v>1643</v>
      </c>
      <c r="N297" s="2" t="n">
        <v>1</v>
      </c>
      <c r="O297" s="2" t="s">
        <v>46</v>
      </c>
      <c r="P297" s="2" t="s">
        <v>1644</v>
      </c>
    </row>
    <row r="298" customFormat="false" ht="12.8" hidden="false" customHeight="false" outlineLevel="0" collapsed="false">
      <c r="A298" s="2" t="n">
        <v>0</v>
      </c>
      <c r="B298" s="2" t="s">
        <v>1645</v>
      </c>
      <c r="C298" s="2" t="n">
        <v>2019</v>
      </c>
      <c r="D298" s="2" t="s">
        <v>1646</v>
      </c>
      <c r="F298" s="0" t="n">
        <v>0</v>
      </c>
      <c r="G298" s="0" t="n">
        <v>1</v>
      </c>
      <c r="H298" s="0" t="n">
        <v>1</v>
      </c>
      <c r="I298" s="2" t="n">
        <v>3</v>
      </c>
      <c r="K298" s="2" t="s">
        <v>1647</v>
      </c>
      <c r="L298" s="0" t="s">
        <v>468</v>
      </c>
      <c r="M298" s="2" t="s">
        <v>1648</v>
      </c>
      <c r="P298" s="2" t="s">
        <v>191</v>
      </c>
    </row>
    <row r="299" customFormat="false" ht="12.8" hidden="false" customHeight="false" outlineLevel="0" collapsed="false">
      <c r="A299" s="0" t="n">
        <v>0</v>
      </c>
      <c r="B299" s="0" t="s">
        <v>1649</v>
      </c>
      <c r="C299" s="0" t="n">
        <v>2019</v>
      </c>
      <c r="D299" s="0" t="s">
        <v>1650</v>
      </c>
      <c r="E299" s="0" t="s">
        <v>1651</v>
      </c>
      <c r="F299" s="0" t="n">
        <v>0</v>
      </c>
      <c r="I299" s="0" t="n">
        <v>4</v>
      </c>
      <c r="J299" s="0" t="s">
        <v>42</v>
      </c>
      <c r="K299" s="0" t="s">
        <v>1652</v>
      </c>
      <c r="M299" s="0" t="s">
        <v>1653</v>
      </c>
      <c r="N299" s="0" t="s">
        <v>311</v>
      </c>
      <c r="O299" s="0" t="s">
        <v>621</v>
      </c>
      <c r="Q299" s="0" t="s">
        <v>1654</v>
      </c>
    </row>
    <row r="300" customFormat="false" ht="12.8" hidden="false" customHeight="false" outlineLevel="0" collapsed="false">
      <c r="A300" s="0" t="n">
        <v>0</v>
      </c>
      <c r="B300" s="0" t="s">
        <v>1655</v>
      </c>
      <c r="C300" s="0" t="n">
        <v>2019</v>
      </c>
      <c r="D300" s="0" t="s">
        <v>1656</v>
      </c>
      <c r="F300" s="0" t="s">
        <v>644</v>
      </c>
      <c r="G300" s="0" t="n">
        <v>1</v>
      </c>
      <c r="H300" s="0" t="n">
        <v>1</v>
      </c>
      <c r="I300" s="0" t="n">
        <v>3</v>
      </c>
      <c r="J300" s="0" t="s">
        <v>42</v>
      </c>
      <c r="K300" s="0" t="s">
        <v>1657</v>
      </c>
      <c r="M300" s="0" t="s">
        <v>1658</v>
      </c>
      <c r="N300" s="0" t="n">
        <v>1</v>
      </c>
      <c r="O300" s="0" t="s">
        <v>1659</v>
      </c>
      <c r="P300" s="0" t="s">
        <v>858</v>
      </c>
      <c r="Q300" s="2" t="s">
        <v>174</v>
      </c>
    </row>
    <row r="301" customFormat="false" ht="12.8" hidden="false" customHeight="false" outlineLevel="0" collapsed="false">
      <c r="A301" s="0" t="n">
        <v>0</v>
      </c>
      <c r="B301" s="0" t="s">
        <v>1660</v>
      </c>
      <c r="C301" s="0" t="n">
        <v>2019</v>
      </c>
      <c r="D301" s="0" t="s">
        <v>1661</v>
      </c>
      <c r="F301" s="0" t="n">
        <v>0</v>
      </c>
      <c r="G301" s="0" t="n">
        <v>1</v>
      </c>
      <c r="H301" s="0" t="n">
        <v>1</v>
      </c>
      <c r="I301" s="0" t="n">
        <v>3</v>
      </c>
      <c r="K301" s="0" t="s">
        <v>1662</v>
      </c>
      <c r="L301" s="0" t="s">
        <v>170</v>
      </c>
      <c r="M301" s="0" t="s">
        <v>22</v>
      </c>
      <c r="N301" s="0" t="n">
        <v>1</v>
      </c>
      <c r="O301" s="0" t="s">
        <v>1663</v>
      </c>
      <c r="P301" s="0" t="s">
        <v>1664</v>
      </c>
    </row>
    <row r="302" customFormat="false" ht="12.8" hidden="false" customHeight="false" outlineLevel="0" collapsed="false">
      <c r="A302" s="0" t="n">
        <v>1</v>
      </c>
      <c r="B302" s="0" t="s">
        <v>1665</v>
      </c>
      <c r="C302" s="0" t="n">
        <v>2019</v>
      </c>
      <c r="D302" s="0" t="s">
        <v>1666</v>
      </c>
      <c r="E302" s="0" t="s">
        <v>1667</v>
      </c>
      <c r="F302" s="0" t="n">
        <v>2</v>
      </c>
      <c r="G302" s="0" t="n">
        <v>1</v>
      </c>
      <c r="H302" s="0" t="n">
        <v>1</v>
      </c>
      <c r="I302" s="0" t="n">
        <v>3</v>
      </c>
      <c r="J302" s="0" t="s">
        <v>42</v>
      </c>
      <c r="K302" s="0" t="s">
        <v>1668</v>
      </c>
      <c r="L302" s="0" t="s">
        <v>1669</v>
      </c>
      <c r="M302" s="0" t="s">
        <v>1670</v>
      </c>
      <c r="N302" s="0" t="s">
        <v>36</v>
      </c>
      <c r="O302" s="1" t="s">
        <v>1671</v>
      </c>
      <c r="P302" s="0" t="s">
        <v>1672</v>
      </c>
    </row>
    <row r="303" customFormat="false" ht="12.8" hidden="false" customHeight="false" outlineLevel="0" collapsed="false">
      <c r="A303" s="0" t="n">
        <v>0</v>
      </c>
      <c r="B303" s="0" t="s">
        <v>1673</v>
      </c>
      <c r="C303" s="0" t="n">
        <v>2019</v>
      </c>
      <c r="D303" s="0" t="s">
        <v>1674</v>
      </c>
      <c r="F303" s="0" t="n">
        <v>0</v>
      </c>
      <c r="G303" s="0" t="n">
        <v>1</v>
      </c>
      <c r="H303" s="0" t="n">
        <v>1</v>
      </c>
      <c r="I303" s="0" t="n">
        <v>3</v>
      </c>
      <c r="M303" s="0" t="s">
        <v>1675</v>
      </c>
      <c r="O303" s="0" t="s">
        <v>1112</v>
      </c>
      <c r="P303" s="0" t="s">
        <v>191</v>
      </c>
    </row>
    <row r="304" customFormat="false" ht="12.8" hidden="false" customHeight="false" outlineLevel="0" collapsed="false">
      <c r="A304" s="0" t="n">
        <v>1</v>
      </c>
      <c r="B304" s="0" t="s">
        <v>1676</v>
      </c>
      <c r="C304" s="0" t="n">
        <v>2019</v>
      </c>
      <c r="D304" s="0" t="s">
        <v>1677</v>
      </c>
      <c r="E304" s="0" t="s">
        <v>1678</v>
      </c>
      <c r="F304" s="0" t="n">
        <v>2</v>
      </c>
      <c r="G304" s="0" t="n">
        <v>1</v>
      </c>
      <c r="H304" s="0" t="n">
        <v>1</v>
      </c>
      <c r="I304" s="0" t="n">
        <v>4</v>
      </c>
      <c r="J304" s="0" t="s">
        <v>42</v>
      </c>
      <c r="K304" s="0" t="s">
        <v>1679</v>
      </c>
      <c r="L304" s="0" t="s">
        <v>44</v>
      </c>
      <c r="M304" s="0" t="s">
        <v>22</v>
      </c>
      <c r="N304" s="0" t="s">
        <v>36</v>
      </c>
      <c r="O304" s="1" t="s">
        <v>1680</v>
      </c>
    </row>
    <row r="305" customFormat="false" ht="12.8" hidden="false" customHeight="false" outlineLevel="0" collapsed="false">
      <c r="A305" s="0" t="n">
        <v>0</v>
      </c>
      <c r="B305" s="0" t="s">
        <v>1681</v>
      </c>
      <c r="C305" s="0" t="n">
        <v>2019</v>
      </c>
      <c r="D305" s="0" t="s">
        <v>1682</v>
      </c>
      <c r="F305" s="0" t="n">
        <v>0</v>
      </c>
      <c r="G305" s="0" t="n">
        <v>1</v>
      </c>
      <c r="H305" s="0" t="n">
        <v>1</v>
      </c>
      <c r="I305" s="0" t="n">
        <v>3</v>
      </c>
      <c r="J305" s="0" t="s">
        <v>42</v>
      </c>
      <c r="K305" s="0" t="s">
        <v>1683</v>
      </c>
      <c r="L305" s="0" t="s">
        <v>302</v>
      </c>
      <c r="M305" s="0" t="s">
        <v>1684</v>
      </c>
      <c r="N305" s="0" t="n">
        <v>0</v>
      </c>
      <c r="O305" s="0" t="s">
        <v>290</v>
      </c>
      <c r="P305" s="0" t="s">
        <v>1685</v>
      </c>
    </row>
    <row r="306" customFormat="false" ht="12.8" hidden="false" customHeight="false" outlineLevel="0" collapsed="false">
      <c r="A306" s="0" t="n">
        <v>0</v>
      </c>
      <c r="B306" s="0" t="s">
        <v>1686</v>
      </c>
      <c r="C306" s="0" t="n">
        <v>2019</v>
      </c>
      <c r="D306" s="0" t="s">
        <v>1687</v>
      </c>
      <c r="F306" s="0" t="n">
        <v>0</v>
      </c>
      <c r="I306" s="0" t="n">
        <v>0</v>
      </c>
      <c r="K306" s="0" t="s">
        <v>1688</v>
      </c>
      <c r="M306" s="0" t="s">
        <v>876</v>
      </c>
      <c r="O306" s="0" t="s">
        <v>1689</v>
      </c>
      <c r="Q306" s="2" t="s">
        <v>1690</v>
      </c>
    </row>
    <row r="307" customFormat="false" ht="12.8" hidden="false" customHeight="false" outlineLevel="0" collapsed="false">
      <c r="A307" s="0" t="n">
        <v>0</v>
      </c>
      <c r="B307" s="0" t="s">
        <v>1691</v>
      </c>
      <c r="C307" s="0" t="n">
        <v>2019</v>
      </c>
      <c r="D307" s="0" t="s">
        <v>1692</v>
      </c>
      <c r="F307" s="0" t="n">
        <v>2</v>
      </c>
      <c r="G307" s="0" t="n">
        <v>1</v>
      </c>
      <c r="H307" s="0" t="n">
        <v>1</v>
      </c>
      <c r="I307" s="0" t="n">
        <v>3</v>
      </c>
      <c r="J307" s="0" t="s">
        <v>1693</v>
      </c>
      <c r="K307" s="0" t="s">
        <v>1694</v>
      </c>
      <c r="L307" s="0" t="s">
        <v>302</v>
      </c>
      <c r="M307" s="0" t="s">
        <v>1695</v>
      </c>
      <c r="N307" s="0" t="n">
        <v>1</v>
      </c>
      <c r="O307" s="0" t="s">
        <v>1696</v>
      </c>
      <c r="P307" s="0" t="s">
        <v>1697</v>
      </c>
    </row>
    <row r="308" customFormat="false" ht="12.8" hidden="false" customHeight="false" outlineLevel="0" collapsed="false">
      <c r="A308" s="0" t="n">
        <v>0</v>
      </c>
      <c r="B308" s="0" t="s">
        <v>1698</v>
      </c>
      <c r="C308" s="0" t="n">
        <v>2019</v>
      </c>
      <c r="D308" s="0" t="s">
        <v>1699</v>
      </c>
      <c r="E308" s="0" t="s">
        <v>1700</v>
      </c>
      <c r="F308" s="0" t="n">
        <v>2</v>
      </c>
      <c r="G308" s="0" t="n">
        <v>1</v>
      </c>
      <c r="H308" s="0" t="n">
        <v>1</v>
      </c>
      <c r="I308" s="0" t="n">
        <v>3</v>
      </c>
      <c r="J308" s="0" t="s">
        <v>42</v>
      </c>
      <c r="K308" s="0" t="s">
        <v>992</v>
      </c>
      <c r="L308" s="0" t="s">
        <v>177</v>
      </c>
      <c r="M308" s="0" t="s">
        <v>1701</v>
      </c>
      <c r="N308" s="0" t="n">
        <v>1</v>
      </c>
      <c r="O308" s="0" t="s">
        <v>1702</v>
      </c>
      <c r="P308" s="0" t="s">
        <v>528</v>
      </c>
    </row>
    <row r="309" customFormat="false" ht="12.8" hidden="false" customHeight="false" outlineLevel="0" collapsed="false">
      <c r="A309" s="0" t="n">
        <v>0</v>
      </c>
      <c r="B309" s="0" t="s">
        <v>1703</v>
      </c>
      <c r="C309" s="0" t="n">
        <v>2019</v>
      </c>
      <c r="D309" s="0" t="s">
        <v>1704</v>
      </c>
      <c r="F309" s="0" t="n">
        <v>0</v>
      </c>
      <c r="G309" s="0" t="n">
        <v>1</v>
      </c>
      <c r="H309" s="0" t="n">
        <v>1</v>
      </c>
      <c r="I309" s="0" t="n">
        <v>3</v>
      </c>
      <c r="K309" s="0" t="s">
        <v>1705</v>
      </c>
      <c r="M309" s="0" t="s">
        <v>1706</v>
      </c>
      <c r="O309" s="0" t="s">
        <v>1707</v>
      </c>
      <c r="P309" s="0" t="s">
        <v>191</v>
      </c>
    </row>
    <row r="310" customFormat="false" ht="12.8" hidden="false" customHeight="false" outlineLevel="0" collapsed="false">
      <c r="A310" s="0" t="n">
        <v>0</v>
      </c>
      <c r="B310" s="0" t="s">
        <v>1708</v>
      </c>
      <c r="C310" s="0" t="n">
        <v>2019</v>
      </c>
      <c r="D310" s="0" t="s">
        <v>1709</v>
      </c>
      <c r="F310" s="0" t="n">
        <v>0</v>
      </c>
      <c r="G310" s="0" t="n">
        <v>1</v>
      </c>
      <c r="H310" s="0" t="n">
        <v>1</v>
      </c>
      <c r="I310" s="0" t="n">
        <v>3</v>
      </c>
      <c r="M310" s="0" t="s">
        <v>1710</v>
      </c>
      <c r="O310" s="0" t="s">
        <v>1711</v>
      </c>
      <c r="P310" s="0" t="s">
        <v>191</v>
      </c>
    </row>
    <row r="311" customFormat="false" ht="12.8" hidden="false" customHeight="false" outlineLevel="0" collapsed="false">
      <c r="A311" s="0" t="n">
        <v>0</v>
      </c>
      <c r="B311" s="0" t="s">
        <v>1712</v>
      </c>
      <c r="C311" s="0" t="n">
        <v>2019</v>
      </c>
      <c r="D311" s="0" t="s">
        <v>1713</v>
      </c>
      <c r="F311" s="0" t="s">
        <v>18</v>
      </c>
      <c r="I311" s="0" t="n">
        <v>3</v>
      </c>
      <c r="J311" s="0" t="s">
        <v>316</v>
      </c>
      <c r="M311" s="0" t="s">
        <v>1714</v>
      </c>
      <c r="O311" s="0" t="s">
        <v>1715</v>
      </c>
      <c r="P311" s="0" t="s">
        <v>1716</v>
      </c>
    </row>
    <row r="312" customFormat="false" ht="12.8" hidden="false" customHeight="false" outlineLevel="0" collapsed="false">
      <c r="A312" s="0" t="n">
        <v>0</v>
      </c>
      <c r="B312" s="0" t="s">
        <v>1717</v>
      </c>
      <c r="C312" s="0" t="n">
        <v>2019</v>
      </c>
      <c r="D312" s="0" t="s">
        <v>1718</v>
      </c>
      <c r="E312" s="0" t="s">
        <v>1719</v>
      </c>
      <c r="F312" s="0" t="n">
        <v>2</v>
      </c>
      <c r="G312" s="0" t="n">
        <v>1</v>
      </c>
      <c r="H312" s="0" t="n">
        <v>1</v>
      </c>
      <c r="I312" s="0" t="n">
        <v>3</v>
      </c>
      <c r="J312" s="0" t="s">
        <v>1693</v>
      </c>
      <c r="M312" s="0" t="s">
        <v>1720</v>
      </c>
      <c r="O312" s="0" t="s">
        <v>1721</v>
      </c>
      <c r="P312" s="0" t="s">
        <v>537</v>
      </c>
    </row>
    <row r="313" customFormat="false" ht="12.8" hidden="false" customHeight="false" outlineLevel="0" collapsed="false">
      <c r="A313" s="0" t="n">
        <v>1</v>
      </c>
      <c r="B313" s="0" t="s">
        <v>1722</v>
      </c>
      <c r="C313" s="0" t="n">
        <v>2019</v>
      </c>
      <c r="D313" s="0" t="s">
        <v>1723</v>
      </c>
      <c r="E313" s="0" t="s">
        <v>861</v>
      </c>
      <c r="F313" s="0" t="s">
        <v>18</v>
      </c>
      <c r="G313" s="0" t="n">
        <v>1</v>
      </c>
      <c r="H313" s="0" t="n">
        <v>1</v>
      </c>
      <c r="I313" s="0" t="s">
        <v>117</v>
      </c>
      <c r="K313" s="0" t="s">
        <v>1724</v>
      </c>
      <c r="M313" s="0" t="s">
        <v>1725</v>
      </c>
      <c r="N313" s="0" t="n">
        <v>0</v>
      </c>
      <c r="O313" s="0" t="s">
        <v>1726</v>
      </c>
      <c r="P313" s="0" t="s">
        <v>1727</v>
      </c>
    </row>
    <row r="314" customFormat="false" ht="12.8" hidden="false" customHeight="false" outlineLevel="0" collapsed="false">
      <c r="A314" s="2" t="n">
        <v>1</v>
      </c>
      <c r="B314" s="2" t="s">
        <v>1728</v>
      </c>
      <c r="C314" s="2" t="n">
        <v>2019</v>
      </c>
      <c r="D314" s="2" t="s">
        <v>1729</v>
      </c>
      <c r="E314" s="2" t="s">
        <v>1730</v>
      </c>
      <c r="F314" s="2" t="n">
        <v>1</v>
      </c>
      <c r="G314" s="0" t="n">
        <v>1</v>
      </c>
      <c r="H314" s="0" t="n">
        <v>1</v>
      </c>
      <c r="I314" s="2" t="n">
        <v>4</v>
      </c>
      <c r="K314" s="2" t="s">
        <v>1731</v>
      </c>
      <c r="L314" s="0" t="s">
        <v>21</v>
      </c>
      <c r="M314" s="2" t="s">
        <v>1732</v>
      </c>
      <c r="N314" s="2" t="n">
        <v>1</v>
      </c>
      <c r="O314" s="2" t="s">
        <v>1733</v>
      </c>
      <c r="Q314" s="2" t="s">
        <v>1734</v>
      </c>
    </row>
    <row r="315" customFormat="false" ht="12.8" hidden="false" customHeight="false" outlineLevel="0" collapsed="false">
      <c r="A315" s="0" t="n">
        <v>1</v>
      </c>
      <c r="B315" s="0" t="s">
        <v>1735</v>
      </c>
      <c r="C315" s="0" t="n">
        <v>2019</v>
      </c>
      <c r="D315" s="0" t="s">
        <v>1736</v>
      </c>
      <c r="E315" s="1" t="s">
        <v>1737</v>
      </c>
      <c r="F315" s="0" t="n">
        <v>2</v>
      </c>
      <c r="H315" s="0" t="n">
        <v>2</v>
      </c>
      <c r="I315" s="0" t="n">
        <v>4</v>
      </c>
      <c r="J315" s="0" t="s">
        <v>1738</v>
      </c>
      <c r="K315" s="0" t="s">
        <v>1739</v>
      </c>
      <c r="L315" s="0" t="s">
        <v>1740</v>
      </c>
      <c r="M315" s="0" t="s">
        <v>1741</v>
      </c>
      <c r="O315" s="0" t="s">
        <v>1742</v>
      </c>
      <c r="Q315" s="0" t="s">
        <v>24</v>
      </c>
    </row>
    <row r="316" customFormat="false" ht="12.8" hidden="false" customHeight="false" outlineLevel="0" collapsed="false">
      <c r="A316" s="0" t="n">
        <v>0</v>
      </c>
      <c r="B316" s="0" t="s">
        <v>1571</v>
      </c>
      <c r="C316" s="0" t="n">
        <v>2019</v>
      </c>
      <c r="D316" s="0" t="s">
        <v>1743</v>
      </c>
      <c r="F316" s="0" t="s">
        <v>18</v>
      </c>
      <c r="I316" s="0" t="s">
        <v>117</v>
      </c>
      <c r="K316" s="0" t="s">
        <v>1744</v>
      </c>
      <c r="M316" s="0" t="s">
        <v>1745</v>
      </c>
      <c r="O316" s="0" t="s">
        <v>1746</v>
      </c>
      <c r="P316" s="0" t="s">
        <v>1747</v>
      </c>
    </row>
    <row r="317" customFormat="false" ht="12.8" hidden="false" customHeight="false" outlineLevel="0" collapsed="false">
      <c r="A317" s="2" t="n">
        <v>0</v>
      </c>
      <c r="B317" s="2" t="s">
        <v>1748</v>
      </c>
      <c r="C317" s="2" t="n">
        <v>2019</v>
      </c>
      <c r="D317" s="2" t="s">
        <v>1749</v>
      </c>
      <c r="E317" s="2" t="s">
        <v>1750</v>
      </c>
      <c r="F317" s="2" t="n">
        <v>2</v>
      </c>
      <c r="G317" s="2" t="n">
        <v>1</v>
      </c>
      <c r="H317" s="2" t="n">
        <v>1</v>
      </c>
      <c r="I317" s="2" t="n">
        <v>3</v>
      </c>
      <c r="J317" s="2" t="s">
        <v>42</v>
      </c>
      <c r="K317" s="2" t="s">
        <v>1751</v>
      </c>
      <c r="M317" s="2" t="s">
        <v>1752</v>
      </c>
      <c r="N317" s="2" t="n">
        <v>1</v>
      </c>
      <c r="O317" s="2" t="s">
        <v>1753</v>
      </c>
      <c r="P317" s="2" t="s">
        <v>1754</v>
      </c>
    </row>
    <row r="318" customFormat="false" ht="12.8" hidden="false" customHeight="false" outlineLevel="0" collapsed="false">
      <c r="A318" s="0" t="n">
        <v>0</v>
      </c>
      <c r="B318" s="0" t="s">
        <v>1755</v>
      </c>
      <c r="C318" s="0" t="n">
        <v>2019</v>
      </c>
      <c r="D318" s="0" t="s">
        <v>1756</v>
      </c>
      <c r="F318" s="0" t="n">
        <v>0</v>
      </c>
      <c r="G318" s="0" t="n">
        <v>1</v>
      </c>
      <c r="H318" s="0" t="n">
        <v>1</v>
      </c>
      <c r="I318" s="0" t="n">
        <v>3</v>
      </c>
      <c r="J318" s="0" t="s">
        <v>42</v>
      </c>
      <c r="K318" s="0" t="s">
        <v>1757</v>
      </c>
      <c r="L318" s="0" t="s">
        <v>44</v>
      </c>
      <c r="M318" s="0" t="s">
        <v>1758</v>
      </c>
      <c r="N318" s="0" t="n">
        <v>1</v>
      </c>
      <c r="O318" s="0" t="s">
        <v>1680</v>
      </c>
      <c r="P318" s="0" t="s">
        <v>1759</v>
      </c>
    </row>
    <row r="319" customFormat="false" ht="12.8" hidden="false" customHeight="false" outlineLevel="0" collapsed="false">
      <c r="A319" s="0" t="n">
        <v>0</v>
      </c>
      <c r="B319" s="0" t="s">
        <v>1760</v>
      </c>
      <c r="C319" s="0" t="n">
        <v>2019</v>
      </c>
      <c r="D319" s="0" t="s">
        <v>1761</v>
      </c>
      <c r="F319" s="0" t="n">
        <v>0</v>
      </c>
      <c r="G319" s="0" t="n">
        <v>1</v>
      </c>
      <c r="H319" s="0" t="n">
        <v>1</v>
      </c>
      <c r="I319" s="0" t="n">
        <v>3</v>
      </c>
      <c r="K319" s="0" t="s">
        <v>1762</v>
      </c>
      <c r="M319" s="0" t="s">
        <v>1763</v>
      </c>
      <c r="O319" s="0" t="s">
        <v>1764</v>
      </c>
      <c r="P319" s="1" t="s">
        <v>1765</v>
      </c>
      <c r="Q319" s="2" t="s">
        <v>174</v>
      </c>
    </row>
    <row r="320" customFormat="false" ht="12.8" hidden="false" customHeight="false" outlineLevel="0" collapsed="false">
      <c r="A320" s="0" t="n">
        <v>1</v>
      </c>
      <c r="B320" s="0" t="s">
        <v>1766</v>
      </c>
      <c r="C320" s="0" t="n">
        <v>2019</v>
      </c>
      <c r="D320" s="0" t="s">
        <v>1767</v>
      </c>
      <c r="E320" s="0" t="s">
        <v>1768</v>
      </c>
      <c r="F320" s="0" t="n">
        <v>2</v>
      </c>
      <c r="G320" s="0" t="n">
        <v>1</v>
      </c>
      <c r="H320" s="0" t="n">
        <v>1</v>
      </c>
      <c r="I320" s="0" t="s">
        <v>117</v>
      </c>
      <c r="J320" s="0" t="s">
        <v>1769</v>
      </c>
      <c r="K320" s="0" t="s">
        <v>1770</v>
      </c>
      <c r="L320" s="0" t="s">
        <v>44</v>
      </c>
      <c r="M320" s="0" t="s">
        <v>1771</v>
      </c>
      <c r="N320" s="0" t="s">
        <v>154</v>
      </c>
      <c r="O320" s="1" t="s">
        <v>1772</v>
      </c>
      <c r="P320" s="0" t="s">
        <v>1773</v>
      </c>
    </row>
    <row r="321" customFormat="false" ht="12.8" hidden="false" customHeight="false" outlineLevel="0" collapsed="false">
      <c r="A321" s="0" t="n">
        <v>1</v>
      </c>
      <c r="B321" s="0" t="s">
        <v>1774</v>
      </c>
      <c r="C321" s="0" t="n">
        <v>2019</v>
      </c>
      <c r="D321" s="0" t="s">
        <v>1775</v>
      </c>
      <c r="E321" s="1" t="s">
        <v>1776</v>
      </c>
      <c r="F321" s="0" t="n">
        <v>0</v>
      </c>
      <c r="G321" s="0" t="n">
        <v>1</v>
      </c>
      <c r="H321" s="0" t="n">
        <v>1</v>
      </c>
      <c r="I321" s="0" t="n">
        <v>4</v>
      </c>
      <c r="K321" s="0" t="s">
        <v>1777</v>
      </c>
      <c r="L321" s="0" t="s">
        <v>335</v>
      </c>
      <c r="M321" s="0" t="s">
        <v>1778</v>
      </c>
      <c r="O321" s="0" t="s">
        <v>1779</v>
      </c>
    </row>
    <row r="322" customFormat="false" ht="12.8" hidden="false" customHeight="false" outlineLevel="0" collapsed="false">
      <c r="A322" s="0" t="n">
        <v>0</v>
      </c>
      <c r="B322" s="0" t="s">
        <v>1780</v>
      </c>
      <c r="C322" s="0" t="n">
        <v>2019</v>
      </c>
      <c r="D322" s="0" t="s">
        <v>1781</v>
      </c>
      <c r="E322" s="0" t="s">
        <v>1782</v>
      </c>
      <c r="F322" s="0" t="s">
        <v>18</v>
      </c>
      <c r="G322" s="0" t="n">
        <v>1</v>
      </c>
      <c r="H322" s="0" t="n">
        <v>1</v>
      </c>
      <c r="I322" s="0" t="s">
        <v>116</v>
      </c>
      <c r="J322" s="0" t="s">
        <v>316</v>
      </c>
      <c r="L322" s="0" t="s">
        <v>1783</v>
      </c>
      <c r="M322" s="0" t="s">
        <v>1784</v>
      </c>
      <c r="O322" s="0" t="s">
        <v>1785</v>
      </c>
      <c r="Q322" s="2" t="s">
        <v>1786</v>
      </c>
    </row>
    <row r="323" customFormat="false" ht="12.8" hidden="false" customHeight="false" outlineLevel="0" collapsed="false">
      <c r="A323" s="0" t="n">
        <v>0</v>
      </c>
      <c r="B323" s="0" t="s">
        <v>1787</v>
      </c>
      <c r="C323" s="0" t="n">
        <v>2019</v>
      </c>
      <c r="D323" s="0" t="s">
        <v>1788</v>
      </c>
      <c r="F323" s="0" t="s">
        <v>644</v>
      </c>
      <c r="I323" s="0" t="s">
        <v>68</v>
      </c>
      <c r="J323" s="0" t="s">
        <v>42</v>
      </c>
      <c r="K323" s="0" t="s">
        <v>1789</v>
      </c>
      <c r="M323" s="0" t="s">
        <v>1790</v>
      </c>
      <c r="O323" s="0" t="s">
        <v>1791</v>
      </c>
      <c r="P323" s="0" t="s">
        <v>1792</v>
      </c>
    </row>
    <row r="324" customFormat="false" ht="12.8" hidden="false" customHeight="false" outlineLevel="0" collapsed="false">
      <c r="A324" s="0" t="n">
        <v>0</v>
      </c>
      <c r="B324" s="0" t="s">
        <v>1787</v>
      </c>
      <c r="C324" s="0" t="n">
        <v>2019</v>
      </c>
      <c r="D324" s="0" t="s">
        <v>1793</v>
      </c>
      <c r="E324" s="0" t="s">
        <v>1794</v>
      </c>
      <c r="F324" s="0" t="n">
        <v>2</v>
      </c>
      <c r="I324" s="0" t="n">
        <v>4</v>
      </c>
      <c r="J324" s="0" t="s">
        <v>42</v>
      </c>
      <c r="K324" s="0" t="s">
        <v>1795</v>
      </c>
      <c r="M324" s="0" t="s">
        <v>1796</v>
      </c>
      <c r="O324" s="0" t="s">
        <v>1791</v>
      </c>
    </row>
    <row r="325" customFormat="false" ht="12.8" hidden="false" customHeight="false" outlineLevel="0" collapsed="false">
      <c r="A325" s="2" t="n">
        <v>0</v>
      </c>
      <c r="B325" s="2" t="s">
        <v>1797</v>
      </c>
      <c r="C325" s="2" t="n">
        <v>2019</v>
      </c>
      <c r="D325" s="2" t="s">
        <v>1798</v>
      </c>
      <c r="F325" s="0" t="s">
        <v>116</v>
      </c>
      <c r="G325" s="2" t="n">
        <v>1</v>
      </c>
      <c r="H325" s="2" t="n">
        <v>1</v>
      </c>
      <c r="I325" s="2" t="s">
        <v>54</v>
      </c>
      <c r="K325" s="2" t="s">
        <v>1799</v>
      </c>
      <c r="M325" s="2" t="s">
        <v>1800</v>
      </c>
      <c r="O325" s="2" t="s">
        <v>1801</v>
      </c>
      <c r="P325" s="2" t="s">
        <v>191</v>
      </c>
      <c r="Q325" s="2" t="s">
        <v>498</v>
      </c>
    </row>
    <row r="326" customFormat="false" ht="12.8" hidden="false" customHeight="false" outlineLevel="0" collapsed="false">
      <c r="A326" s="2" t="n">
        <v>0</v>
      </c>
      <c r="B326" s="2" t="s">
        <v>1802</v>
      </c>
      <c r="C326" s="2" t="n">
        <v>2019</v>
      </c>
      <c r="D326" s="2" t="s">
        <v>1803</v>
      </c>
      <c r="F326" s="2" t="n">
        <v>1</v>
      </c>
      <c r="G326" s="2" t="n">
        <v>1</v>
      </c>
      <c r="H326" s="2" t="n">
        <v>1</v>
      </c>
      <c r="I326" s="2" t="n">
        <v>1</v>
      </c>
      <c r="K326" s="2" t="s">
        <v>1804</v>
      </c>
      <c r="M326" s="2" t="s">
        <v>1805</v>
      </c>
      <c r="O326" s="2" t="s">
        <v>1806</v>
      </c>
      <c r="Q326" s="2" t="s">
        <v>1293</v>
      </c>
    </row>
    <row r="327" customFormat="false" ht="12.8" hidden="false" customHeight="false" outlineLevel="0" collapsed="false">
      <c r="A327" s="2" t="n">
        <v>0</v>
      </c>
      <c r="B327" s="2" t="s">
        <v>1807</v>
      </c>
      <c r="C327" s="2" t="n">
        <v>2019</v>
      </c>
      <c r="D327" s="2" t="s">
        <v>1808</v>
      </c>
      <c r="F327" s="0" t="s">
        <v>1809</v>
      </c>
      <c r="I327" s="2" t="n">
        <v>3</v>
      </c>
      <c r="J327" s="0" t="s">
        <v>42</v>
      </c>
      <c r="K327" s="2" t="s">
        <v>1289</v>
      </c>
      <c r="M327" s="2" t="s">
        <v>1810</v>
      </c>
      <c r="O327" s="2" t="s">
        <v>1811</v>
      </c>
      <c r="P327" s="2" t="s">
        <v>1812</v>
      </c>
    </row>
    <row r="328" customFormat="false" ht="12.8" hidden="false" customHeight="false" outlineLevel="0" collapsed="false">
      <c r="A328" s="0" t="n">
        <v>0</v>
      </c>
      <c r="B328" s="0" t="s">
        <v>1813</v>
      </c>
      <c r="C328" s="0" t="n">
        <v>2019</v>
      </c>
      <c r="D328" s="0" t="s">
        <v>1814</v>
      </c>
      <c r="F328" s="0" t="n">
        <v>0</v>
      </c>
      <c r="G328" s="0" t="n">
        <v>1</v>
      </c>
      <c r="H328" s="0" t="n">
        <v>2</v>
      </c>
      <c r="I328" s="0" t="n">
        <v>0</v>
      </c>
      <c r="J328" s="0" t="s">
        <v>42</v>
      </c>
      <c r="M328" s="0" t="s">
        <v>1815</v>
      </c>
      <c r="O328" s="0" t="s">
        <v>1816</v>
      </c>
      <c r="Q328" s="0" t="s">
        <v>1817</v>
      </c>
    </row>
    <row r="329" customFormat="false" ht="12.8" hidden="false" customHeight="false" outlineLevel="0" collapsed="false">
      <c r="A329" s="0" t="n">
        <v>0</v>
      </c>
      <c r="B329" s="0" t="s">
        <v>1818</v>
      </c>
      <c r="C329" s="0" t="n">
        <v>2019</v>
      </c>
      <c r="D329" s="0" t="s">
        <v>1819</v>
      </c>
      <c r="E329" s="0" t="s">
        <v>1820</v>
      </c>
      <c r="F329" s="0" t="s">
        <v>18</v>
      </c>
      <c r="G329" s="0" t="n">
        <v>1</v>
      </c>
      <c r="H329" s="0" t="n">
        <v>1</v>
      </c>
      <c r="I329" s="0" t="n">
        <v>3</v>
      </c>
      <c r="L329" s="0" t="s">
        <v>21</v>
      </c>
      <c r="M329" s="0" t="s">
        <v>1821</v>
      </c>
      <c r="O329" s="0" t="s">
        <v>1822</v>
      </c>
      <c r="P329" s="0" t="s">
        <v>191</v>
      </c>
    </row>
    <row r="330" customFormat="false" ht="12.8" hidden="false" customHeight="false" outlineLevel="0" collapsed="false">
      <c r="A330" s="2" t="n">
        <v>0</v>
      </c>
      <c r="B330" s="2" t="s">
        <v>1823</v>
      </c>
      <c r="C330" s="2" t="n">
        <v>2020</v>
      </c>
      <c r="D330" s="2" t="s">
        <v>1824</v>
      </c>
      <c r="E330" s="2" t="s">
        <v>1825</v>
      </c>
      <c r="F330" s="2" t="s">
        <v>18</v>
      </c>
      <c r="G330" s="2" t="n">
        <v>1</v>
      </c>
      <c r="H330" s="2" t="n">
        <v>1</v>
      </c>
      <c r="I330" s="2" t="n">
        <v>3</v>
      </c>
      <c r="K330" s="2" t="s">
        <v>1826</v>
      </c>
      <c r="M330" s="2" t="s">
        <v>1111</v>
      </c>
      <c r="O330" s="2" t="s">
        <v>1827</v>
      </c>
      <c r="P330" s="2" t="s">
        <v>1828</v>
      </c>
    </row>
    <row r="331" customFormat="false" ht="12.8" hidden="false" customHeight="false" outlineLevel="0" collapsed="false">
      <c r="A331" s="2" t="n">
        <v>0</v>
      </c>
      <c r="B331" s="2" t="s">
        <v>1829</v>
      </c>
      <c r="C331" s="2" t="n">
        <v>2020</v>
      </c>
      <c r="D331" s="2" t="s">
        <v>1830</v>
      </c>
      <c r="E331" s="2" t="s">
        <v>1831</v>
      </c>
      <c r="F331" s="2" t="s">
        <v>18</v>
      </c>
      <c r="I331" s="2" t="n">
        <v>4</v>
      </c>
      <c r="K331" s="2" t="s">
        <v>1832</v>
      </c>
      <c r="M331" s="2" t="s">
        <v>1833</v>
      </c>
      <c r="O331" s="2" t="s">
        <v>1834</v>
      </c>
      <c r="Q331" s="2" t="s">
        <v>1835</v>
      </c>
    </row>
    <row r="332" customFormat="false" ht="12.8" hidden="false" customHeight="false" outlineLevel="0" collapsed="false">
      <c r="A332" s="0" t="n">
        <v>0</v>
      </c>
      <c r="B332" s="0" t="s">
        <v>1836</v>
      </c>
      <c r="C332" s="0" t="n">
        <v>2020</v>
      </c>
      <c r="D332" s="0" t="s">
        <v>1837</v>
      </c>
      <c r="F332" s="0" t="n">
        <v>0</v>
      </c>
      <c r="I332" s="0" t="n">
        <v>3</v>
      </c>
      <c r="J332" s="0" t="s">
        <v>1838</v>
      </c>
      <c r="M332" s="0" t="s">
        <v>1839</v>
      </c>
      <c r="O332" s="0" t="s">
        <v>1840</v>
      </c>
      <c r="P332" s="0" t="s">
        <v>1841</v>
      </c>
    </row>
    <row r="333" customFormat="false" ht="12.8" hidden="false" customHeight="false" outlineLevel="0" collapsed="false">
      <c r="A333" s="2" t="n">
        <v>1</v>
      </c>
      <c r="B333" s="2" t="s">
        <v>1842</v>
      </c>
      <c r="C333" s="2" t="n">
        <v>2020</v>
      </c>
      <c r="D333" s="2" t="s">
        <v>1843</v>
      </c>
      <c r="E333" s="2" t="s">
        <v>1844</v>
      </c>
      <c r="F333" s="2" t="n">
        <v>2</v>
      </c>
      <c r="G333" s="2" t="n">
        <v>1</v>
      </c>
      <c r="H333" s="2" t="n">
        <v>1</v>
      </c>
      <c r="I333" s="2" t="n">
        <v>4</v>
      </c>
      <c r="J333" s="2" t="s">
        <v>316</v>
      </c>
      <c r="K333" s="2" t="s">
        <v>1845</v>
      </c>
      <c r="L333" s="2" t="s">
        <v>537</v>
      </c>
      <c r="M333" s="2" t="s">
        <v>1846</v>
      </c>
    </row>
    <row r="334" customFormat="false" ht="12.8" hidden="false" customHeight="false" outlineLevel="0" collapsed="false">
      <c r="A334" s="0" t="n">
        <v>1</v>
      </c>
      <c r="B334" s="0" t="s">
        <v>1847</v>
      </c>
      <c r="C334" s="0" t="n">
        <v>2020</v>
      </c>
      <c r="D334" s="0" t="s">
        <v>1848</v>
      </c>
      <c r="E334" s="0" t="s">
        <v>1849</v>
      </c>
      <c r="F334" s="0" t="n">
        <v>2</v>
      </c>
      <c r="G334" s="0" t="n">
        <v>1</v>
      </c>
      <c r="H334" s="0" t="n">
        <v>1</v>
      </c>
      <c r="I334" s="0" t="n">
        <v>4</v>
      </c>
      <c r="J334" s="0" t="s">
        <v>42</v>
      </c>
      <c r="K334" s="0" t="s">
        <v>1850</v>
      </c>
      <c r="L334" s="0" t="s">
        <v>1851</v>
      </c>
      <c r="M334" s="0" t="s">
        <v>1852</v>
      </c>
      <c r="O334" s="0" t="s">
        <v>1853</v>
      </c>
    </row>
    <row r="335" customFormat="false" ht="12.8" hidden="false" customHeight="false" outlineLevel="0" collapsed="false">
      <c r="A335" s="0" t="n">
        <v>1</v>
      </c>
      <c r="B335" s="0" t="s">
        <v>1854</v>
      </c>
      <c r="C335" s="0" t="n">
        <v>2020</v>
      </c>
      <c r="D335" s="0" t="s">
        <v>1855</v>
      </c>
      <c r="E335" s="0" t="s">
        <v>1856</v>
      </c>
      <c r="F335" s="0" t="n">
        <v>2</v>
      </c>
      <c r="G335" s="0" t="n">
        <v>1</v>
      </c>
      <c r="H335" s="0" t="n">
        <v>1</v>
      </c>
      <c r="I335" s="0" t="s">
        <v>117</v>
      </c>
      <c r="J335" s="0" t="s">
        <v>795</v>
      </c>
      <c r="K335" s="0" t="s">
        <v>1857</v>
      </c>
      <c r="M335" s="0" t="s">
        <v>22</v>
      </c>
      <c r="P335" s="0" t="s">
        <v>1858</v>
      </c>
    </row>
    <row r="336" customFormat="false" ht="12.8" hidden="false" customHeight="false" outlineLevel="0" collapsed="false">
      <c r="A336" s="2" t="n">
        <v>0</v>
      </c>
      <c r="B336" s="2" t="s">
        <v>1859</v>
      </c>
      <c r="C336" s="2" t="n">
        <v>2020</v>
      </c>
      <c r="D336" s="2" t="s">
        <v>1860</v>
      </c>
      <c r="F336" s="0" t="n">
        <v>0</v>
      </c>
      <c r="G336" s="2" t="n">
        <v>1</v>
      </c>
      <c r="H336" s="2" t="n">
        <v>1</v>
      </c>
      <c r="I336" s="2" t="n">
        <v>3</v>
      </c>
      <c r="J336" s="2" t="s">
        <v>42</v>
      </c>
      <c r="K336" s="2" t="s">
        <v>1861</v>
      </c>
      <c r="M336" s="2" t="s">
        <v>1810</v>
      </c>
      <c r="O336" s="2" t="s">
        <v>1862</v>
      </c>
      <c r="P336" s="2" t="s">
        <v>191</v>
      </c>
    </row>
    <row r="337" customFormat="false" ht="12.8" hidden="false" customHeight="false" outlineLevel="0" collapsed="false">
      <c r="A337" s="2" t="n">
        <v>0</v>
      </c>
      <c r="B337" s="2" t="s">
        <v>1863</v>
      </c>
      <c r="C337" s="2" t="n">
        <v>2020</v>
      </c>
      <c r="D337" s="2" t="s">
        <v>1864</v>
      </c>
      <c r="F337" s="2" t="n">
        <v>2</v>
      </c>
      <c r="G337" s="2" t="n">
        <v>1</v>
      </c>
      <c r="H337" s="2" t="n">
        <v>1</v>
      </c>
      <c r="I337" s="2" t="s">
        <v>68</v>
      </c>
      <c r="J337" s="2" t="s">
        <v>1166</v>
      </c>
      <c r="K337" s="2" t="s">
        <v>1865</v>
      </c>
      <c r="L337" s="2" t="s">
        <v>302</v>
      </c>
      <c r="M337" s="2" t="s">
        <v>1866</v>
      </c>
      <c r="N337" s="2" t="n">
        <v>1</v>
      </c>
      <c r="O337" s="2" t="s">
        <v>1867</v>
      </c>
      <c r="P337" s="2" t="s">
        <v>1868</v>
      </c>
    </row>
    <row r="338" customFormat="false" ht="12.8" hidden="false" customHeight="false" outlineLevel="0" collapsed="false">
      <c r="A338" s="2" t="n">
        <v>0</v>
      </c>
      <c r="B338" s="2" t="s">
        <v>1869</v>
      </c>
      <c r="C338" s="2" t="n">
        <v>2020</v>
      </c>
      <c r="D338" s="2" t="s">
        <v>1870</v>
      </c>
      <c r="E338" s="2" t="s">
        <v>1871</v>
      </c>
      <c r="F338" s="2" t="n">
        <v>2</v>
      </c>
      <c r="G338" s="2" t="n">
        <v>1</v>
      </c>
      <c r="H338" s="2" t="n">
        <v>1</v>
      </c>
      <c r="I338" s="2" t="n">
        <v>4</v>
      </c>
      <c r="J338" s="2" t="s">
        <v>1872</v>
      </c>
      <c r="K338" s="2" t="s">
        <v>1873</v>
      </c>
      <c r="L338" s="2" t="s">
        <v>302</v>
      </c>
      <c r="M338" s="2" t="s">
        <v>503</v>
      </c>
      <c r="N338" s="2" t="s">
        <v>311</v>
      </c>
      <c r="O338" s="2" t="s">
        <v>621</v>
      </c>
    </row>
    <row r="339" customFormat="false" ht="12.8" hidden="false" customHeight="false" outlineLevel="0" collapsed="false">
      <c r="A339" s="0" t="n">
        <v>0</v>
      </c>
      <c r="B339" s="0" t="s">
        <v>1874</v>
      </c>
      <c r="C339" s="0" t="n">
        <v>2020</v>
      </c>
      <c r="D339" s="0" t="s">
        <v>1875</v>
      </c>
      <c r="E339" s="0" t="s">
        <v>1876</v>
      </c>
      <c r="F339" s="0" t="n">
        <v>2</v>
      </c>
      <c r="G339" s="0" t="n">
        <v>1</v>
      </c>
      <c r="H339" s="0" t="n">
        <v>1</v>
      </c>
      <c r="I339" s="0" t="n">
        <v>3</v>
      </c>
      <c r="K339" s="0" t="s">
        <v>1877</v>
      </c>
      <c r="L339" s="0" t="s">
        <v>177</v>
      </c>
      <c r="M339" s="0" t="s">
        <v>1878</v>
      </c>
      <c r="N339" s="0" t="n">
        <v>0</v>
      </c>
      <c r="O339" s="1" t="s">
        <v>1879</v>
      </c>
      <c r="P339" s="0" t="s">
        <v>1880</v>
      </c>
    </row>
    <row r="340" customFormat="false" ht="12.8" hidden="false" customHeight="false" outlineLevel="0" collapsed="false">
      <c r="A340" s="0" t="n">
        <v>0</v>
      </c>
      <c r="B340" s="0" t="s">
        <v>1881</v>
      </c>
      <c r="C340" s="0" t="n">
        <v>2020</v>
      </c>
      <c r="D340" s="0" t="s">
        <v>1882</v>
      </c>
      <c r="E340" s="0" t="s">
        <v>1883</v>
      </c>
      <c r="F340" s="0" t="s">
        <v>116</v>
      </c>
      <c r="G340" s="0" t="n">
        <v>1</v>
      </c>
      <c r="H340" s="0" t="n">
        <v>1</v>
      </c>
      <c r="I340" s="0" t="n">
        <v>3</v>
      </c>
      <c r="K340" s="0" t="s">
        <v>1884</v>
      </c>
      <c r="L340" s="0" t="s">
        <v>248</v>
      </c>
      <c r="M340" s="0" t="s">
        <v>1885</v>
      </c>
      <c r="N340" s="0" t="s">
        <v>36</v>
      </c>
      <c r="O340" s="1" t="s">
        <v>1680</v>
      </c>
      <c r="P340" s="0" t="s">
        <v>1886</v>
      </c>
      <c r="Q340" s="2" t="s">
        <v>174</v>
      </c>
    </row>
    <row r="341" customFormat="false" ht="12.8" hidden="false" customHeight="false" outlineLevel="0" collapsed="false">
      <c r="A341" s="2" t="n">
        <v>0</v>
      </c>
      <c r="B341" s="2" t="s">
        <v>1887</v>
      </c>
      <c r="C341" s="2" t="n">
        <v>2020</v>
      </c>
      <c r="D341" s="2" t="s">
        <v>1888</v>
      </c>
      <c r="E341" s="2" t="s">
        <v>1889</v>
      </c>
      <c r="F341" s="2" t="s">
        <v>18</v>
      </c>
      <c r="G341" s="2" t="n">
        <v>1</v>
      </c>
      <c r="H341" s="2" t="n">
        <v>1</v>
      </c>
      <c r="I341" s="2" t="s">
        <v>54</v>
      </c>
      <c r="J341" s="0" t="s">
        <v>42</v>
      </c>
      <c r="K341" s="2" t="s">
        <v>1890</v>
      </c>
      <c r="L341" s="2" t="s">
        <v>537</v>
      </c>
      <c r="M341" s="2" t="s">
        <v>1891</v>
      </c>
      <c r="O341" s="2" t="s">
        <v>1892</v>
      </c>
      <c r="P341" s="2" t="s">
        <v>1893</v>
      </c>
      <c r="Q341" s="2" t="s">
        <v>498</v>
      </c>
    </row>
    <row r="342" customFormat="false" ht="12.8" hidden="false" customHeight="false" outlineLevel="0" collapsed="false">
      <c r="A342" s="0" t="n">
        <v>0</v>
      </c>
      <c r="B342" s="0" t="s">
        <v>1894</v>
      </c>
      <c r="C342" s="0" t="n">
        <v>2020</v>
      </c>
      <c r="D342" s="0" t="s">
        <v>1895</v>
      </c>
      <c r="E342" s="0" t="s">
        <v>1896</v>
      </c>
      <c r="F342" s="0" t="n">
        <v>2</v>
      </c>
      <c r="G342" s="0" t="n">
        <v>1</v>
      </c>
      <c r="H342" s="0" t="n">
        <v>1</v>
      </c>
      <c r="I342" s="0" t="n">
        <v>3</v>
      </c>
      <c r="J342" s="0" t="s">
        <v>1897</v>
      </c>
      <c r="L342" s="0" t="s">
        <v>416</v>
      </c>
      <c r="M342" s="0" t="s">
        <v>1898</v>
      </c>
      <c r="N342" s="0" t="s">
        <v>154</v>
      </c>
      <c r="O342" s="1" t="s">
        <v>1899</v>
      </c>
      <c r="P342" s="0" t="s">
        <v>1900</v>
      </c>
    </row>
    <row r="343" customFormat="false" ht="12.8" hidden="false" customHeight="false" outlineLevel="0" collapsed="false">
      <c r="A343" s="2" t="n">
        <v>1</v>
      </c>
      <c r="B343" s="2" t="s">
        <v>1901</v>
      </c>
      <c r="C343" s="2" t="n">
        <v>2020</v>
      </c>
      <c r="D343" s="2" t="s">
        <v>1902</v>
      </c>
      <c r="E343" s="2" t="s">
        <v>1903</v>
      </c>
      <c r="F343" s="2" t="n">
        <v>2</v>
      </c>
      <c r="G343" s="2" t="n">
        <v>1</v>
      </c>
      <c r="H343" s="2" t="n">
        <v>1</v>
      </c>
      <c r="I343" s="2" t="s">
        <v>117</v>
      </c>
      <c r="J343" s="2" t="s">
        <v>1166</v>
      </c>
      <c r="K343" s="2" t="s">
        <v>1904</v>
      </c>
      <c r="M343" s="2" t="s">
        <v>1905</v>
      </c>
      <c r="N343" s="2" t="s">
        <v>154</v>
      </c>
      <c r="O343" s="1" t="s">
        <v>1906</v>
      </c>
      <c r="P343" s="2" t="s">
        <v>1907</v>
      </c>
    </row>
    <row r="344" customFormat="false" ht="12.8" hidden="false" customHeight="false" outlineLevel="0" collapsed="false">
      <c r="A344" s="2" t="n">
        <v>0</v>
      </c>
      <c r="B344" s="2" t="s">
        <v>1908</v>
      </c>
      <c r="C344" s="2" t="n">
        <v>2020</v>
      </c>
      <c r="D344" s="2" t="s">
        <v>1909</v>
      </c>
      <c r="E344" s="1" t="s">
        <v>1910</v>
      </c>
      <c r="F344" s="0" t="n">
        <v>2</v>
      </c>
      <c r="I344" s="2" t="n">
        <v>4</v>
      </c>
      <c r="J344" s="0" t="s">
        <v>42</v>
      </c>
      <c r="M344" s="2" t="s">
        <v>1911</v>
      </c>
      <c r="O344" s="2" t="s">
        <v>1912</v>
      </c>
    </row>
    <row r="345" customFormat="false" ht="12.8" hidden="false" customHeight="false" outlineLevel="0" collapsed="false">
      <c r="A345" s="0" t="n">
        <v>1</v>
      </c>
      <c r="B345" s="0" t="s">
        <v>1913</v>
      </c>
      <c r="C345" s="0" t="n">
        <v>2020</v>
      </c>
      <c r="D345" s="0" t="s">
        <v>1914</v>
      </c>
      <c r="E345" s="1" t="s">
        <v>1915</v>
      </c>
      <c r="F345" s="0" t="n">
        <v>2</v>
      </c>
      <c r="G345" s="0" t="n">
        <v>1</v>
      </c>
      <c r="H345" s="0" t="n">
        <v>1</v>
      </c>
      <c r="I345" s="0" t="n">
        <v>4</v>
      </c>
      <c r="J345" s="0" t="s">
        <v>42</v>
      </c>
      <c r="K345" s="0" t="s">
        <v>1916</v>
      </c>
      <c r="L345" s="0" t="s">
        <v>416</v>
      </c>
      <c r="M345" s="0" t="s">
        <v>1917</v>
      </c>
      <c r="N345" s="0" t="n">
        <v>1</v>
      </c>
      <c r="O345" s="0" t="s">
        <v>1918</v>
      </c>
    </row>
    <row r="346" customFormat="false" ht="12.8" hidden="false" customHeight="false" outlineLevel="0" collapsed="false">
      <c r="A346" s="0" t="n">
        <v>0</v>
      </c>
      <c r="B346" s="0" t="s">
        <v>1919</v>
      </c>
      <c r="C346" s="0" t="n">
        <v>2020</v>
      </c>
      <c r="D346" s="0" t="s">
        <v>1920</v>
      </c>
      <c r="E346" s="0" t="s">
        <v>1921</v>
      </c>
      <c r="F346" s="0" t="n">
        <v>0</v>
      </c>
      <c r="I346" s="0" t="n">
        <v>3</v>
      </c>
      <c r="M346" s="0" t="s">
        <v>1922</v>
      </c>
      <c r="O346" s="0" t="s">
        <v>1923</v>
      </c>
      <c r="P346" s="0" t="s">
        <v>1924</v>
      </c>
    </row>
    <row r="347" customFormat="false" ht="12.8" hidden="false" customHeight="false" outlineLevel="0" collapsed="false">
      <c r="A347" s="2" t="n">
        <v>0</v>
      </c>
      <c r="B347" s="2" t="s">
        <v>1925</v>
      </c>
      <c r="C347" s="2" t="n">
        <v>2020</v>
      </c>
      <c r="D347" s="2" t="s">
        <v>1926</v>
      </c>
      <c r="E347" s="2" t="s">
        <v>1927</v>
      </c>
      <c r="F347" s="2" t="s">
        <v>18</v>
      </c>
      <c r="G347" s="2" t="n">
        <v>1</v>
      </c>
      <c r="H347" s="2" t="n">
        <v>1</v>
      </c>
      <c r="I347" s="2" t="s">
        <v>117</v>
      </c>
      <c r="J347" s="2" t="s">
        <v>42</v>
      </c>
      <c r="K347" s="2" t="s">
        <v>1928</v>
      </c>
      <c r="M347" s="2" t="s">
        <v>1929</v>
      </c>
      <c r="N347" s="0" t="n">
        <v>1</v>
      </c>
      <c r="O347" s="2" t="s">
        <v>1930</v>
      </c>
      <c r="P347" s="2" t="s">
        <v>1931</v>
      </c>
      <c r="Q347" s="2" t="s">
        <v>498</v>
      </c>
    </row>
    <row r="348" customFormat="false" ht="12.8" hidden="false" customHeight="false" outlineLevel="0" collapsed="false">
      <c r="A348" s="0" t="n">
        <v>0</v>
      </c>
      <c r="B348" s="0" t="s">
        <v>1932</v>
      </c>
      <c r="C348" s="0" t="n">
        <v>2020</v>
      </c>
      <c r="D348" s="0" t="s">
        <v>1933</v>
      </c>
      <c r="E348" s="0" t="s">
        <v>1934</v>
      </c>
      <c r="F348" s="0" t="n">
        <v>2</v>
      </c>
      <c r="G348" s="0" t="n">
        <v>1</v>
      </c>
      <c r="H348" s="0" t="n">
        <v>1</v>
      </c>
      <c r="I348" s="0" t="n">
        <v>3</v>
      </c>
      <c r="J348" s="0" t="s">
        <v>1935</v>
      </c>
      <c r="K348" s="0" t="s">
        <v>1936</v>
      </c>
      <c r="L348" s="0" t="s">
        <v>177</v>
      </c>
      <c r="M348" s="0" t="s">
        <v>1937</v>
      </c>
      <c r="N348" s="0" t="s">
        <v>36</v>
      </c>
      <c r="O348" s="0" t="s">
        <v>1938</v>
      </c>
      <c r="P348" s="0" t="s">
        <v>1939</v>
      </c>
    </row>
    <row r="349" customFormat="false" ht="12.8" hidden="false" customHeight="false" outlineLevel="0" collapsed="false">
      <c r="A349" s="0" t="n">
        <v>0</v>
      </c>
      <c r="B349" s="0" t="s">
        <v>1940</v>
      </c>
      <c r="C349" s="0" t="n">
        <v>2020</v>
      </c>
      <c r="D349" s="0" t="s">
        <v>1941</v>
      </c>
      <c r="E349" s="0" t="s">
        <v>1942</v>
      </c>
      <c r="F349" s="0" t="n">
        <v>2</v>
      </c>
      <c r="G349" s="0" t="n">
        <v>1</v>
      </c>
      <c r="H349" s="0" t="n">
        <v>1</v>
      </c>
      <c r="I349" s="0" t="n">
        <v>3</v>
      </c>
      <c r="J349" s="0" t="s">
        <v>1943</v>
      </c>
      <c r="K349" s="0" t="s">
        <v>1944</v>
      </c>
      <c r="L349" s="0" t="s">
        <v>177</v>
      </c>
      <c r="M349" s="0" t="s">
        <v>863</v>
      </c>
      <c r="N349" s="0" t="s">
        <v>311</v>
      </c>
      <c r="O349" s="0" t="s">
        <v>1945</v>
      </c>
      <c r="P349" s="0" t="s">
        <v>1946</v>
      </c>
    </row>
    <row r="350" customFormat="false" ht="12.8" hidden="false" customHeight="false" outlineLevel="0" collapsed="false">
      <c r="A350" s="0" t="n">
        <v>0</v>
      </c>
      <c r="B350" s="0" t="s">
        <v>1947</v>
      </c>
      <c r="C350" s="0" t="n">
        <v>2020</v>
      </c>
      <c r="D350" s="0" t="s">
        <v>1948</v>
      </c>
      <c r="F350" s="0" t="n">
        <v>2</v>
      </c>
      <c r="G350" s="0" t="n">
        <v>1</v>
      </c>
      <c r="H350" s="0" t="n">
        <v>1</v>
      </c>
      <c r="I350" s="0" t="s">
        <v>68</v>
      </c>
      <c r="J350" s="0" t="s">
        <v>42</v>
      </c>
      <c r="K350" s="0" t="s">
        <v>1949</v>
      </c>
      <c r="M350" s="0" t="s">
        <v>1950</v>
      </c>
      <c r="N350" s="0" t="s">
        <v>311</v>
      </c>
      <c r="O350" s="0" t="s">
        <v>1951</v>
      </c>
      <c r="P350" s="0" t="s">
        <v>1952</v>
      </c>
    </row>
    <row r="351" customFormat="false" ht="12.8" hidden="false" customHeight="false" outlineLevel="0" collapsed="false">
      <c r="A351" s="0" t="n">
        <v>1</v>
      </c>
      <c r="B351" s="0" t="s">
        <v>1953</v>
      </c>
      <c r="C351" s="0" t="n">
        <v>2020</v>
      </c>
      <c r="D351" s="0" t="s">
        <v>1954</v>
      </c>
      <c r="E351" s="0" t="s">
        <v>1118</v>
      </c>
      <c r="F351" s="0" t="s">
        <v>644</v>
      </c>
      <c r="I351" s="0" t="s">
        <v>117</v>
      </c>
      <c r="J351" s="0" t="s">
        <v>42</v>
      </c>
      <c r="K351" s="0" t="s">
        <v>1955</v>
      </c>
      <c r="M351" s="0" t="s">
        <v>1956</v>
      </c>
      <c r="N351" s="0" t="n">
        <v>1</v>
      </c>
      <c r="O351" s="1" t="s">
        <v>1957</v>
      </c>
      <c r="Q351" s="2" t="s">
        <v>1958</v>
      </c>
    </row>
    <row r="352" customFormat="false" ht="12.8" hidden="false" customHeight="false" outlineLevel="0" collapsed="false">
      <c r="A352" s="0" t="n">
        <v>0</v>
      </c>
      <c r="B352" s="0" t="s">
        <v>1959</v>
      </c>
      <c r="C352" s="0" t="n">
        <v>2020</v>
      </c>
      <c r="D352" s="0" t="s">
        <v>1960</v>
      </c>
      <c r="E352" s="0" t="s">
        <v>1961</v>
      </c>
      <c r="F352" s="0" t="n">
        <v>0</v>
      </c>
      <c r="I352" s="0" t="n">
        <v>3</v>
      </c>
      <c r="J352" s="0" t="s">
        <v>1962</v>
      </c>
      <c r="K352" s="0" t="s">
        <v>1963</v>
      </c>
      <c r="L352" s="0" t="s">
        <v>1964</v>
      </c>
      <c r="M352" s="0" t="s">
        <v>1965</v>
      </c>
      <c r="O352" s="0" t="s">
        <v>1964</v>
      </c>
      <c r="P352" s="0" t="s">
        <v>1966</v>
      </c>
      <c r="Q352" s="2" t="s">
        <v>174</v>
      </c>
    </row>
    <row r="353" customFormat="false" ht="12.8" hidden="false" customHeight="false" outlineLevel="0" collapsed="false">
      <c r="A353" s="0" t="n">
        <v>0</v>
      </c>
      <c r="B353" s="0" t="s">
        <v>1967</v>
      </c>
      <c r="C353" s="0" t="n">
        <v>2020</v>
      </c>
      <c r="D353" s="0" t="s">
        <v>1968</v>
      </c>
      <c r="F353" s="0" t="n">
        <v>0</v>
      </c>
      <c r="G353" s="0" t="n">
        <v>1</v>
      </c>
      <c r="H353" s="0" t="n">
        <v>1</v>
      </c>
      <c r="I353" s="0" t="n">
        <v>3</v>
      </c>
      <c r="J353" s="0" t="s">
        <v>42</v>
      </c>
      <c r="K353" s="0" t="s">
        <v>1969</v>
      </c>
      <c r="M353" s="0" t="s">
        <v>1046</v>
      </c>
      <c r="O353" s="0" t="s">
        <v>1970</v>
      </c>
      <c r="P353" s="0" t="s">
        <v>191</v>
      </c>
    </row>
    <row r="354" customFormat="false" ht="12.8" hidden="false" customHeight="false" outlineLevel="0" collapsed="false">
      <c r="A354" s="0" t="n">
        <v>0</v>
      </c>
      <c r="B354" s="0" t="s">
        <v>1971</v>
      </c>
      <c r="C354" s="0" t="n">
        <v>2020</v>
      </c>
      <c r="D354" s="0" t="s">
        <v>1972</v>
      </c>
      <c r="E354" s="0" t="s">
        <v>1973</v>
      </c>
      <c r="F354" s="0" t="n">
        <v>2</v>
      </c>
      <c r="G354" s="0" t="n">
        <v>1</v>
      </c>
      <c r="H354" s="0" t="n">
        <v>1</v>
      </c>
      <c r="I354" s="0" t="n">
        <v>4</v>
      </c>
      <c r="J354" s="0" t="s">
        <v>316</v>
      </c>
      <c r="K354" s="0" t="s">
        <v>1974</v>
      </c>
      <c r="L354" s="0" t="s">
        <v>537</v>
      </c>
      <c r="M354" s="0" t="s">
        <v>1975</v>
      </c>
    </row>
    <row r="355" customFormat="false" ht="12.8" hidden="false" customHeight="false" outlineLevel="0" collapsed="false">
      <c r="A355" s="0" t="n">
        <v>0</v>
      </c>
      <c r="B355" s="0" t="s">
        <v>1976</v>
      </c>
      <c r="C355" s="0" t="n">
        <v>2020</v>
      </c>
      <c r="D355" s="0" t="s">
        <v>1977</v>
      </c>
      <c r="F355" s="0" t="n">
        <v>2</v>
      </c>
      <c r="G355" s="0" t="n">
        <v>1</v>
      </c>
      <c r="H355" s="0" t="n">
        <v>1</v>
      </c>
      <c r="I355" s="0" t="n">
        <v>3</v>
      </c>
      <c r="J355" s="0" t="s">
        <v>42</v>
      </c>
      <c r="K355" s="0" t="s">
        <v>1978</v>
      </c>
      <c r="M355" s="0" t="s">
        <v>1979</v>
      </c>
      <c r="N355" s="0" t="s">
        <v>311</v>
      </c>
      <c r="O355" s="0" t="s">
        <v>1980</v>
      </c>
      <c r="P355" s="0" t="s">
        <v>528</v>
      </c>
      <c r="Q355" s="2" t="s">
        <v>174</v>
      </c>
    </row>
    <row r="356" customFormat="false" ht="12.8" hidden="false" customHeight="false" outlineLevel="0" collapsed="false">
      <c r="A356" s="0" t="n">
        <v>0</v>
      </c>
      <c r="B356" s="0" t="s">
        <v>1981</v>
      </c>
      <c r="C356" s="0" t="n">
        <v>2020</v>
      </c>
      <c r="D356" s="0" t="s">
        <v>1982</v>
      </c>
      <c r="E356" s="0" t="s">
        <v>1983</v>
      </c>
      <c r="F356" s="0" t="s">
        <v>644</v>
      </c>
      <c r="G356" s="0" t="n">
        <v>1</v>
      </c>
      <c r="H356" s="0" t="n">
        <v>1</v>
      </c>
      <c r="I356" s="0" t="n">
        <v>3</v>
      </c>
      <c r="J356" s="0" t="s">
        <v>42</v>
      </c>
      <c r="K356" s="0" t="s">
        <v>1984</v>
      </c>
      <c r="M356" s="0" t="s">
        <v>1985</v>
      </c>
      <c r="N356" s="0" t="s">
        <v>36</v>
      </c>
      <c r="O356" s="1" t="s">
        <v>1986</v>
      </c>
      <c r="P356" s="0" t="s">
        <v>1987</v>
      </c>
      <c r="R356" s="0" t="n">
        <v>1</v>
      </c>
    </row>
    <row r="357" customFormat="false" ht="12.8" hidden="false" customHeight="false" outlineLevel="0" collapsed="false">
      <c r="A357" s="0" t="n">
        <v>1</v>
      </c>
      <c r="B357" s="0" t="s">
        <v>1988</v>
      </c>
      <c r="C357" s="0" t="n">
        <v>2021</v>
      </c>
      <c r="D357" s="0" t="s">
        <v>1989</v>
      </c>
      <c r="E357" s="0" t="s">
        <v>1990</v>
      </c>
      <c r="F357" s="0" t="n">
        <v>0</v>
      </c>
      <c r="I357" s="0" t="s">
        <v>117</v>
      </c>
      <c r="K357" s="0" t="s">
        <v>1991</v>
      </c>
      <c r="M357" s="0" t="s">
        <v>1992</v>
      </c>
      <c r="O357" s="0" t="s">
        <v>1993</v>
      </c>
      <c r="P357" s="0" t="s">
        <v>191</v>
      </c>
      <c r="Q357" s="0" t="s">
        <v>1994</v>
      </c>
    </row>
    <row r="358" customFormat="false" ht="12.8" hidden="false" customHeight="false" outlineLevel="0" collapsed="false">
      <c r="A358" s="2" t="n">
        <v>0</v>
      </c>
      <c r="B358" s="2" t="s">
        <v>1995</v>
      </c>
      <c r="C358" s="2" t="n">
        <v>2021</v>
      </c>
      <c r="D358" s="2" t="s">
        <v>1996</v>
      </c>
      <c r="F358" s="2" t="n">
        <v>1</v>
      </c>
      <c r="G358" s="0" t="n">
        <v>1</v>
      </c>
      <c r="H358" s="0" t="n">
        <v>1</v>
      </c>
      <c r="I358" s="2" t="n">
        <v>1</v>
      </c>
      <c r="K358" s="2" t="s">
        <v>1997</v>
      </c>
      <c r="M358" s="2" t="s">
        <v>1998</v>
      </c>
      <c r="O358" s="2" t="s">
        <v>1999</v>
      </c>
      <c r="Q358" s="0" t="s">
        <v>225</v>
      </c>
    </row>
    <row r="359" customFormat="false" ht="12.8" hidden="false" customHeight="false" outlineLevel="0" collapsed="false">
      <c r="A359" s="2" t="n">
        <v>0</v>
      </c>
      <c r="B359" s="2" t="s">
        <v>2000</v>
      </c>
      <c r="C359" s="2" t="n">
        <v>2021</v>
      </c>
      <c r="D359" s="2" t="s">
        <v>2001</v>
      </c>
      <c r="F359" s="2" t="n">
        <v>1</v>
      </c>
      <c r="G359" s="2" t="n">
        <v>1</v>
      </c>
      <c r="H359" s="2" t="n">
        <v>1</v>
      </c>
      <c r="I359" s="2" t="n">
        <v>1</v>
      </c>
      <c r="K359" s="2" t="s">
        <v>2002</v>
      </c>
      <c r="M359" s="2" t="s">
        <v>2003</v>
      </c>
      <c r="O359" s="2" t="s">
        <v>2004</v>
      </c>
      <c r="P359" s="2"/>
      <c r="Q359" s="0" t="s">
        <v>225</v>
      </c>
    </row>
    <row r="360" customFormat="false" ht="12.8" hidden="false" customHeight="false" outlineLevel="0" collapsed="false">
      <c r="A360" s="0" t="n">
        <v>0</v>
      </c>
      <c r="B360" s="0" t="s">
        <v>2005</v>
      </c>
      <c r="C360" s="0" t="n">
        <v>2021</v>
      </c>
      <c r="D360" s="0" t="s">
        <v>2006</v>
      </c>
      <c r="F360" s="0" t="n">
        <v>0</v>
      </c>
      <c r="G360" s="0" t="n">
        <v>1</v>
      </c>
      <c r="H360" s="0" t="n">
        <v>1</v>
      </c>
      <c r="I360" s="0" t="n">
        <v>3</v>
      </c>
      <c r="K360" s="2" t="s">
        <v>2007</v>
      </c>
      <c r="M360" s="0" t="s">
        <v>2008</v>
      </c>
      <c r="O360" s="0" t="s">
        <v>2009</v>
      </c>
      <c r="P360" s="0" t="s">
        <v>2010</v>
      </c>
      <c r="Q360" s="2" t="s">
        <v>174</v>
      </c>
    </row>
    <row r="361" customFormat="false" ht="12.8" hidden="false" customHeight="false" outlineLevel="0" collapsed="false">
      <c r="A361" s="0" t="n">
        <v>0</v>
      </c>
      <c r="B361" s="0" t="s">
        <v>2011</v>
      </c>
      <c r="C361" s="0" t="n">
        <v>2021</v>
      </c>
      <c r="D361" s="0" t="s">
        <v>2012</v>
      </c>
      <c r="E361" s="0" t="s">
        <v>2013</v>
      </c>
      <c r="F361" s="0" t="n">
        <v>1</v>
      </c>
      <c r="I361" s="0" t="s">
        <v>117</v>
      </c>
      <c r="J361" s="0" t="s">
        <v>1574</v>
      </c>
      <c r="K361" s="0" t="s">
        <v>2014</v>
      </c>
      <c r="M361" s="0" t="s">
        <v>2015</v>
      </c>
      <c r="N361" s="0" t="n">
        <v>1</v>
      </c>
      <c r="O361" s="0" t="s">
        <v>30</v>
      </c>
      <c r="P361" s="0" t="s">
        <v>2016</v>
      </c>
    </row>
    <row r="362" customFormat="false" ht="12.8" hidden="false" customHeight="false" outlineLevel="0" collapsed="false">
      <c r="A362" s="0" t="n">
        <v>1</v>
      </c>
      <c r="B362" s="0" t="s">
        <v>2017</v>
      </c>
      <c r="C362" s="0" t="n">
        <v>2021</v>
      </c>
      <c r="D362" s="0" t="s">
        <v>2018</v>
      </c>
      <c r="E362" s="0" t="s">
        <v>2019</v>
      </c>
      <c r="F362" s="0" t="n">
        <v>1</v>
      </c>
      <c r="G362" s="0" t="n">
        <v>1</v>
      </c>
      <c r="H362" s="0" t="n">
        <v>1</v>
      </c>
      <c r="I362" s="0" t="n">
        <v>4</v>
      </c>
      <c r="K362" s="0" t="s">
        <v>2020</v>
      </c>
      <c r="L362" s="0" t="s">
        <v>177</v>
      </c>
      <c r="M362" s="0" t="s">
        <v>503</v>
      </c>
      <c r="N362" s="0" t="s">
        <v>311</v>
      </c>
      <c r="O362" s="0" t="s">
        <v>621</v>
      </c>
      <c r="Q362" s="0" t="s">
        <v>498</v>
      </c>
    </row>
    <row r="363" customFormat="false" ht="12.8" hidden="false" customHeight="false" outlineLevel="0" collapsed="false">
      <c r="A363" s="2" t="n">
        <v>0</v>
      </c>
      <c r="B363" s="2" t="s">
        <v>2021</v>
      </c>
      <c r="C363" s="2" t="n">
        <v>2021</v>
      </c>
      <c r="D363" s="2" t="s">
        <v>2022</v>
      </c>
      <c r="F363" s="2" t="n">
        <v>1</v>
      </c>
      <c r="G363" s="2" t="n">
        <v>1</v>
      </c>
      <c r="H363" s="2" t="n">
        <v>1</v>
      </c>
      <c r="I363" s="2" t="s">
        <v>68</v>
      </c>
      <c r="K363" s="2" t="s">
        <v>2023</v>
      </c>
      <c r="L363" s="2" t="s">
        <v>468</v>
      </c>
      <c r="M363" s="2" t="s">
        <v>2024</v>
      </c>
      <c r="O363" s="2" t="s">
        <v>670</v>
      </c>
      <c r="Q363" s="2" t="s">
        <v>2025</v>
      </c>
    </row>
    <row r="364" customFormat="false" ht="12.8" hidden="false" customHeight="false" outlineLevel="0" collapsed="false">
      <c r="A364" s="2" t="n">
        <v>0</v>
      </c>
      <c r="B364" s="2" t="s">
        <v>2026</v>
      </c>
      <c r="C364" s="2" t="n">
        <v>2021</v>
      </c>
      <c r="D364" s="2" t="s">
        <v>2027</v>
      </c>
      <c r="F364" s="0" t="n">
        <v>0</v>
      </c>
      <c r="G364" s="2" t="n">
        <v>1</v>
      </c>
      <c r="H364" s="2" t="n">
        <v>1</v>
      </c>
      <c r="I364" s="2" t="n">
        <v>3</v>
      </c>
      <c r="J364" s="0" t="s">
        <v>27</v>
      </c>
      <c r="M364" s="2" t="s">
        <v>2028</v>
      </c>
      <c r="O364" s="2" t="s">
        <v>2029</v>
      </c>
      <c r="P364" s="2" t="s">
        <v>191</v>
      </c>
    </row>
    <row r="365" customFormat="false" ht="12.8" hidden="false" customHeight="false" outlineLevel="0" collapsed="false">
      <c r="A365" s="0" t="n">
        <v>0</v>
      </c>
      <c r="B365" s="0" t="s">
        <v>2030</v>
      </c>
      <c r="C365" s="0" t="n">
        <v>2021</v>
      </c>
      <c r="D365" s="0" t="s">
        <v>2031</v>
      </c>
      <c r="E365" s="0" t="s">
        <v>2032</v>
      </c>
      <c r="F365" s="0" t="s">
        <v>116</v>
      </c>
      <c r="I365" s="0" t="s">
        <v>54</v>
      </c>
      <c r="K365" s="0" t="s">
        <v>2033</v>
      </c>
      <c r="M365" s="0" t="s">
        <v>2034</v>
      </c>
      <c r="N365" s="0" t="s">
        <v>311</v>
      </c>
      <c r="O365" s="0" t="s">
        <v>2035</v>
      </c>
      <c r="P365" s="0" t="s">
        <v>2036</v>
      </c>
      <c r="Q365" s="0" t="s">
        <v>1509</v>
      </c>
    </row>
    <row r="366" customFormat="false" ht="12.8" hidden="false" customHeight="false" outlineLevel="0" collapsed="false">
      <c r="A366" s="0" t="n">
        <v>0</v>
      </c>
      <c r="B366" s="0" t="s">
        <v>2037</v>
      </c>
      <c r="C366" s="0" t="n">
        <v>2021</v>
      </c>
      <c r="D366" s="0" t="s">
        <v>2038</v>
      </c>
      <c r="F366" s="0" t="n">
        <v>0</v>
      </c>
      <c r="I366" s="0" t="n">
        <v>0</v>
      </c>
      <c r="K366" s="0" t="s">
        <v>2039</v>
      </c>
      <c r="M366" s="0" t="s">
        <v>2040</v>
      </c>
      <c r="O366" s="0" t="s">
        <v>2041</v>
      </c>
    </row>
    <row r="367" customFormat="false" ht="12.8" hidden="false" customHeight="false" outlineLevel="0" collapsed="false">
      <c r="A367" s="0" t="n">
        <v>1</v>
      </c>
      <c r="B367" s="0" t="s">
        <v>2042</v>
      </c>
      <c r="C367" s="0" t="n">
        <v>2021</v>
      </c>
      <c r="D367" s="0" t="s">
        <v>2043</v>
      </c>
      <c r="E367" s="1" t="s">
        <v>2044</v>
      </c>
      <c r="F367" s="0" t="n">
        <v>1</v>
      </c>
      <c r="G367" s="0" t="n">
        <v>1</v>
      </c>
      <c r="H367" s="0" t="n">
        <v>1</v>
      </c>
      <c r="I367" s="0" t="n">
        <v>4</v>
      </c>
      <c r="K367" s="0" t="s">
        <v>2045</v>
      </c>
      <c r="M367" s="0" t="s">
        <v>2046</v>
      </c>
      <c r="N367" s="0" t="n">
        <v>1</v>
      </c>
      <c r="O367" s="0" t="s">
        <v>2047</v>
      </c>
      <c r="Q367" s="0" t="s">
        <v>2048</v>
      </c>
    </row>
    <row r="368" customFormat="false" ht="12.8" hidden="false" customHeight="false" outlineLevel="0" collapsed="false">
      <c r="A368" s="0" t="n">
        <v>0</v>
      </c>
      <c r="B368" s="0" t="s">
        <v>2049</v>
      </c>
      <c r="C368" s="0" t="n">
        <v>2021</v>
      </c>
      <c r="D368" s="0" t="s">
        <v>2050</v>
      </c>
      <c r="F368" s="0" t="n">
        <v>2</v>
      </c>
      <c r="I368" s="0" t="n">
        <v>0</v>
      </c>
      <c r="J368" s="0" t="s">
        <v>42</v>
      </c>
      <c r="K368" s="0" t="s">
        <v>1431</v>
      </c>
      <c r="M368" s="0" t="s">
        <v>2051</v>
      </c>
      <c r="O368" s="0" t="s">
        <v>2052</v>
      </c>
      <c r="Q368" s="0" t="s">
        <v>2053</v>
      </c>
    </row>
    <row r="369" customFormat="false" ht="12.8" hidden="false" customHeight="false" outlineLevel="0" collapsed="false">
      <c r="A369" s="0" t="n">
        <v>0</v>
      </c>
      <c r="B369" s="0" t="s">
        <v>2054</v>
      </c>
      <c r="C369" s="0" t="n">
        <v>2021</v>
      </c>
      <c r="D369" s="0" t="s">
        <v>2055</v>
      </c>
      <c r="E369" s="0" t="s">
        <v>2056</v>
      </c>
      <c r="F369" s="0" t="n">
        <v>2</v>
      </c>
      <c r="G369" s="0" t="n">
        <v>1</v>
      </c>
      <c r="H369" s="0" t="n">
        <v>1</v>
      </c>
      <c r="I369" s="0" t="n">
        <v>3</v>
      </c>
      <c r="J369" s="0" t="s">
        <v>42</v>
      </c>
      <c r="K369" s="0" t="s">
        <v>2057</v>
      </c>
      <c r="M369" s="0" t="s">
        <v>2058</v>
      </c>
      <c r="O369" s="0" t="s">
        <v>2059</v>
      </c>
      <c r="P369" s="0" t="s">
        <v>2060</v>
      </c>
    </row>
    <row r="370" customFormat="false" ht="12.8" hidden="false" customHeight="false" outlineLevel="0" collapsed="false">
      <c r="A370" s="0" t="n">
        <v>0</v>
      </c>
      <c r="B370" s="0" t="s">
        <v>2061</v>
      </c>
      <c r="C370" s="0" t="n">
        <v>2021</v>
      </c>
      <c r="D370" s="0" t="s">
        <v>2062</v>
      </c>
      <c r="F370" s="0" t="n">
        <v>0</v>
      </c>
      <c r="G370" s="0" t="n">
        <v>1</v>
      </c>
      <c r="H370" s="0" t="n">
        <v>1</v>
      </c>
      <c r="I370" s="0" t="n">
        <v>3</v>
      </c>
      <c r="K370" s="0" t="s">
        <v>2063</v>
      </c>
      <c r="M370" s="0" t="s">
        <v>407</v>
      </c>
      <c r="O370" s="0" t="s">
        <v>2064</v>
      </c>
      <c r="P370" s="0" t="s">
        <v>2065</v>
      </c>
    </row>
    <row r="371" customFormat="false" ht="12.8" hidden="false" customHeight="false" outlineLevel="0" collapsed="false">
      <c r="A371" s="0" t="n">
        <v>0</v>
      </c>
      <c r="B371" s="0" t="s">
        <v>2066</v>
      </c>
      <c r="C371" s="0" t="n">
        <v>2021</v>
      </c>
      <c r="D371" s="0" t="s">
        <v>2067</v>
      </c>
      <c r="F371" s="0" t="n">
        <v>2</v>
      </c>
      <c r="I371" s="0" t="n">
        <v>0</v>
      </c>
      <c r="J371" s="0" t="s">
        <v>316</v>
      </c>
      <c r="K371" s="0" t="s">
        <v>2068</v>
      </c>
      <c r="M371" s="0" t="s">
        <v>2069</v>
      </c>
      <c r="N371" s="0" t="n">
        <v>0</v>
      </c>
      <c r="O371" s="0" t="s">
        <v>290</v>
      </c>
    </row>
    <row r="372" customFormat="false" ht="12.8" hidden="false" customHeight="false" outlineLevel="0" collapsed="false">
      <c r="A372" s="0" t="n">
        <v>0</v>
      </c>
      <c r="B372" s="0" t="s">
        <v>2070</v>
      </c>
      <c r="C372" s="0" t="n">
        <v>2021</v>
      </c>
      <c r="D372" s="0" t="s">
        <v>2071</v>
      </c>
      <c r="F372" s="0" t="n">
        <v>0</v>
      </c>
      <c r="G372" s="0" t="n">
        <v>1</v>
      </c>
      <c r="H372" s="0" t="n">
        <v>1</v>
      </c>
      <c r="I372" s="0" t="n">
        <v>0</v>
      </c>
      <c r="L372" s="0" t="s">
        <v>2072</v>
      </c>
      <c r="M372" s="0" t="s">
        <v>2073</v>
      </c>
      <c r="N372" s="0" t="s">
        <v>154</v>
      </c>
      <c r="O372" s="1" t="s">
        <v>2074</v>
      </c>
      <c r="P372" s="0" t="s">
        <v>2075</v>
      </c>
      <c r="Q372" s="0" t="s">
        <v>2076</v>
      </c>
    </row>
    <row r="373" customFormat="false" ht="12.8" hidden="false" customHeight="false" outlineLevel="0" collapsed="false">
      <c r="A373" s="0" t="n">
        <v>0</v>
      </c>
      <c r="B373" s="0" t="s">
        <v>2077</v>
      </c>
      <c r="C373" s="0" t="n">
        <v>2021</v>
      </c>
      <c r="D373" s="0" t="s">
        <v>2078</v>
      </c>
      <c r="E373" s="0" t="s">
        <v>2079</v>
      </c>
      <c r="F373" s="0" t="s">
        <v>18</v>
      </c>
      <c r="G373" s="0" t="n">
        <v>1</v>
      </c>
      <c r="H373" s="0" t="n">
        <v>1</v>
      </c>
      <c r="I373" s="0" t="s">
        <v>117</v>
      </c>
      <c r="J373" s="0" t="s">
        <v>42</v>
      </c>
      <c r="K373" s="0" t="s">
        <v>2080</v>
      </c>
      <c r="M373" s="0" t="s">
        <v>2081</v>
      </c>
      <c r="O373" s="1" t="s">
        <v>2082</v>
      </c>
      <c r="P373" s="1" t="s">
        <v>2083</v>
      </c>
    </row>
    <row r="374" customFormat="false" ht="12.8" hidden="false" customHeight="false" outlineLevel="0" collapsed="false">
      <c r="A374" s="2" t="n">
        <v>0</v>
      </c>
      <c r="B374" s="2" t="s">
        <v>2084</v>
      </c>
      <c r="C374" s="2" t="n">
        <v>2021</v>
      </c>
      <c r="D374" s="2" t="s">
        <v>2085</v>
      </c>
      <c r="F374" s="2" t="n">
        <v>2</v>
      </c>
      <c r="I374" s="2" t="n">
        <v>0</v>
      </c>
      <c r="K374" s="2" t="s">
        <v>2086</v>
      </c>
      <c r="M374" s="2" t="s">
        <v>2087</v>
      </c>
      <c r="O374" s="2" t="s">
        <v>670</v>
      </c>
    </row>
    <row r="375" customFormat="false" ht="12.8" hidden="false" customHeight="false" outlineLevel="0" collapsed="false">
      <c r="A375" s="0" t="n">
        <v>1</v>
      </c>
      <c r="B375" s="0" t="s">
        <v>2088</v>
      </c>
      <c r="C375" s="0" t="n">
        <v>2021</v>
      </c>
      <c r="D375" s="0" t="s">
        <v>2089</v>
      </c>
      <c r="E375" s="0" t="s">
        <v>2090</v>
      </c>
      <c r="F375" s="0" t="n">
        <v>0</v>
      </c>
      <c r="I375" s="0" t="n">
        <v>4</v>
      </c>
      <c r="J375" s="0" t="s">
        <v>42</v>
      </c>
      <c r="K375" s="0" t="s">
        <v>2091</v>
      </c>
      <c r="M375" s="0" t="s">
        <v>2092</v>
      </c>
      <c r="N375" s="0" t="n">
        <v>1</v>
      </c>
      <c r="O375" s="0" t="s">
        <v>2093</v>
      </c>
    </row>
    <row r="376" customFormat="false" ht="12.8" hidden="false" customHeight="false" outlineLevel="0" collapsed="false">
      <c r="A376" s="0" t="n">
        <v>0</v>
      </c>
      <c r="B376" s="0" t="s">
        <v>2094</v>
      </c>
      <c r="C376" s="0" t="n">
        <v>2021</v>
      </c>
      <c r="D376" s="0" t="s">
        <v>2095</v>
      </c>
      <c r="F376" s="0" t="n">
        <v>2</v>
      </c>
      <c r="G376" s="0" t="n">
        <v>1</v>
      </c>
      <c r="H376" s="0" t="n">
        <v>1</v>
      </c>
      <c r="I376" s="0" t="n">
        <v>3</v>
      </c>
      <c r="J376" s="0" t="s">
        <v>2096</v>
      </c>
      <c r="K376" s="0" t="s">
        <v>222</v>
      </c>
      <c r="L376" s="0" t="s">
        <v>21</v>
      </c>
      <c r="M376" s="0" t="s">
        <v>503</v>
      </c>
      <c r="N376" s="0" t="s">
        <v>154</v>
      </c>
      <c r="O376" s="1" t="s">
        <v>2097</v>
      </c>
      <c r="P376" s="0" t="s">
        <v>2098</v>
      </c>
      <c r="Q376" s="2" t="s">
        <v>174</v>
      </c>
    </row>
    <row r="377" customFormat="false" ht="12.8" hidden="false" customHeight="false" outlineLevel="0" collapsed="false">
      <c r="A377" s="0" t="n">
        <v>0</v>
      </c>
      <c r="B377" s="0" t="s">
        <v>2099</v>
      </c>
      <c r="C377" s="0" t="n">
        <v>2021</v>
      </c>
      <c r="D377" s="0" t="s">
        <v>2100</v>
      </c>
      <c r="E377" s="0" t="s">
        <v>2101</v>
      </c>
      <c r="F377" s="0" t="n">
        <v>0</v>
      </c>
      <c r="G377" s="0" t="n">
        <v>1</v>
      </c>
      <c r="H377" s="0" t="n">
        <v>1</v>
      </c>
      <c r="I377" s="0" t="n">
        <v>3</v>
      </c>
      <c r="K377" s="0" t="s">
        <v>2102</v>
      </c>
      <c r="M377" s="0" t="s">
        <v>2103</v>
      </c>
      <c r="O377" s="0" t="s">
        <v>1112</v>
      </c>
      <c r="P377" s="0" t="s">
        <v>191</v>
      </c>
      <c r="Q377" s="2" t="s">
        <v>174</v>
      </c>
    </row>
    <row r="378" customFormat="false" ht="12.8" hidden="false" customHeight="false" outlineLevel="0" collapsed="false">
      <c r="A378" s="0" t="n">
        <v>1</v>
      </c>
      <c r="B378" s="0" t="s">
        <v>1953</v>
      </c>
      <c r="C378" s="0" t="n">
        <v>2021</v>
      </c>
      <c r="D378" s="0" t="s">
        <v>2104</v>
      </c>
      <c r="E378" s="0" t="s">
        <v>1118</v>
      </c>
      <c r="F378" s="0" t="s">
        <v>18</v>
      </c>
      <c r="G378" s="0" t="n">
        <v>1</v>
      </c>
      <c r="H378" s="0" t="n">
        <v>1</v>
      </c>
      <c r="I378" s="0" t="s">
        <v>117</v>
      </c>
      <c r="J378" s="0" t="s">
        <v>42</v>
      </c>
      <c r="K378" s="0" t="s">
        <v>2105</v>
      </c>
      <c r="L378" s="0" t="s">
        <v>2106</v>
      </c>
      <c r="M378" s="0" t="s">
        <v>2107</v>
      </c>
      <c r="O378" s="1" t="s">
        <v>2108</v>
      </c>
      <c r="P378" s="0" t="s">
        <v>528</v>
      </c>
      <c r="Q378" s="0" t="s">
        <v>2109</v>
      </c>
    </row>
    <row r="379" customFormat="false" ht="12.8" hidden="false" customHeight="false" outlineLevel="0" collapsed="false">
      <c r="A379" s="0" t="n">
        <v>0</v>
      </c>
      <c r="B379" s="0" t="s">
        <v>2110</v>
      </c>
      <c r="C379" s="0" t="n">
        <v>2021</v>
      </c>
      <c r="D379" s="0" t="s">
        <v>2111</v>
      </c>
      <c r="F379" s="0" t="n">
        <v>2</v>
      </c>
      <c r="G379" s="0" t="n">
        <v>1</v>
      </c>
      <c r="H379" s="0" t="n">
        <v>1</v>
      </c>
      <c r="I379" s="0" t="n">
        <v>3</v>
      </c>
      <c r="J379" s="0" t="s">
        <v>42</v>
      </c>
      <c r="K379" s="0" t="s">
        <v>2112</v>
      </c>
      <c r="L379" s="0" t="s">
        <v>177</v>
      </c>
      <c r="M379" s="0" t="s">
        <v>2113</v>
      </c>
      <c r="O379" s="0" t="s">
        <v>2114</v>
      </c>
      <c r="P379" s="0" t="s">
        <v>2115</v>
      </c>
      <c r="Q379" s="0" t="s">
        <v>2116</v>
      </c>
    </row>
    <row r="380" customFormat="false" ht="12.8" hidden="false" customHeight="false" outlineLevel="0" collapsed="false">
      <c r="A380" s="0" t="n">
        <v>0</v>
      </c>
      <c r="B380" s="0" t="s">
        <v>2117</v>
      </c>
      <c r="C380" s="0" t="n">
        <v>2021</v>
      </c>
      <c r="D380" s="0" t="s">
        <v>2118</v>
      </c>
      <c r="F380" s="0" t="n">
        <v>2</v>
      </c>
      <c r="G380" s="0" t="n">
        <v>1</v>
      </c>
      <c r="H380" s="0" t="n">
        <v>1</v>
      </c>
      <c r="I380" s="0" t="n">
        <v>3</v>
      </c>
      <c r="J380" s="0" t="s">
        <v>1943</v>
      </c>
      <c r="K380" s="0" t="s">
        <v>2119</v>
      </c>
      <c r="L380" s="0" t="s">
        <v>2120</v>
      </c>
      <c r="M380" s="0" t="s">
        <v>2121</v>
      </c>
      <c r="N380" s="0" t="s">
        <v>154</v>
      </c>
      <c r="O380" s="1" t="s">
        <v>2122</v>
      </c>
      <c r="P380" s="0" t="s">
        <v>537</v>
      </c>
    </row>
    <row r="381" customFormat="false" ht="12.8" hidden="false" customHeight="false" outlineLevel="0" collapsed="false">
      <c r="A381" s="0" t="n">
        <v>1</v>
      </c>
      <c r="B381" s="0" t="s">
        <v>2123</v>
      </c>
      <c r="C381" s="0" t="n">
        <v>2021</v>
      </c>
      <c r="D381" s="0" t="s">
        <v>2124</v>
      </c>
      <c r="E381" s="0" t="s">
        <v>2125</v>
      </c>
      <c r="F381" s="0" t="n">
        <v>2</v>
      </c>
      <c r="G381" s="0" t="n">
        <v>1</v>
      </c>
      <c r="H381" s="0" t="n">
        <v>1</v>
      </c>
      <c r="I381" s="0" t="n">
        <v>4</v>
      </c>
      <c r="J381" s="0" t="s">
        <v>42</v>
      </c>
      <c r="K381" s="0" t="s">
        <v>2126</v>
      </c>
      <c r="L381" s="0" t="s">
        <v>302</v>
      </c>
      <c r="M381" s="0" t="s">
        <v>2127</v>
      </c>
      <c r="O381" s="0" t="s">
        <v>2128</v>
      </c>
    </row>
    <row r="382" customFormat="false" ht="12.8" hidden="false" customHeight="false" outlineLevel="0" collapsed="false">
      <c r="A382" s="2" t="n">
        <v>0</v>
      </c>
      <c r="B382" s="2" t="s">
        <v>2129</v>
      </c>
      <c r="C382" s="2" t="n">
        <v>2021</v>
      </c>
      <c r="D382" s="2" t="s">
        <v>2130</v>
      </c>
      <c r="F382" s="2" t="n">
        <v>2</v>
      </c>
      <c r="G382" s="2" t="n">
        <v>1</v>
      </c>
      <c r="H382" s="2" t="n">
        <v>1</v>
      </c>
      <c r="I382" s="2" t="n">
        <v>0</v>
      </c>
      <c r="L382" s="2" t="s">
        <v>2131</v>
      </c>
      <c r="M382" s="2" t="s">
        <v>91</v>
      </c>
      <c r="N382" s="2" t="s">
        <v>154</v>
      </c>
      <c r="O382" s="1" t="s">
        <v>2132</v>
      </c>
    </row>
    <row r="383" customFormat="false" ht="12.8" hidden="false" customHeight="false" outlineLevel="0" collapsed="false">
      <c r="A383" s="0" t="n">
        <v>0</v>
      </c>
      <c r="B383" s="0" t="s">
        <v>2133</v>
      </c>
      <c r="C383" s="0" t="n">
        <v>2021</v>
      </c>
      <c r="D383" s="0" t="s">
        <v>2134</v>
      </c>
      <c r="E383" s="0" t="s">
        <v>2135</v>
      </c>
      <c r="F383" s="0" t="n">
        <v>0</v>
      </c>
      <c r="I383" s="0" t="n">
        <v>4</v>
      </c>
      <c r="J383" s="0" t="s">
        <v>2136</v>
      </c>
      <c r="K383" s="0" t="s">
        <v>2137</v>
      </c>
      <c r="M383" s="0" t="s">
        <v>2138</v>
      </c>
      <c r="O383" s="0" t="s">
        <v>588</v>
      </c>
    </row>
    <row r="384" customFormat="false" ht="12.8" hidden="false" customHeight="false" outlineLevel="0" collapsed="false">
      <c r="A384" s="0" t="n">
        <v>0</v>
      </c>
      <c r="B384" s="0" t="s">
        <v>2139</v>
      </c>
      <c r="C384" s="0" t="n">
        <v>2021</v>
      </c>
      <c r="D384" s="0" t="s">
        <v>2140</v>
      </c>
      <c r="E384" s="0" t="s">
        <v>2141</v>
      </c>
      <c r="F384" s="0" t="s">
        <v>18</v>
      </c>
      <c r="I384" s="0" t="n">
        <v>4</v>
      </c>
      <c r="M384" s="0" t="s">
        <v>2142</v>
      </c>
      <c r="N384" s="0" t="n">
        <v>0</v>
      </c>
      <c r="O384" s="0" t="s">
        <v>2143</v>
      </c>
    </row>
    <row r="385" customFormat="false" ht="12.8" hidden="false" customHeight="false" outlineLevel="0" collapsed="false">
      <c r="A385" s="0" t="n">
        <v>0</v>
      </c>
      <c r="B385" s="0" t="s">
        <v>2144</v>
      </c>
      <c r="C385" s="0" t="n">
        <v>2022</v>
      </c>
      <c r="D385" s="0" t="s">
        <v>2145</v>
      </c>
      <c r="F385" s="0" t="n">
        <v>2</v>
      </c>
      <c r="G385" s="0" t="n">
        <v>1</v>
      </c>
      <c r="H385" s="0" t="n">
        <v>1</v>
      </c>
      <c r="I385" s="0" t="n">
        <v>3</v>
      </c>
      <c r="J385" s="0" t="s">
        <v>42</v>
      </c>
      <c r="K385" s="0" t="s">
        <v>2146</v>
      </c>
      <c r="M385" s="0" t="s">
        <v>2147</v>
      </c>
      <c r="O385" s="0" t="s">
        <v>2148</v>
      </c>
      <c r="P385" s="0" t="s">
        <v>2149</v>
      </c>
    </row>
    <row r="386" customFormat="false" ht="12.8" hidden="false" customHeight="false" outlineLevel="0" collapsed="false">
      <c r="A386" s="0" t="n">
        <v>0</v>
      </c>
      <c r="B386" s="0" t="s">
        <v>2150</v>
      </c>
      <c r="C386" s="0" t="n">
        <v>2022</v>
      </c>
      <c r="D386" s="0" t="s">
        <v>2151</v>
      </c>
      <c r="F386" s="0" t="n">
        <v>2</v>
      </c>
      <c r="G386" s="0" t="n">
        <v>1</v>
      </c>
      <c r="H386" s="0" t="n">
        <v>1</v>
      </c>
      <c r="I386" s="0" t="n">
        <v>3</v>
      </c>
      <c r="M386" s="0" t="s">
        <v>2152</v>
      </c>
      <c r="O386" s="0" t="s">
        <v>2153</v>
      </c>
      <c r="P386" s="0" t="s">
        <v>2154</v>
      </c>
      <c r="Q386" s="2" t="s">
        <v>542</v>
      </c>
    </row>
    <row r="387" customFormat="false" ht="12.8" hidden="false" customHeight="false" outlineLevel="0" collapsed="false">
      <c r="A387" s="0" t="n">
        <v>0</v>
      </c>
      <c r="B387" s="0" t="s">
        <v>2155</v>
      </c>
      <c r="C387" s="0" t="n">
        <v>2022</v>
      </c>
      <c r="D387" s="0" t="s">
        <v>2156</v>
      </c>
      <c r="E387" s="0" t="s">
        <v>2157</v>
      </c>
      <c r="F387" s="0" t="n">
        <v>2</v>
      </c>
      <c r="G387" s="0" t="n">
        <v>1</v>
      </c>
      <c r="H387" s="0" t="n">
        <v>1</v>
      </c>
      <c r="I387" s="0" t="n">
        <v>3</v>
      </c>
      <c r="K387" s="0" t="s">
        <v>2158</v>
      </c>
      <c r="L387" s="0" t="s">
        <v>302</v>
      </c>
      <c r="M387" s="0" t="s">
        <v>2159</v>
      </c>
      <c r="N387" s="0" t="s">
        <v>36</v>
      </c>
      <c r="O387" s="0" t="s">
        <v>2160</v>
      </c>
      <c r="P387" s="0" t="s">
        <v>2161</v>
      </c>
    </row>
    <row r="388" customFormat="false" ht="12.8" hidden="false" customHeight="false" outlineLevel="0" collapsed="false">
      <c r="A388" s="0" t="n">
        <v>0</v>
      </c>
      <c r="B388" s="0" t="s">
        <v>2162</v>
      </c>
      <c r="C388" s="0" t="n">
        <v>2022</v>
      </c>
      <c r="D388" s="0" t="s">
        <v>2163</v>
      </c>
      <c r="E388" s="0" t="s">
        <v>2164</v>
      </c>
      <c r="F388" s="0" t="n">
        <v>1</v>
      </c>
      <c r="G388" s="0" t="n">
        <v>1</v>
      </c>
      <c r="H388" s="0" t="n">
        <v>1</v>
      </c>
      <c r="I388" s="0" t="n">
        <v>1</v>
      </c>
      <c r="K388" s="0" t="s">
        <v>721</v>
      </c>
      <c r="L388" s="0" t="s">
        <v>468</v>
      </c>
      <c r="M388" s="0" t="s">
        <v>2165</v>
      </c>
      <c r="O388" s="0" t="s">
        <v>2166</v>
      </c>
      <c r="Q388" s="2" t="s">
        <v>1004</v>
      </c>
    </row>
    <row r="389" customFormat="false" ht="12.8" hidden="false" customHeight="false" outlineLevel="0" collapsed="false">
      <c r="A389" s="2" t="n">
        <v>0</v>
      </c>
      <c r="B389" s="2" t="s">
        <v>2167</v>
      </c>
      <c r="C389" s="2" t="n">
        <v>2022</v>
      </c>
      <c r="D389" s="2" t="s">
        <v>2168</v>
      </c>
      <c r="E389" s="2" t="s">
        <v>2169</v>
      </c>
      <c r="F389" s="0" t="n">
        <v>0</v>
      </c>
      <c r="G389" s="2" t="n">
        <v>1</v>
      </c>
      <c r="H389" s="2" t="n">
        <v>1</v>
      </c>
      <c r="I389" s="2" t="n">
        <v>3</v>
      </c>
      <c r="K389" s="2" t="s">
        <v>2170</v>
      </c>
      <c r="M389" s="2" t="s">
        <v>2171</v>
      </c>
      <c r="O389" s="2" t="s">
        <v>2172</v>
      </c>
      <c r="P389" s="2" t="s">
        <v>2173</v>
      </c>
    </row>
    <row r="390" customFormat="false" ht="12.8" hidden="false" customHeight="false" outlineLevel="0" collapsed="false">
      <c r="A390" s="0" t="n">
        <v>0</v>
      </c>
      <c r="B390" s="0" t="s">
        <v>2174</v>
      </c>
      <c r="C390" s="0" t="n">
        <v>2022</v>
      </c>
      <c r="D390" s="0" t="s">
        <v>2175</v>
      </c>
      <c r="F390" s="0" t="n">
        <v>0</v>
      </c>
      <c r="G390" s="0" t="n">
        <v>1</v>
      </c>
      <c r="H390" s="0" t="n">
        <v>1</v>
      </c>
      <c r="I390" s="0" t="n">
        <v>3</v>
      </c>
      <c r="K390" s="0" t="s">
        <v>2176</v>
      </c>
      <c r="M390" s="0" t="s">
        <v>2177</v>
      </c>
      <c r="N390" s="0" t="n">
        <v>0</v>
      </c>
      <c r="O390" s="0" t="s">
        <v>2178</v>
      </c>
      <c r="P390" s="0" t="s">
        <v>191</v>
      </c>
    </row>
    <row r="391" customFormat="false" ht="12.8" hidden="false" customHeight="false" outlineLevel="0" collapsed="false">
      <c r="A391" s="0" t="n">
        <v>0</v>
      </c>
      <c r="B391" s="0" t="s">
        <v>2179</v>
      </c>
      <c r="C391" s="0" t="n">
        <v>2022</v>
      </c>
      <c r="D391" s="0" t="s">
        <v>2180</v>
      </c>
      <c r="E391" s="0" t="s">
        <v>2181</v>
      </c>
      <c r="F391" s="0" t="n">
        <v>2</v>
      </c>
      <c r="I391" s="0" t="n">
        <v>4</v>
      </c>
      <c r="J391" s="0" t="s">
        <v>2182</v>
      </c>
      <c r="M391" s="0" t="s">
        <v>2183</v>
      </c>
      <c r="O391" s="0" t="s">
        <v>2184</v>
      </c>
    </row>
    <row r="392" customFormat="false" ht="12.8" hidden="false" customHeight="false" outlineLevel="0" collapsed="false">
      <c r="A392" s="0" t="n">
        <v>0</v>
      </c>
      <c r="B392" s="0" t="s">
        <v>2185</v>
      </c>
      <c r="C392" s="0" t="n">
        <v>2022</v>
      </c>
      <c r="D392" s="0" t="s">
        <v>2186</v>
      </c>
      <c r="E392" s="0" t="s">
        <v>2187</v>
      </c>
      <c r="F392" s="0" t="n">
        <v>2</v>
      </c>
      <c r="I392" s="0" t="n">
        <v>4</v>
      </c>
      <c r="J392" s="0" t="s">
        <v>316</v>
      </c>
      <c r="K392" s="0" t="s">
        <v>2188</v>
      </c>
      <c r="M392" s="0" t="s">
        <v>2189</v>
      </c>
      <c r="O392" s="0" t="s">
        <v>2190</v>
      </c>
    </row>
    <row r="393" customFormat="false" ht="12.8" hidden="false" customHeight="false" outlineLevel="0" collapsed="false">
      <c r="A393" s="0" t="n">
        <v>1</v>
      </c>
      <c r="B393" s="0" t="s">
        <v>2191</v>
      </c>
      <c r="C393" s="0" t="n">
        <v>2022</v>
      </c>
      <c r="D393" s="0" t="s">
        <v>2192</v>
      </c>
      <c r="E393" s="1" t="s">
        <v>2193</v>
      </c>
      <c r="F393" s="0" t="n">
        <v>2</v>
      </c>
      <c r="G393" s="0" t="n">
        <v>1</v>
      </c>
      <c r="H393" s="0" t="n">
        <v>1</v>
      </c>
      <c r="I393" s="0" t="n">
        <v>4</v>
      </c>
      <c r="J393" s="0" t="s">
        <v>42</v>
      </c>
      <c r="K393" s="0" t="s">
        <v>2194</v>
      </c>
      <c r="M393" s="0" t="s">
        <v>395</v>
      </c>
      <c r="O393" s="0" t="s">
        <v>2195</v>
      </c>
    </row>
    <row r="394" customFormat="false" ht="12.8" hidden="false" customHeight="false" outlineLevel="0" collapsed="false">
      <c r="A394" s="0" t="n">
        <v>0</v>
      </c>
      <c r="B394" s="0" t="s">
        <v>2196</v>
      </c>
      <c r="C394" s="0" t="n">
        <v>2022</v>
      </c>
      <c r="D394" s="0" t="s">
        <v>2197</v>
      </c>
      <c r="F394" s="0" t="n">
        <v>0</v>
      </c>
      <c r="G394" s="0" t="n">
        <v>1</v>
      </c>
      <c r="H394" s="0" t="n">
        <v>1</v>
      </c>
      <c r="I394" s="0" t="n">
        <v>3</v>
      </c>
      <c r="J394" s="0" t="s">
        <v>2198</v>
      </c>
      <c r="K394" s="0" t="s">
        <v>2199</v>
      </c>
      <c r="L394" s="0" t="s">
        <v>44</v>
      </c>
      <c r="M394" s="0" t="s">
        <v>2200</v>
      </c>
      <c r="N394" s="0" t="n">
        <v>0</v>
      </c>
      <c r="O394" s="0" t="s">
        <v>2201</v>
      </c>
      <c r="P394" s="0" t="s">
        <v>2202</v>
      </c>
      <c r="Q394" s="2" t="s">
        <v>174</v>
      </c>
    </row>
    <row r="395" customFormat="false" ht="12.8" hidden="false" customHeight="false" outlineLevel="0" collapsed="false">
      <c r="A395" s="2" t="n">
        <v>0</v>
      </c>
      <c r="B395" s="2" t="s">
        <v>2203</v>
      </c>
      <c r="C395" s="2" t="n">
        <v>2022</v>
      </c>
      <c r="D395" s="2" t="s">
        <v>2204</v>
      </c>
      <c r="F395" s="2" t="n">
        <v>1</v>
      </c>
      <c r="G395" s="2" t="n">
        <v>1</v>
      </c>
      <c r="H395" s="2" t="n">
        <v>1</v>
      </c>
      <c r="I395" s="2" t="n">
        <v>1</v>
      </c>
      <c r="K395" s="2" t="s">
        <v>207</v>
      </c>
      <c r="M395" s="2" t="s">
        <v>2205</v>
      </c>
      <c r="N395" s="2" t="s">
        <v>36</v>
      </c>
      <c r="O395" s="1" t="s">
        <v>2206</v>
      </c>
      <c r="Q395" s="2" t="s">
        <v>498</v>
      </c>
    </row>
    <row r="396" customFormat="false" ht="12.8" hidden="false" customHeight="false" outlineLevel="0" collapsed="false">
      <c r="A396" s="0" t="n">
        <v>0</v>
      </c>
      <c r="B396" s="0" t="s">
        <v>2207</v>
      </c>
      <c r="C396" s="0" t="n">
        <v>2022</v>
      </c>
      <c r="D396" s="0" t="s">
        <v>2208</v>
      </c>
      <c r="E396" s="0" t="s">
        <v>2209</v>
      </c>
      <c r="F396" s="0" t="n">
        <v>0</v>
      </c>
      <c r="G396" s="0" t="n">
        <v>1</v>
      </c>
      <c r="H396" s="0" t="n">
        <v>1</v>
      </c>
      <c r="I396" s="0" t="s">
        <v>117</v>
      </c>
      <c r="J396" s="0" t="s">
        <v>2210</v>
      </c>
      <c r="K396" s="0" t="s">
        <v>2211</v>
      </c>
      <c r="L396" s="0" t="s">
        <v>2212</v>
      </c>
      <c r="M396" s="0" t="s">
        <v>2213</v>
      </c>
      <c r="O396" s="0" t="s">
        <v>537</v>
      </c>
      <c r="P396" s="0" t="s">
        <v>2214</v>
      </c>
    </row>
    <row r="397" customFormat="false" ht="12.8" hidden="false" customHeight="false" outlineLevel="0" collapsed="false">
      <c r="A397" s="0" t="n">
        <v>0</v>
      </c>
      <c r="B397" s="0" t="s">
        <v>2215</v>
      </c>
      <c r="C397" s="0" t="n">
        <v>2022</v>
      </c>
      <c r="D397" s="0" t="s">
        <v>2216</v>
      </c>
      <c r="F397" s="0" t="s">
        <v>18</v>
      </c>
      <c r="G397" s="0" t="n">
        <v>1</v>
      </c>
      <c r="H397" s="0" t="n">
        <v>1</v>
      </c>
      <c r="I397" s="0" t="s">
        <v>54</v>
      </c>
      <c r="K397" s="0" t="s">
        <v>2217</v>
      </c>
      <c r="M397" s="0" t="s">
        <v>2218</v>
      </c>
      <c r="N397" s="0" t="s">
        <v>154</v>
      </c>
      <c r="O397" s="1" t="s">
        <v>2219</v>
      </c>
      <c r="P397" s="0" t="s">
        <v>2220</v>
      </c>
      <c r="Q397" s="2" t="s">
        <v>1092</v>
      </c>
    </row>
    <row r="398" customFormat="false" ht="12.8" hidden="false" customHeight="false" outlineLevel="0" collapsed="false">
      <c r="A398" s="0" t="n">
        <v>1</v>
      </c>
      <c r="B398" s="0" t="s">
        <v>2221</v>
      </c>
      <c r="C398" s="0" t="n">
        <v>2022</v>
      </c>
      <c r="D398" s="0" t="s">
        <v>2222</v>
      </c>
      <c r="E398" s="0" t="s">
        <v>2223</v>
      </c>
      <c r="F398" s="0" t="n">
        <v>2</v>
      </c>
      <c r="G398" s="0" t="n">
        <v>1</v>
      </c>
      <c r="H398" s="0" t="n">
        <v>1</v>
      </c>
      <c r="I398" s="0" t="n">
        <v>3</v>
      </c>
      <c r="J398" s="0" t="s">
        <v>42</v>
      </c>
      <c r="K398" s="0" t="s">
        <v>2224</v>
      </c>
      <c r="L398" s="0" t="s">
        <v>302</v>
      </c>
      <c r="M398" s="0" t="s">
        <v>2225</v>
      </c>
      <c r="N398" s="0" t="n">
        <v>1</v>
      </c>
      <c r="O398" s="0" t="s">
        <v>2226</v>
      </c>
      <c r="P398" s="1" t="s">
        <v>2227</v>
      </c>
    </row>
    <row r="399" customFormat="false" ht="12.8" hidden="false" customHeight="false" outlineLevel="0" collapsed="false">
      <c r="A399" s="0" t="n">
        <v>0</v>
      </c>
      <c r="B399" s="0" t="s">
        <v>2228</v>
      </c>
      <c r="C399" s="0" t="n">
        <v>2022</v>
      </c>
      <c r="D399" s="0" t="s">
        <v>2229</v>
      </c>
      <c r="F399" s="0" t="n">
        <v>2</v>
      </c>
      <c r="I399" s="0" t="s">
        <v>68</v>
      </c>
      <c r="J399" s="0" t="s">
        <v>42</v>
      </c>
      <c r="K399" s="0" t="s">
        <v>1616</v>
      </c>
      <c r="M399" s="0" t="s">
        <v>2230</v>
      </c>
      <c r="N399" s="0" t="n">
        <v>1</v>
      </c>
      <c r="O399" s="0" t="s">
        <v>2231</v>
      </c>
      <c r="P399" s="0" t="s">
        <v>528</v>
      </c>
    </row>
    <row r="401" customFormat="false" ht="12.8" hidden="false" customHeight="false" outlineLevel="0" collapsed="false">
      <c r="E401" s="0" t="n">
        <f aca="false">COUNTIF(E2:E399,"")</f>
        <v>240</v>
      </c>
      <c r="F401" s="0" t="n">
        <f aca="false">COUNTIF(F2:F399,"")</f>
        <v>0</v>
      </c>
      <c r="I401" s="0" t="n">
        <f aca="false">COUNTIF(I2:I399,"")</f>
        <v>0</v>
      </c>
      <c r="L401" s="0" t="n">
        <f aca="false">COUNTIF(L2:L399,"")</f>
        <v>213</v>
      </c>
      <c r="N401" s="0" t="n">
        <f aca="false">COUNTIF(N2:N399,"")</f>
        <v>212</v>
      </c>
      <c r="O401" s="3"/>
      <c r="R401" s="0" t="n">
        <f aca="false">COUNTIF(R2:R399,"")</f>
        <v>362</v>
      </c>
    </row>
    <row r="402" customFormat="false" ht="12.8" hidden="false" customHeight="false" outlineLevel="0" collapsed="false">
      <c r="E402" s="0" t="n">
        <f aca="false">COUNTIF(E2:E399,"*")</f>
        <v>158</v>
      </c>
      <c r="F402" s="0" t="n">
        <f aca="false">COUNTIF(F2:F399,"*")</f>
        <v>398</v>
      </c>
      <c r="I402" s="0" t="n">
        <f aca="false">COUNTIF(I2:I399,"*")</f>
        <v>398</v>
      </c>
      <c r="L402" s="0" t="n">
        <f aca="false">COUNTIF(L2:L399,"*")</f>
        <v>185</v>
      </c>
      <c r="N402" s="0" t="n">
        <f aca="false">COUNTIF(N2:N399,"*")</f>
        <v>186</v>
      </c>
      <c r="R402" s="0" t="n">
        <f aca="false">COUNTIF(R2:R399,"1")</f>
        <v>36</v>
      </c>
    </row>
    <row r="404" customFormat="false" ht="12.8" hidden="false" customHeight="false" outlineLevel="0" collapsed="false">
      <c r="F404" s="0" t="n">
        <f aca="false">COUNTIF(F2:F399,"0")</f>
        <v>117</v>
      </c>
      <c r="I404" s="0" t="n">
        <f aca="false">COUNTIF(I2:I399,"0")</f>
        <v>55</v>
      </c>
      <c r="L404" s="0" t="n">
        <f aca="false">COUNTIF(L2:L399,"*DIMACS*")</f>
        <v>17</v>
      </c>
      <c r="N404" s="0" t="n">
        <f aca="false">COUNTIF(N2:N399,"0")</f>
        <v>18</v>
      </c>
      <c r="O404" s="0" t="n">
        <f aca="false">COUNTIF(O2:O399,"*IBEA*")</f>
        <v>39</v>
      </c>
      <c r="Q404" s="0" t="n">
        <f aca="false">COUNTIF(Q2:Q399,"*BeTTy*")</f>
        <v>29</v>
      </c>
    </row>
    <row r="405" customFormat="false" ht="12.8" hidden="false" customHeight="false" outlineLevel="0" collapsed="false">
      <c r="F405" s="0" t="n">
        <f aca="false">COUNTIF(F2:F399,"1")</f>
        <v>56</v>
      </c>
      <c r="I405" s="0" t="n">
        <f aca="false">COUNTIF(I2:I399,"1")</f>
        <v>41</v>
      </c>
      <c r="L405" s="0" t="n">
        <f aca="false">COUNTIF(L2:L399,"*CNF*")</f>
        <v>27</v>
      </c>
      <c r="N405" s="0" t="n">
        <f aca="false">COUNTIF(N2:N399,"1")</f>
        <v>72</v>
      </c>
      <c r="O405" s="0" t="n">
        <f aca="false">COUNTIF(O2:O399,"*NSGA-II*")</f>
        <v>36</v>
      </c>
      <c r="Q405" s="0" t="n">
        <f aca="false">COUNTIF(Q2:Q399,"*SPLOT*")</f>
        <v>18</v>
      </c>
    </row>
    <row r="406" customFormat="false" ht="12.8" hidden="false" customHeight="false" outlineLevel="0" collapsed="false">
      <c r="F406" s="0" t="n">
        <f aca="false">COUNTIF(F2:F399,"2")</f>
        <v>149</v>
      </c>
      <c r="I406" s="0" t="n">
        <f aca="false">COUNTIF(I2:I399,"2")</f>
        <v>0</v>
      </c>
      <c r="L406" s="0" t="n">
        <f aca="false">COUNTIF(L2:L399,"*SXFM*")</f>
        <v>19</v>
      </c>
      <c r="N406" s="0" t="n">
        <f aca="false">COUNTIF(N2:N399,"1 &amp; 2")</f>
        <v>22</v>
      </c>
      <c r="O406" s="0" t="n">
        <f aca="false">COUNTIF(O2:O399,"*NSGA-III*")</f>
        <v>3</v>
      </c>
      <c r="Q406" s="0" t="n">
        <f aca="false">COUNTIF(Q2:Q399,"*Thüm*")</f>
        <v>10</v>
      </c>
    </row>
    <row r="407" customFormat="false" ht="12.8" hidden="false" customHeight="false" outlineLevel="0" collapsed="false">
      <c r="F407" s="0" t="n">
        <f aca="false">COUNTIF(F2:F399,"1 &amp; 0")</f>
        <v>12</v>
      </c>
      <c r="I407" s="0" t="n">
        <f aca="false">COUNTIF(I2:I399,"3")</f>
        <v>160</v>
      </c>
      <c r="L407" s="0" t="n">
        <f aca="false">COUNTIF(L2:L399,"*FeatureIDE*")</f>
        <v>14</v>
      </c>
      <c r="N407" s="0" t="n">
        <f aca="false">COUNTIF(N2:N399,"1 &amp; 3")</f>
        <v>56</v>
      </c>
      <c r="O407" s="0" t="n">
        <f aca="false">COUNTIF(O2:O399,"*SPEA2*")</f>
        <v>17</v>
      </c>
      <c r="Q407" s="0" t="n">
        <f aca="false">COUNTIF(Q2:Q399,"*FeatureIDE*")</f>
        <v>7</v>
      </c>
    </row>
    <row r="408" customFormat="false" ht="12.8" hidden="false" customHeight="false" outlineLevel="0" collapsed="false">
      <c r="F408" s="0" t="n">
        <f aca="false">COUNTIF(F2:F399,"2 &amp; 0")</f>
        <v>15</v>
      </c>
      <c r="I408" s="0" t="n">
        <f aca="false">COUNTIF(I2:I399,"4")</f>
        <v>68</v>
      </c>
      <c r="L408" s="0" t="n">
        <f aca="false">COUNTIF(L2:L399,"*BDD*")</f>
        <v>21</v>
      </c>
      <c r="N408" s="0" t="n">
        <f aca="false">COUNTIF(N2:N399,"1 &amp; 2 &amp; 3")</f>
        <v>18</v>
      </c>
      <c r="O408" s="0" t="n">
        <f aca="false">COUNTIF(O2:O399,"*MOCell*")</f>
        <v>7</v>
      </c>
      <c r="Q408" s="0" t="n">
        <f aca="false">COUNTIF(Q2:Q399,"*SPLAR*")</f>
        <v>2</v>
      </c>
    </row>
    <row r="409" customFormat="false" ht="12.8" hidden="false" customHeight="false" outlineLevel="0" collapsed="false">
      <c r="F409" s="0" t="n">
        <f aca="false">COUNTIF(F2:F399,"2 &amp; 1")</f>
        <v>48</v>
      </c>
      <c r="L409" s="0" t="n">
        <f aca="false">COUNTIF(L2:L399,"XML")</f>
        <v>9</v>
      </c>
      <c r="O409" s="0" t="n">
        <f aca="false">COUNTIF(O2:O399,"*PAES*")</f>
        <v>3</v>
      </c>
    </row>
    <row r="410" customFormat="false" ht="12.8" hidden="false" customHeight="false" outlineLevel="0" collapsed="false">
      <c r="F410" s="0" t="n">
        <f aca="false">COUNTIF(F2:F399,"2 &amp; 1 &amp; 0")</f>
        <v>1</v>
      </c>
      <c r="I410" s="0" t="n">
        <f aca="false">I404/I402</f>
        <v>0.138190954773869</v>
      </c>
      <c r="L410" s="0" t="n">
        <f aca="false">COUNTIF(L2:L399,"*pure*")</f>
        <v>3</v>
      </c>
      <c r="N410" s="0" t="n">
        <f aca="false">N404/N402</f>
        <v>0.0967741935483871</v>
      </c>
      <c r="O410" s="0" t="n">
        <f aca="false">COUNTIF(O2:O399,"*ICPL*")</f>
        <v>15</v>
      </c>
    </row>
    <row r="411" customFormat="false" ht="12.8" hidden="false" customHeight="false" outlineLevel="0" collapsed="false">
      <c r="I411" s="0" t="n">
        <f aca="false">I405/I402</f>
        <v>0.103015075376884</v>
      </c>
      <c r="L411" s="0" t="n">
        <f aca="false">COUNTIF(L2:L399,"*CSP*")</f>
        <v>28</v>
      </c>
      <c r="N411" s="0" t="n">
        <f aca="false">N405/N402</f>
        <v>0.387096774193548</v>
      </c>
      <c r="O411" s="0" t="n">
        <f aca="false">COUNTIF(O2:O399,"*Chvatal*")</f>
        <v>6</v>
      </c>
    </row>
    <row r="412" customFormat="false" ht="12.8" hidden="false" customHeight="false" outlineLevel="0" collapsed="false">
      <c r="F412" s="0" t="n">
        <f aca="false">F404/F402</f>
        <v>0.293969849246231</v>
      </c>
      <c r="I412" s="0" t="n">
        <f aca="false">I406/I402</f>
        <v>0</v>
      </c>
      <c r="L412" s="0" t="n">
        <f aca="false">COUNTIF(L2:L399,"*Alloy*")</f>
        <v>11</v>
      </c>
      <c r="N412" s="0" t="n">
        <f aca="false">N406/N402</f>
        <v>0.118279569892473</v>
      </c>
      <c r="O412" s="0" t="n">
        <f aca="false">COUNTIF(O2:O399,"*SPLCAT*")</f>
        <v>5</v>
      </c>
    </row>
    <row r="413" customFormat="false" ht="12.8" hidden="false" customHeight="false" outlineLevel="0" collapsed="false">
      <c r="F413" s="0" t="n">
        <f aca="false">F405/F402</f>
        <v>0.14070351758794</v>
      </c>
      <c r="I413" s="0" t="n">
        <f aca="false">I407/402</f>
        <v>0.398009950248756</v>
      </c>
      <c r="L413" s="0" t="n">
        <f aca="false">COUNTIF(L2:L399,"*SPLOT*")</f>
        <v>3</v>
      </c>
      <c r="N413" s="0" t="n">
        <f aca="false">N407/N402</f>
        <v>0.301075268817204</v>
      </c>
      <c r="O413" s="0" t="n">
        <f aca="false">COUNTIF(O2:O399,"*MOCHC*")</f>
        <v>4</v>
      </c>
    </row>
    <row r="414" customFormat="false" ht="12.8" hidden="false" customHeight="false" outlineLevel="0" collapsed="false">
      <c r="F414" s="0" t="n">
        <f aca="false">F406/F402</f>
        <v>0.374371859296482</v>
      </c>
      <c r="I414" s="0" t="n">
        <f aca="false">I408/I402</f>
        <v>0.170854271356784</v>
      </c>
      <c r="L414" s="0" t="n">
        <f aca="false">COUNTIF(L2:L399,"*Clafer*")</f>
        <v>3</v>
      </c>
      <c r="N414" s="0" t="n">
        <f aca="false">N408/N402</f>
        <v>0.0967741935483871</v>
      </c>
      <c r="O414" s="0" t="n">
        <f aca="false">COUNTIF(O2:O399,"*MOEA/D*")</f>
        <v>8</v>
      </c>
    </row>
    <row r="415" customFormat="false" ht="12.8" hidden="false" customHeight="false" outlineLevel="0" collapsed="false">
      <c r="F415" s="0" t="n">
        <f aca="false">F407/F402</f>
        <v>0.0301507537688442</v>
      </c>
      <c r="L415" s="0" t="n">
        <f aca="false">COUNTIF(L2:L399,"*KConfig*")</f>
        <v>2</v>
      </c>
      <c r="O415" s="0" t="n">
        <f aca="false">COUNTIF(O2:O399,"*PAVIA*")</f>
        <v>1</v>
      </c>
    </row>
    <row r="416" customFormat="false" ht="12.8" hidden="false" customHeight="false" outlineLevel="0" collapsed="false">
      <c r="F416" s="0" t="n">
        <f aca="false">F408/F402</f>
        <v>0.0376884422110553</v>
      </c>
      <c r="I416" s="0" t="n">
        <f aca="false">COUNTIF(I2:I399,"*0*")</f>
        <v>78</v>
      </c>
      <c r="L416" s="0" t="n">
        <f aca="false">COUNTIF(L2:L399,"*CDL*")</f>
        <v>2</v>
      </c>
      <c r="N416" s="0" t="n">
        <f aca="false">COUNTIF(N2:N399,"*0*")</f>
        <v>18</v>
      </c>
      <c r="O416" s="0" t="n">
        <f aca="false">COUNTIF(O2:O399,"*MoSo-PoLiTe*")</f>
        <v>2</v>
      </c>
    </row>
    <row r="417" customFormat="false" ht="12.8" hidden="false" customHeight="false" outlineLevel="0" collapsed="false">
      <c r="F417" s="0" t="n">
        <f aca="false">F409/F402</f>
        <v>0.120603015075377</v>
      </c>
      <c r="I417" s="0" t="n">
        <f aca="false">COUNTIF(I2:I399,"*1*")</f>
        <v>73</v>
      </c>
      <c r="N417" s="0" t="n">
        <f aca="false">COUNTIF(N2:N399,"*1*")</f>
        <v>168</v>
      </c>
      <c r="O417" s="0" t="n">
        <f aca="false">COUNTIF(O2:O399,"*FastPGA*")</f>
        <v>4</v>
      </c>
    </row>
    <row r="418" customFormat="false" ht="12.8" hidden="false" customHeight="false" outlineLevel="0" collapsed="false">
      <c r="F418" s="0" t="n">
        <f aca="false">F410/F402</f>
        <v>0.00251256281407035</v>
      </c>
      <c r="I418" s="0" t="n">
        <f aca="false">COUNTIF(I2:I399,"*2*")</f>
        <v>0</v>
      </c>
      <c r="N418" s="0" t="n">
        <f aca="false">COUNTIF(N2:N399,"*2*")</f>
        <v>40</v>
      </c>
      <c r="O418" s="0" t="n">
        <f aca="false">COUNTIF(O2:O399,"*IPOG*")</f>
        <v>3</v>
      </c>
    </row>
    <row r="419" customFormat="false" ht="12.8" hidden="false" customHeight="false" outlineLevel="0" collapsed="false">
      <c r="I419" s="0" t="n">
        <f aca="false">COUNTIF(I2:I399,"*3*")</f>
        <v>225</v>
      </c>
      <c r="N419" s="0" t="n">
        <f aca="false">COUNTIF(N2:N399,"*3*")</f>
        <v>74</v>
      </c>
      <c r="O419" s="0" t="n">
        <f aca="false">COUNTIF(O2:O399,"*IncLing*")</f>
        <v>3</v>
      </c>
    </row>
    <row r="420" customFormat="false" ht="12.8" hidden="false" customHeight="false" outlineLevel="0" collapsed="false">
      <c r="F420" s="0" t="n">
        <f aca="false">COUNTIF(F2:F399,"*0*")</f>
        <v>145</v>
      </c>
      <c r="I420" s="0" t="n">
        <f aca="false">COUNTIF(I2:I399,"*4*")</f>
        <v>102</v>
      </c>
      <c r="O420" s="0" t="n">
        <f aca="false">COUNTIF(O2:O399,"*SATIBEA*")</f>
        <v>16</v>
      </c>
    </row>
    <row r="421" customFormat="false" ht="12.8" hidden="false" customHeight="false" outlineLevel="0" collapsed="false">
      <c r="F421" s="0" t="n">
        <f aca="false">COUNTIF(F2:F399,"*1*")</f>
        <v>117</v>
      </c>
      <c r="N421" s="0" t="n">
        <f aca="false">N416/N402</f>
        <v>0.0967741935483871</v>
      </c>
      <c r="O421" s="0" t="n">
        <f aca="false">COUNTIF(O2:O399,"*IBED*")</f>
        <v>2</v>
      </c>
    </row>
    <row r="422" customFormat="false" ht="12.8" hidden="false" customHeight="false" outlineLevel="0" collapsed="false">
      <c r="F422" s="0" t="n">
        <f aca="false">COUNTIF(F2:F399,"*2*")</f>
        <v>213</v>
      </c>
      <c r="I422" s="0" t="n">
        <f aca="false">I416/I402</f>
        <v>0.195979899497487</v>
      </c>
      <c r="N422" s="0" t="n">
        <f aca="false">N417/N402</f>
        <v>0.903225806451613</v>
      </c>
      <c r="O422" s="0" t="n">
        <f aca="false">COUNTIF(O2:O399,"*PPGS*")</f>
        <v>3</v>
      </c>
    </row>
    <row r="423" customFormat="false" ht="12.8" hidden="false" customHeight="false" outlineLevel="0" collapsed="false">
      <c r="I423" s="0" t="n">
        <f aca="false">I417/I402</f>
        <v>0.183417085427136</v>
      </c>
      <c r="N423" s="0" t="n">
        <f aca="false">N418/N402</f>
        <v>0.21505376344086</v>
      </c>
      <c r="O423" s="0" t="n">
        <f aca="false">COUNTIF(O2:O399,"*IBEAPORT*")</f>
        <v>2</v>
      </c>
    </row>
    <row r="424" customFormat="false" ht="12.8" hidden="false" customHeight="false" outlineLevel="0" collapsed="false">
      <c r="F424" s="0" t="n">
        <f aca="false">F420/F402</f>
        <v>0.364321608040201</v>
      </c>
      <c r="I424" s="0" t="n">
        <f aca="false">I418/I402</f>
        <v>0</v>
      </c>
      <c r="N424" s="0" t="n">
        <f aca="false">N419/N402</f>
        <v>0.397849462365591</v>
      </c>
      <c r="O424" s="0" t="n">
        <f aca="false">COUNTIF(O2:O399,"*IPT*")</f>
        <v>3</v>
      </c>
    </row>
    <row r="425" customFormat="false" ht="12.8" hidden="false" customHeight="false" outlineLevel="0" collapsed="false">
      <c r="F425" s="0" t="n">
        <f aca="false">F421/F402</f>
        <v>0.293969849246231</v>
      </c>
      <c r="I425" s="0" t="n">
        <f aca="false">I419/I402</f>
        <v>0.565326633165829</v>
      </c>
      <c r="O425" s="0" t="n">
        <f aca="false">COUNTIF(O2:O399,"*IVEA-II*")</f>
        <v>1</v>
      </c>
    </row>
    <row r="426" customFormat="false" ht="12.8" hidden="false" customHeight="false" outlineLevel="0" collapsed="false">
      <c r="F426" s="0" t="n">
        <f aca="false">F422/F402</f>
        <v>0.535175879396985</v>
      </c>
      <c r="I426" s="0" t="n">
        <f aca="false">I420/I402</f>
        <v>0.256281407035176</v>
      </c>
      <c r="O426" s="0" t="n">
        <f aca="false">COUNTIF(O2:O399,"*SATVAeA*")</f>
        <v>4</v>
      </c>
    </row>
    <row r="427" customFormat="false" ht="12.8" hidden="false" customHeight="false" outlineLevel="0" collapsed="false">
      <c r="O427" s="0" t="n">
        <f aca="false">COUNTIF(O2:O399,"*QuickSampler*")</f>
        <v>3</v>
      </c>
    </row>
    <row r="428" customFormat="false" ht="12.8" hidden="false" customHeight="false" outlineLevel="0" collapsed="false">
      <c r="I428" s="0" t="n">
        <f aca="false">COUNTIF(I2:I399,"1 &amp; 0")</f>
        <v>8</v>
      </c>
      <c r="O428" s="0" t="n">
        <f aca="false">COUNTIF(O2:O399,"*PLEDGE*")</f>
        <v>2</v>
      </c>
    </row>
    <row r="429" customFormat="false" ht="12.8" hidden="false" customHeight="false" outlineLevel="0" collapsed="false">
      <c r="I429" s="0" t="n">
        <f aca="false">COUNTIF(I2:I399,"3 &amp; 0")</f>
        <v>11</v>
      </c>
      <c r="O429" s="0" t="n">
        <f aca="false">COUNTIF(O2:O399,"*GrES*")</f>
        <v>1</v>
      </c>
    </row>
    <row r="430" customFormat="false" ht="12.8" hidden="false" customHeight="false" outlineLevel="0" collapsed="false">
      <c r="I430" s="0" t="n">
        <f aca="false">COUNTIF(I2:I399,"4 &amp; 0")</f>
        <v>0</v>
      </c>
      <c r="O430" s="0" t="n">
        <f aca="false">COUNTIF(O2:O399,"*Spur*")</f>
        <v>1</v>
      </c>
    </row>
    <row r="431" customFormat="false" ht="12.8" hidden="false" customHeight="false" outlineLevel="0" collapsed="false">
      <c r="I431" s="0" t="n">
        <f aca="false">COUNTIF(I2:I399,"3 &amp; 1")</f>
        <v>17</v>
      </c>
      <c r="O431" s="0" t="n">
        <f aca="false">COUNTIF(O2:O399,"*UniGen*")</f>
        <v>3</v>
      </c>
    </row>
    <row r="432" customFormat="false" ht="12.8" hidden="false" customHeight="false" outlineLevel="0" collapsed="false">
      <c r="I432" s="0" t="n">
        <f aca="false">COUNTIF(I2:I399,"4 &amp; 1")</f>
        <v>1</v>
      </c>
      <c r="O432" s="0" t="n">
        <f aca="false">COUNTIF(O2:O399,"*YASA*")</f>
        <v>4</v>
      </c>
    </row>
    <row r="433" customFormat="false" ht="12.8" hidden="false" customHeight="false" outlineLevel="0" collapsed="false">
      <c r="I433" s="0" t="n">
        <f aca="false">COUNTIF(I2:I399,"4 &amp; 3")</f>
        <v>31</v>
      </c>
      <c r="O433" s="0" t="n">
        <f aca="false">COUNTIF(O2:O399,"*MILPIBEA*")</f>
        <v>2</v>
      </c>
    </row>
    <row r="434" customFormat="false" ht="12.8" hidden="false" customHeight="false" outlineLevel="0" collapsed="false">
      <c r="I434" s="0" t="n">
        <f aca="false">COUNTIF(I2:I399,"3 &amp; 1 &amp; 0")</f>
        <v>4</v>
      </c>
      <c r="O434" s="0" t="n">
        <f aca="false">COUNTIF(O2:O399,"*ProDSPL*")</f>
        <v>2</v>
      </c>
    </row>
    <row r="435" customFormat="false" ht="12.8" hidden="false" customHeight="false" outlineLevel="0" collapsed="false">
      <c r="I435" s="0" t="n">
        <f aca="false">COUNTIF(I2:I399,"4 &amp; 1 &amp; 0")</f>
        <v>0</v>
      </c>
      <c r="O435" s="0" t="n">
        <f aca="false">COUNTIF(O2:O399,"*MODAGAME*")</f>
        <v>2</v>
      </c>
    </row>
    <row r="436" customFormat="false" ht="12.8" hidden="false" customHeight="false" outlineLevel="0" collapsed="false">
      <c r="I436" s="0" t="n">
        <f aca="false">COUNTIF(I2:I399,"4 &amp; 3 &amp; 0")</f>
        <v>0</v>
      </c>
      <c r="O436" s="0" t="n">
        <f aca="false">COUNTIF(O2:O399,"*DAGAME*")</f>
        <v>3</v>
      </c>
    </row>
    <row r="437" customFormat="false" ht="12.8" hidden="false" customHeight="false" outlineLevel="0" collapsed="false">
      <c r="I437" s="0" t="n">
        <f aca="false">COUNTIF(I2:I399,"4 &amp; 3 &amp; 1")</f>
        <v>2</v>
      </c>
      <c r="O437" s="0" t="n">
        <f aca="false">COUNTIF(O2:O399,"*aCaPulCO*")</f>
        <v>1</v>
      </c>
    </row>
  </sheetData>
  <hyperlinks>
    <hyperlink ref="Q14" r:id="rId1" display="generator from J White et al. 2008 in Ascent Design Studion (https://code.google.com/archive/p/ascent-design-studio/)"/>
    <hyperlink ref="Q15" r:id="rId2" display="generated models based on published models with 11-287 features (dead link given: http://fm.gsdlab.org/)"/>
    <hyperlink ref="Q36" r:id="rId3" display="White et al. 2008 generator (modified to exclude Java Choco CST Solver with own DL-based specialization algorithm, http://www.emn.fr/x-info/choco-solver/doku.php?id=introduction (dead link)"/>
    <hyperlink ref="E49" r:id="rId4" display="https://sites.google.com/site/raulmazo/products-tools/conformance-checker-of-feature-models"/>
    <hyperlink ref="E57" r:id="rId5" display=" http://www.cin.ufpe.br/∼lmt/sbes2011/"/>
    <hyperlink ref="Q57" r:id="rId6" display="dead link (possibly https://sourceforge.net/projects/mobilemedia/)"/>
    <hyperlink ref="P90" r:id="rId7" display="https://homepages.dcc.ufmg.br/~figueiredo/spl/, argouml-spl.tigris.org (dead link)"/>
    <hyperlink ref="Q91" r:id="rId8" display="BetTTy generator (https://www.isa.us.es/betty/betty-online)"/>
    <hyperlink ref="P97" r:id="rId9" display="She et al. 2011 (https://code.google.com/archive/p/linux-variability-analysis-tools/source)"/>
    <hyperlink ref="P121" r:id="rId10" display="slr_papers: 383, slr_papers: 384, slr_papers: 49, def: 1458, def: 2548, def: 1580, def: 1831, EN Haslinger 2012 Master’s Thesis (not available), www.ic.unicamp.br/~tizzei/phc/"/>
    <hyperlink ref="Q126" r:id="rId11" display="BeTTy generator (https://www.isa.us.es/betty/)"/>
    <hyperlink ref="P139" r:id="rId12" display="http://www.itu.dk/research/cla/externals/clib/, SQ Lau 2006"/>
    <hyperlink ref="P175" r:id="rId13" display="LVAT (https://code.google.com/archive/p/linux-variability-analysis-tools/)"/>
    <hyperlink ref="Q256" r:id="rId14" display="context-aware fms generated with AFMwC (https://github.com/magnurh/CFMmetaheuristicReconfig_thesisProject)"/>
    <hyperlink ref="Q263" r:id="rId15" display="FeatureIDE generator (https://featureide.github.io/)"/>
    <hyperlink ref="P280" r:id="rId16" display="LVAT (https://code.google.com/archive/p/linux-variability-analysis-tools/)"/>
    <hyperlink ref="Q282" r:id="rId17" display="Context-aware fm generator AFMwC (https://github.com/magnurh/CFMmetaheuristicReconfig_thesisProject)"/>
    <hyperlink ref="P286" r:id="rId18" display="LVAT (She 2013, https://code.google.com/archive/p/linux-variability-analysis-tools/)"/>
    <hyperlink ref="P319" r:id="rId19" display="SPLOT, https://www.ic.unicamp.br/%E2%88%BCtizzei/mobilemedia/ (dead link)"/>
    <hyperlink ref="E344" r:id="rId20" display=" https://wesleyklewerton.github.io/CEC2020_Evaluation_Package.zip"/>
    <hyperlink ref="P373" r:id="rId21" display="S Fischer at al. 2016, https://web.archive.org/web/20210623142746/https://github.com/marcusvnac/argouml-spl, FeatureIDE"/>
    <hyperlink ref="P398" r:id="rId22" display="J Oh et al. 2020 (TR): https://github.com/jeho-oh/Smarch"/>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59"/>
  <sheetViews>
    <sheetView showFormulas="false" showGridLines="true" showRowColHeaders="true" showZeros="true" rightToLeft="false" tabSelected="false" showOutlineSymbols="true" defaultGridColor="true" view="normal" topLeftCell="A282" colorId="64" zoomScale="100" zoomScaleNormal="100" zoomScalePageLayoutView="100" workbookViewId="0">
      <selection pane="topLeft" activeCell="H71" activeCellId="0" sqref="H71"/>
    </sheetView>
  </sheetViews>
  <sheetFormatPr defaultColWidth="12.07421875" defaultRowHeight="12.8" zeroHeight="false" outlineLevelRow="0" outlineLevelCol="0"/>
  <sheetData>
    <row r="1" customFormat="false" ht="12.8" hidden="false" customHeight="false" outlineLevel="0" collapsed="false">
      <c r="A1" s="0" t="n">
        <v>2005</v>
      </c>
      <c r="B1" s="0" t="s">
        <v>23</v>
      </c>
      <c r="E1" s="0" t="s">
        <v>23</v>
      </c>
      <c r="H1" s="0" t="s">
        <v>30</v>
      </c>
      <c r="I1" s="0" t="n">
        <v>56</v>
      </c>
      <c r="J1" s="0" t="n">
        <v>2005</v>
      </c>
      <c r="K1" s="0" t="s">
        <v>23</v>
      </c>
      <c r="L1" s="0" t="n">
        <v>1</v>
      </c>
      <c r="O1" s="0" t="s">
        <v>30</v>
      </c>
      <c r="P1" s="2" t="s">
        <v>103</v>
      </c>
      <c r="Q1" s="0" t="s">
        <v>884</v>
      </c>
      <c r="R1" s="0" t="s">
        <v>46</v>
      </c>
      <c r="S1" s="0" t="s">
        <v>1663</v>
      </c>
      <c r="T1" s="0" t="s">
        <v>179</v>
      </c>
      <c r="U1" s="0" t="s">
        <v>1680</v>
      </c>
      <c r="V1" s="0" t="s">
        <v>2232</v>
      </c>
      <c r="W1" s="0" t="s">
        <v>2233</v>
      </c>
      <c r="X1" s="0" t="s">
        <v>2234</v>
      </c>
      <c r="Y1" s="2" t="s">
        <v>2235</v>
      </c>
      <c r="Z1" s="0" t="s">
        <v>2236</v>
      </c>
    </row>
    <row r="2" customFormat="false" ht="12.8" hidden="false" customHeight="false" outlineLevel="0" collapsed="false">
      <c r="A2" s="0" t="n">
        <v>2005</v>
      </c>
      <c r="B2" s="0" t="s">
        <v>30</v>
      </c>
      <c r="E2" s="0" t="s">
        <v>30</v>
      </c>
      <c r="H2" s="0" t="s">
        <v>103</v>
      </c>
      <c r="I2" s="0" t="n">
        <v>30</v>
      </c>
      <c r="J2" s="0" t="n">
        <v>2005</v>
      </c>
      <c r="K2" s="0" t="s">
        <v>30</v>
      </c>
      <c r="L2" s="0" t="n">
        <v>1</v>
      </c>
      <c r="N2" s="0" t="n">
        <v>2005</v>
      </c>
      <c r="O2" s="0" t="n">
        <v>1</v>
      </c>
      <c r="P2" s="0" t="n">
        <v>0</v>
      </c>
      <c r="Q2" s="0" t="n">
        <v>0</v>
      </c>
      <c r="R2" s="0" t="n">
        <v>0</v>
      </c>
      <c r="S2" s="0" t="n">
        <v>0</v>
      </c>
      <c r="T2" s="0" t="n">
        <v>0</v>
      </c>
      <c r="U2" s="0" t="n">
        <v>0</v>
      </c>
      <c r="V2" s="0" t="n">
        <v>0</v>
      </c>
      <c r="W2" s="0" t="n">
        <v>0</v>
      </c>
      <c r="X2" s="0" t="n">
        <v>0</v>
      </c>
      <c r="Y2" s="0" t="n">
        <v>0</v>
      </c>
      <c r="Z2" s="0" t="n">
        <v>0</v>
      </c>
    </row>
    <row r="3" customFormat="false" ht="12.8" hidden="false" customHeight="false" outlineLevel="0" collapsed="false">
      <c r="A3" s="0" t="n">
        <v>2006</v>
      </c>
      <c r="B3" s="0" t="s">
        <v>103</v>
      </c>
      <c r="E3" s="0" t="s">
        <v>103</v>
      </c>
      <c r="H3" s="0" t="s">
        <v>884</v>
      </c>
      <c r="I3" s="0" t="n">
        <v>20</v>
      </c>
      <c r="J3" s="0" t="n">
        <v>2006</v>
      </c>
      <c r="K3" s="0" t="s">
        <v>103</v>
      </c>
      <c r="L3" s="0" t="n">
        <v>1</v>
      </c>
      <c r="N3" s="0" t="n">
        <v>2006</v>
      </c>
      <c r="O3" s="0" t="n">
        <v>0</v>
      </c>
      <c r="P3" s="0" t="n">
        <v>1</v>
      </c>
      <c r="Q3" s="0" t="n">
        <v>0</v>
      </c>
      <c r="R3" s="0" t="n">
        <v>1</v>
      </c>
      <c r="S3" s="0" t="n">
        <v>0</v>
      </c>
      <c r="T3" s="0" t="n">
        <v>0</v>
      </c>
      <c r="U3" s="0" t="n">
        <v>0</v>
      </c>
      <c r="V3" s="0" t="n">
        <v>0</v>
      </c>
      <c r="W3" s="0" t="n">
        <v>0</v>
      </c>
      <c r="X3" s="0" t="n">
        <v>0</v>
      </c>
      <c r="Y3" s="0" t="n">
        <v>0</v>
      </c>
      <c r="Z3" s="0" t="n">
        <v>1</v>
      </c>
    </row>
    <row r="4" customFormat="false" ht="12.8" hidden="false" customHeight="false" outlineLevel="0" collapsed="false">
      <c r="A4" s="0" t="n">
        <v>2006</v>
      </c>
      <c r="B4" s="2" t="s">
        <v>2236</v>
      </c>
      <c r="E4" s="2" t="s">
        <v>2236</v>
      </c>
      <c r="H4" s="0" t="s">
        <v>290</v>
      </c>
      <c r="I4" s="0" t="n">
        <v>17</v>
      </c>
      <c r="J4" s="0" t="n">
        <v>2006</v>
      </c>
      <c r="K4" s="2" t="s">
        <v>2236</v>
      </c>
      <c r="L4" s="0" t="n">
        <v>1</v>
      </c>
      <c r="N4" s="0" t="n">
        <v>2007</v>
      </c>
      <c r="O4" s="0" t="n">
        <v>0</v>
      </c>
      <c r="P4" s="0" t="n">
        <v>0</v>
      </c>
      <c r="Q4" s="0" t="n">
        <v>0</v>
      </c>
      <c r="R4" s="0" t="n">
        <v>0</v>
      </c>
      <c r="S4" s="0" t="n">
        <v>0</v>
      </c>
      <c r="T4" s="0" t="n">
        <v>0</v>
      </c>
      <c r="U4" s="0" t="n">
        <v>0</v>
      </c>
      <c r="V4" s="0" t="n">
        <v>0</v>
      </c>
      <c r="W4" s="0" t="n">
        <v>0</v>
      </c>
      <c r="X4" s="0" t="n">
        <v>0</v>
      </c>
      <c r="Y4" s="0" t="n">
        <v>0</v>
      </c>
      <c r="Z4" s="0" t="n">
        <v>0</v>
      </c>
    </row>
    <row r="5" customFormat="false" ht="12.8" hidden="false" customHeight="false" outlineLevel="0" collapsed="false">
      <c r="A5" s="0" t="n">
        <v>2006</v>
      </c>
      <c r="B5" s="0" t="s">
        <v>46</v>
      </c>
      <c r="E5" s="0" t="s">
        <v>46</v>
      </c>
      <c r="H5" s="0" t="s">
        <v>46</v>
      </c>
      <c r="I5" s="0" t="n">
        <v>13</v>
      </c>
      <c r="J5" s="0" t="n">
        <v>2006</v>
      </c>
      <c r="K5" s="0" t="s">
        <v>46</v>
      </c>
      <c r="L5" s="0" t="n">
        <v>1</v>
      </c>
      <c r="N5" s="0" t="n">
        <v>2008</v>
      </c>
      <c r="O5" s="0" t="n">
        <v>0</v>
      </c>
      <c r="P5" s="0" t="n">
        <v>1</v>
      </c>
      <c r="Q5" s="0" t="n">
        <v>0</v>
      </c>
      <c r="R5" s="0" t="n">
        <v>0</v>
      </c>
      <c r="S5" s="0" t="n">
        <v>0</v>
      </c>
      <c r="T5" s="0" t="n">
        <v>0</v>
      </c>
      <c r="U5" s="0" t="n">
        <v>0</v>
      </c>
      <c r="V5" s="0" t="n">
        <v>0</v>
      </c>
      <c r="W5" s="0" t="n">
        <v>0</v>
      </c>
      <c r="X5" s="0" t="n">
        <v>0</v>
      </c>
      <c r="Y5" s="0" t="n">
        <v>0</v>
      </c>
      <c r="Z5" s="0" t="n">
        <v>0</v>
      </c>
    </row>
    <row r="6" customFormat="false" ht="12.8" hidden="false" customHeight="false" outlineLevel="0" collapsed="false">
      <c r="A6" s="2" t="n">
        <v>2008</v>
      </c>
      <c r="B6" s="0" t="s">
        <v>65</v>
      </c>
      <c r="E6" s="0" t="s">
        <v>65</v>
      </c>
      <c r="H6" s="0" t="s">
        <v>1663</v>
      </c>
      <c r="I6" s="0" t="n">
        <v>13</v>
      </c>
      <c r="J6" s="2" t="n">
        <v>2008</v>
      </c>
      <c r="K6" s="0" t="s">
        <v>65</v>
      </c>
      <c r="L6" s="0" t="n">
        <v>1</v>
      </c>
      <c r="N6" s="0" t="n">
        <v>2009</v>
      </c>
      <c r="O6" s="0" t="n">
        <v>2</v>
      </c>
      <c r="P6" s="0" t="n">
        <v>2</v>
      </c>
      <c r="Q6" s="0" t="n">
        <v>0</v>
      </c>
      <c r="R6" s="0" t="n">
        <v>0</v>
      </c>
      <c r="S6" s="0" t="n">
        <v>0</v>
      </c>
      <c r="T6" s="0" t="n">
        <v>0</v>
      </c>
      <c r="U6" s="0" t="n">
        <v>0</v>
      </c>
      <c r="V6" s="0" t="n">
        <v>0</v>
      </c>
      <c r="W6" s="0" t="n">
        <v>0</v>
      </c>
      <c r="X6" s="0" t="n">
        <v>0</v>
      </c>
      <c r="Y6" s="0" t="n">
        <v>0</v>
      </c>
      <c r="Z6" s="0" t="n">
        <v>0</v>
      </c>
    </row>
    <row r="7" customFormat="false" ht="12.8" hidden="false" customHeight="false" outlineLevel="0" collapsed="false">
      <c r="A7" s="0" t="n">
        <v>2008</v>
      </c>
      <c r="B7" s="0" t="s">
        <v>2237</v>
      </c>
      <c r="E7" s="0" t="s">
        <v>2237</v>
      </c>
      <c r="H7" s="0" t="s">
        <v>179</v>
      </c>
      <c r="I7" s="0" t="n">
        <v>13</v>
      </c>
      <c r="J7" s="0" t="n">
        <v>2008</v>
      </c>
      <c r="K7" s="0" t="s">
        <v>2237</v>
      </c>
      <c r="L7" s="0" t="n">
        <v>1</v>
      </c>
      <c r="N7" s="0" t="n">
        <v>2010</v>
      </c>
      <c r="O7" s="0" t="n">
        <v>1</v>
      </c>
      <c r="P7" s="0" t="n">
        <v>3</v>
      </c>
      <c r="Q7" s="0" t="n">
        <v>0</v>
      </c>
      <c r="R7" s="0" t="n">
        <v>1</v>
      </c>
      <c r="S7" s="0" t="n">
        <v>2</v>
      </c>
      <c r="T7" s="0" t="n">
        <v>1</v>
      </c>
      <c r="U7" s="0" t="n">
        <v>0</v>
      </c>
      <c r="V7" s="0" t="n">
        <v>0</v>
      </c>
      <c r="W7" s="0" t="n">
        <v>0</v>
      </c>
      <c r="X7" s="0" t="n">
        <v>0</v>
      </c>
      <c r="Y7" s="0" t="n">
        <v>0</v>
      </c>
      <c r="Z7" s="0" t="n">
        <v>1</v>
      </c>
    </row>
    <row r="8" customFormat="false" ht="12.8" hidden="false" customHeight="false" outlineLevel="0" collapsed="false">
      <c r="A8" s="2" t="n">
        <v>2008</v>
      </c>
      <c r="B8" s="0" t="s">
        <v>103</v>
      </c>
      <c r="E8" s="0" t="s">
        <v>87</v>
      </c>
      <c r="H8" s="0" t="s">
        <v>261</v>
      </c>
      <c r="I8" s="0" t="n">
        <v>9</v>
      </c>
      <c r="J8" s="2" t="n">
        <v>2008</v>
      </c>
      <c r="K8" s="0" t="s">
        <v>103</v>
      </c>
      <c r="L8" s="0" t="n">
        <v>1</v>
      </c>
      <c r="N8" s="0" t="n">
        <v>2011</v>
      </c>
      <c r="O8" s="0" t="n">
        <v>5</v>
      </c>
      <c r="P8" s="0" t="n">
        <v>1</v>
      </c>
      <c r="Q8" s="0" t="n">
        <v>0</v>
      </c>
      <c r="R8" s="0" t="n">
        <v>1</v>
      </c>
      <c r="S8" s="0" t="n">
        <v>2</v>
      </c>
      <c r="T8" s="0" t="n">
        <v>2</v>
      </c>
      <c r="U8" s="0" t="n">
        <v>1</v>
      </c>
      <c r="V8" s="0" t="n">
        <v>0</v>
      </c>
      <c r="W8" s="0" t="n">
        <v>0</v>
      </c>
      <c r="X8" s="0" t="n">
        <v>1</v>
      </c>
      <c r="Y8" s="0" t="n">
        <v>0</v>
      </c>
      <c r="Z8" s="0" t="n">
        <v>0</v>
      </c>
    </row>
    <row r="9" customFormat="false" ht="12.8" hidden="false" customHeight="false" outlineLevel="0" collapsed="false">
      <c r="A9" s="2" t="n">
        <v>2009</v>
      </c>
      <c r="B9" s="0" t="s">
        <v>87</v>
      </c>
      <c r="E9" s="0" t="s">
        <v>127</v>
      </c>
      <c r="H9" s="0" t="s">
        <v>1680</v>
      </c>
      <c r="I9" s="0" t="n">
        <v>8</v>
      </c>
      <c r="J9" s="2" t="n">
        <v>2009</v>
      </c>
      <c r="K9" s="0" t="s">
        <v>87</v>
      </c>
      <c r="L9" s="0" t="n">
        <v>1</v>
      </c>
      <c r="N9" s="0" t="n">
        <v>2012</v>
      </c>
      <c r="O9" s="0" t="n">
        <v>5</v>
      </c>
      <c r="P9" s="0" t="n">
        <v>1</v>
      </c>
      <c r="Q9" s="0" t="n">
        <v>0</v>
      </c>
      <c r="R9" s="0" t="n">
        <v>1</v>
      </c>
      <c r="S9" s="0" t="n">
        <v>2</v>
      </c>
      <c r="T9" s="0" t="n">
        <v>1</v>
      </c>
      <c r="U9" s="0" t="n">
        <v>0</v>
      </c>
      <c r="V9" s="0" t="n">
        <v>0</v>
      </c>
      <c r="W9" s="0" t="n">
        <v>0</v>
      </c>
      <c r="X9" s="0" t="n">
        <v>0</v>
      </c>
      <c r="Y9" s="0" t="n">
        <v>0</v>
      </c>
      <c r="Z9" s="0" t="n">
        <v>1</v>
      </c>
    </row>
    <row r="10" customFormat="false" ht="12.8" hidden="false" customHeight="false" outlineLevel="0" collapsed="false">
      <c r="A10" s="0" t="n">
        <v>2009</v>
      </c>
      <c r="B10" s="0" t="s">
        <v>103</v>
      </c>
      <c r="E10" s="0" t="s">
        <v>137</v>
      </c>
      <c r="H10" s="0" t="s">
        <v>2232</v>
      </c>
      <c r="I10" s="0" t="n">
        <v>8</v>
      </c>
      <c r="J10" s="0" t="n">
        <v>2009</v>
      </c>
      <c r="K10" s="0" t="s">
        <v>103</v>
      </c>
      <c r="L10" s="0" t="n">
        <v>2</v>
      </c>
      <c r="N10" s="0" t="n">
        <v>2013</v>
      </c>
      <c r="O10" s="0" t="n">
        <v>5</v>
      </c>
      <c r="P10" s="0" t="n">
        <v>3</v>
      </c>
      <c r="Q10" s="0" t="n">
        <v>1</v>
      </c>
      <c r="R10" s="0" t="n">
        <v>2</v>
      </c>
      <c r="S10" s="0" t="n">
        <v>1</v>
      </c>
      <c r="T10" s="0" t="n">
        <v>1</v>
      </c>
      <c r="U10" s="0" t="n">
        <v>1</v>
      </c>
      <c r="V10" s="0" t="n">
        <v>0</v>
      </c>
      <c r="W10" s="0" t="n">
        <v>0</v>
      </c>
      <c r="X10" s="0" t="n">
        <v>1</v>
      </c>
      <c r="Y10" s="0" t="n">
        <v>0</v>
      </c>
      <c r="Z10" s="0" t="n">
        <v>1</v>
      </c>
    </row>
    <row r="11" customFormat="false" ht="12.8" hidden="false" customHeight="false" outlineLevel="0" collapsed="false">
      <c r="A11" s="0" t="n">
        <v>2009</v>
      </c>
      <c r="B11" s="0" t="s">
        <v>103</v>
      </c>
      <c r="E11" s="0" t="s">
        <v>148</v>
      </c>
      <c r="H11" s="0" t="s">
        <v>2233</v>
      </c>
      <c r="I11" s="0" t="n">
        <v>6</v>
      </c>
      <c r="J11" s="0" t="n">
        <v>2009</v>
      </c>
      <c r="K11" s="0" t="s">
        <v>30</v>
      </c>
      <c r="L11" s="0" t="n">
        <v>2</v>
      </c>
      <c r="N11" s="0" t="n">
        <v>2014</v>
      </c>
      <c r="O11" s="0" t="n">
        <v>4</v>
      </c>
      <c r="P11" s="0" t="n">
        <v>2</v>
      </c>
      <c r="Q11" s="0" t="n">
        <v>2</v>
      </c>
      <c r="R11" s="0" t="n">
        <v>2</v>
      </c>
      <c r="S11" s="0" t="n">
        <v>1</v>
      </c>
      <c r="T11" s="0" t="n">
        <v>3</v>
      </c>
      <c r="U11" s="0" t="n">
        <v>0</v>
      </c>
      <c r="V11" s="0" t="n">
        <v>0</v>
      </c>
      <c r="W11" s="0" t="n">
        <v>0</v>
      </c>
      <c r="X11" s="0" t="n">
        <v>1</v>
      </c>
      <c r="Y11" s="0" t="n">
        <v>1</v>
      </c>
      <c r="Z11" s="0" t="n">
        <v>1</v>
      </c>
    </row>
    <row r="12" customFormat="false" ht="12.8" hidden="false" customHeight="false" outlineLevel="0" collapsed="false">
      <c r="A12" s="0" t="n">
        <v>2009</v>
      </c>
      <c r="B12" s="0" t="s">
        <v>30</v>
      </c>
      <c r="E12" s="0" t="s">
        <v>2238</v>
      </c>
      <c r="H12" s="0" t="s">
        <v>2234</v>
      </c>
      <c r="I12" s="0" t="n">
        <v>5</v>
      </c>
      <c r="J12" s="0" t="n">
        <v>2010</v>
      </c>
      <c r="K12" s="0" t="s">
        <v>127</v>
      </c>
      <c r="L12" s="0" t="n">
        <v>2</v>
      </c>
      <c r="N12" s="0" t="n">
        <v>2015</v>
      </c>
      <c r="O12" s="0" t="n">
        <v>6</v>
      </c>
      <c r="P12" s="0" t="n">
        <v>2</v>
      </c>
      <c r="Q12" s="0" t="n">
        <v>1</v>
      </c>
      <c r="R12" s="0" t="n">
        <v>0</v>
      </c>
      <c r="S12" s="0" t="n">
        <v>2</v>
      </c>
      <c r="T12" s="0" t="n">
        <v>1</v>
      </c>
      <c r="U12" s="0" t="n">
        <v>0</v>
      </c>
      <c r="V12" s="0" t="n">
        <v>1</v>
      </c>
      <c r="W12" s="0" t="n">
        <v>0</v>
      </c>
      <c r="X12" s="0" t="n">
        <v>0</v>
      </c>
      <c r="Y12" s="0" t="n">
        <v>0</v>
      </c>
      <c r="Z12" s="0" t="n">
        <v>0</v>
      </c>
    </row>
    <row r="13" customFormat="false" ht="12.8" hidden="false" customHeight="false" outlineLevel="0" collapsed="false">
      <c r="A13" s="0" t="n">
        <v>2009</v>
      </c>
      <c r="B13" s="0" t="s">
        <v>30</v>
      </c>
      <c r="E13" s="0" t="s">
        <v>1663</v>
      </c>
      <c r="H13" s="0" t="s">
        <v>2235</v>
      </c>
      <c r="I13" s="0" t="n">
        <v>5</v>
      </c>
      <c r="J13" s="0" t="n">
        <v>2010</v>
      </c>
      <c r="K13" s="0" t="s">
        <v>137</v>
      </c>
      <c r="L13" s="0" t="n">
        <v>1</v>
      </c>
      <c r="N13" s="0" t="n">
        <v>2016</v>
      </c>
      <c r="O13" s="0" t="n">
        <v>4</v>
      </c>
      <c r="P13" s="0" t="n">
        <v>6</v>
      </c>
      <c r="Q13" s="0" t="n">
        <v>3</v>
      </c>
      <c r="R13" s="0" t="n">
        <v>3</v>
      </c>
      <c r="S13" s="0" t="n">
        <v>1</v>
      </c>
      <c r="T13" s="0" t="n">
        <v>2</v>
      </c>
      <c r="U13" s="0" t="n">
        <v>0</v>
      </c>
      <c r="V13" s="0" t="n">
        <v>0</v>
      </c>
      <c r="W13" s="0" t="n">
        <v>0</v>
      </c>
      <c r="X13" s="0" t="n">
        <v>0</v>
      </c>
      <c r="Y13" s="0" t="n">
        <v>1</v>
      </c>
      <c r="Z13" s="0" t="n">
        <v>0</v>
      </c>
    </row>
    <row r="14" customFormat="false" ht="12.8" hidden="false" customHeight="false" outlineLevel="0" collapsed="false">
      <c r="A14" s="0" t="n">
        <v>2010</v>
      </c>
      <c r="B14" s="0" t="s">
        <v>127</v>
      </c>
      <c r="E14" s="2" t="s">
        <v>2239</v>
      </c>
      <c r="H14" s="0" t="s">
        <v>2236</v>
      </c>
      <c r="I14" s="0" t="n">
        <v>5</v>
      </c>
      <c r="J14" s="0" t="n">
        <v>2010</v>
      </c>
      <c r="K14" s="0" t="s">
        <v>148</v>
      </c>
      <c r="L14" s="0" t="n">
        <v>1</v>
      </c>
      <c r="N14" s="0" t="n">
        <v>2017</v>
      </c>
      <c r="O14" s="0" t="n">
        <v>3</v>
      </c>
      <c r="P14" s="0" t="n">
        <v>2</v>
      </c>
      <c r="Q14" s="0" t="n">
        <v>2</v>
      </c>
      <c r="R14" s="0" t="n">
        <v>0</v>
      </c>
      <c r="S14" s="0" t="n">
        <v>0</v>
      </c>
      <c r="T14" s="0" t="n">
        <v>0</v>
      </c>
      <c r="U14" s="0" t="n">
        <v>0</v>
      </c>
      <c r="V14" s="0" t="n">
        <v>0</v>
      </c>
      <c r="W14" s="0" t="n">
        <v>0</v>
      </c>
      <c r="X14" s="0" t="n">
        <v>0</v>
      </c>
      <c r="Y14" s="0" t="n">
        <v>1</v>
      </c>
      <c r="Z14" s="0" t="n">
        <v>0</v>
      </c>
    </row>
    <row r="15" customFormat="false" ht="12.8" hidden="false" customHeight="false" outlineLevel="0" collapsed="false">
      <c r="A15" s="0" t="n">
        <v>2010</v>
      </c>
      <c r="B15" s="0" t="s">
        <v>127</v>
      </c>
      <c r="E15" s="0" t="s">
        <v>179</v>
      </c>
      <c r="H15" s="0" t="s">
        <v>127</v>
      </c>
      <c r="I15" s="0" t="n">
        <v>4</v>
      </c>
      <c r="J15" s="2" t="n">
        <v>2010</v>
      </c>
      <c r="K15" s="0" t="s">
        <v>103</v>
      </c>
      <c r="L15" s="0" t="n">
        <v>3</v>
      </c>
      <c r="N15" s="0" t="n">
        <v>2018</v>
      </c>
      <c r="O15" s="0" t="n">
        <v>5</v>
      </c>
      <c r="P15" s="0" t="n">
        <v>1</v>
      </c>
      <c r="Q15" s="0" t="n">
        <v>2</v>
      </c>
      <c r="R15" s="0" t="n">
        <v>1</v>
      </c>
      <c r="S15" s="0" t="n">
        <v>0</v>
      </c>
      <c r="T15" s="0" t="n">
        <v>0</v>
      </c>
      <c r="U15" s="0" t="n">
        <v>0</v>
      </c>
      <c r="V15" s="0" t="n">
        <v>0</v>
      </c>
      <c r="W15" s="0" t="n">
        <v>0</v>
      </c>
      <c r="X15" s="0" t="n">
        <v>1</v>
      </c>
      <c r="Y15" s="0" t="n">
        <v>0</v>
      </c>
      <c r="Z15" s="0" t="n">
        <v>0</v>
      </c>
    </row>
    <row r="16" customFormat="false" ht="12.8" hidden="false" customHeight="false" outlineLevel="0" collapsed="false">
      <c r="A16" s="0" t="n">
        <v>2010</v>
      </c>
      <c r="B16" s="0" t="s">
        <v>137</v>
      </c>
      <c r="E16" s="0" t="s">
        <v>2240</v>
      </c>
      <c r="H16" s="0" t="s">
        <v>256</v>
      </c>
      <c r="I16" s="0" t="n">
        <v>4</v>
      </c>
      <c r="J16" s="0" t="n">
        <v>2010</v>
      </c>
      <c r="K16" s="0" t="s">
        <v>2238</v>
      </c>
      <c r="L16" s="0" t="n">
        <v>1</v>
      </c>
      <c r="N16" s="0" t="n">
        <v>2019</v>
      </c>
      <c r="O16" s="0" t="n">
        <v>1</v>
      </c>
      <c r="P16" s="0" t="n">
        <v>1</v>
      </c>
      <c r="Q16" s="0" t="n">
        <v>2</v>
      </c>
      <c r="R16" s="0" t="n">
        <v>1</v>
      </c>
      <c r="S16" s="0" t="n">
        <v>1</v>
      </c>
      <c r="T16" s="0" t="n">
        <v>1</v>
      </c>
      <c r="U16" s="0" t="n">
        <v>3</v>
      </c>
      <c r="V16" s="0" t="n">
        <v>3</v>
      </c>
      <c r="W16" s="0" t="n">
        <v>0</v>
      </c>
      <c r="X16" s="0" t="n">
        <v>0</v>
      </c>
      <c r="Y16" s="0" t="n">
        <v>0</v>
      </c>
      <c r="Z16" s="0" t="n">
        <v>0</v>
      </c>
    </row>
    <row r="17" customFormat="false" ht="12.8" hidden="false" customHeight="false" outlineLevel="0" collapsed="false">
      <c r="A17" s="0" t="n">
        <v>2010</v>
      </c>
      <c r="B17" s="0" t="s">
        <v>148</v>
      </c>
      <c r="E17" s="0" t="s">
        <v>202</v>
      </c>
      <c r="H17" s="0" t="s">
        <v>2241</v>
      </c>
      <c r="I17" s="0" t="n">
        <v>3</v>
      </c>
      <c r="J17" s="0" t="n">
        <v>2010</v>
      </c>
      <c r="K17" s="0" t="s">
        <v>1663</v>
      </c>
      <c r="L17" s="0" t="n">
        <v>2</v>
      </c>
      <c r="N17" s="0" t="n">
        <v>2020</v>
      </c>
      <c r="O17" s="0" t="n">
        <v>7</v>
      </c>
      <c r="P17" s="0" t="n">
        <v>0</v>
      </c>
      <c r="Q17" s="0" t="n">
        <v>4</v>
      </c>
      <c r="R17" s="0" t="n">
        <v>0</v>
      </c>
      <c r="S17" s="0" t="n">
        <v>1</v>
      </c>
      <c r="T17" s="0" t="n">
        <v>1</v>
      </c>
      <c r="U17" s="0" t="n">
        <v>1</v>
      </c>
      <c r="V17" s="0" t="n">
        <v>2</v>
      </c>
      <c r="W17" s="0" t="n">
        <v>2</v>
      </c>
      <c r="X17" s="0" t="n">
        <v>0</v>
      </c>
      <c r="Y17" s="0" t="n">
        <v>1</v>
      </c>
      <c r="Z17" s="0" t="n">
        <v>0</v>
      </c>
    </row>
    <row r="18" customFormat="false" ht="12.8" hidden="false" customHeight="false" outlineLevel="0" collapsed="false">
      <c r="A18" s="2" t="n">
        <v>2010</v>
      </c>
      <c r="B18" s="0" t="s">
        <v>103</v>
      </c>
      <c r="E18" s="0" t="s">
        <v>261</v>
      </c>
      <c r="H18" s="0" t="s">
        <v>2242</v>
      </c>
      <c r="I18" s="0" t="n">
        <v>3</v>
      </c>
      <c r="J18" s="0" t="n">
        <v>2010</v>
      </c>
      <c r="K18" s="2" t="s">
        <v>2239</v>
      </c>
      <c r="L18" s="0" t="n">
        <v>1</v>
      </c>
      <c r="N18" s="0" t="n">
        <v>2021</v>
      </c>
      <c r="O18" s="0" t="n">
        <v>4</v>
      </c>
      <c r="P18" s="0" t="n">
        <v>3</v>
      </c>
      <c r="Q18" s="0" t="n">
        <v>1</v>
      </c>
      <c r="R18" s="0" t="n">
        <v>0</v>
      </c>
      <c r="S18" s="0" t="n">
        <v>0</v>
      </c>
      <c r="T18" s="0" t="n">
        <v>0</v>
      </c>
      <c r="U18" s="0" t="n">
        <v>2</v>
      </c>
      <c r="V18" s="0" t="n">
        <v>0</v>
      </c>
      <c r="W18" s="0" t="n">
        <v>1</v>
      </c>
      <c r="X18" s="0" t="n">
        <v>1</v>
      </c>
      <c r="Y18" s="0" t="n">
        <v>1</v>
      </c>
      <c r="Z18" s="0" t="n">
        <v>0</v>
      </c>
    </row>
    <row r="19" customFormat="false" ht="12.8" hidden="false" customHeight="false" outlineLevel="0" collapsed="false">
      <c r="A19" s="0" t="n">
        <v>2010</v>
      </c>
      <c r="B19" s="0" t="s">
        <v>2238</v>
      </c>
      <c r="E19" s="0" t="s">
        <v>256</v>
      </c>
      <c r="H19" s="0" t="s">
        <v>2243</v>
      </c>
      <c r="I19" s="0" t="n">
        <v>3</v>
      </c>
      <c r="J19" s="0" t="n">
        <v>2010</v>
      </c>
      <c r="K19" s="0" t="s">
        <v>179</v>
      </c>
      <c r="L19" s="0" t="n">
        <v>1</v>
      </c>
      <c r="N19" s="0" t="n">
        <v>2022</v>
      </c>
      <c r="O19" s="0" t="n">
        <v>3</v>
      </c>
      <c r="P19" s="0" t="n">
        <v>1</v>
      </c>
      <c r="Q19" s="0" t="n">
        <v>2</v>
      </c>
      <c r="R19" s="0" t="n">
        <v>0</v>
      </c>
      <c r="S19" s="0" t="n">
        <v>0</v>
      </c>
      <c r="T19" s="0" t="n">
        <v>0</v>
      </c>
      <c r="U19" s="0" t="n">
        <v>0</v>
      </c>
      <c r="V19" s="0" t="n">
        <v>2</v>
      </c>
      <c r="W19" s="0" t="n">
        <v>3</v>
      </c>
      <c r="X19" s="0" t="n">
        <v>0</v>
      </c>
      <c r="Y19" s="0" t="n">
        <v>0</v>
      </c>
      <c r="Z19" s="0" t="n">
        <v>0</v>
      </c>
    </row>
    <row r="20" customFormat="false" ht="12.8" hidden="false" customHeight="false" outlineLevel="0" collapsed="false">
      <c r="A20" s="0" t="n">
        <v>2010</v>
      </c>
      <c r="B20" s="0" t="s">
        <v>1663</v>
      </c>
      <c r="E20" s="0" t="s">
        <v>2244</v>
      </c>
      <c r="H20" s="0" t="s">
        <v>2245</v>
      </c>
      <c r="I20" s="0" t="n">
        <v>2</v>
      </c>
      <c r="J20" s="0" t="n">
        <v>2010</v>
      </c>
      <c r="K20" s="0" t="s">
        <v>2240</v>
      </c>
      <c r="L20" s="0" t="n">
        <v>1</v>
      </c>
    </row>
    <row r="21" customFormat="false" ht="12.8" hidden="false" customHeight="false" outlineLevel="0" collapsed="false">
      <c r="A21" s="0" t="n">
        <v>2010</v>
      </c>
      <c r="B21" s="2" t="s">
        <v>2239</v>
      </c>
      <c r="E21" s="0" t="s">
        <v>277</v>
      </c>
      <c r="H21" s="0" t="s">
        <v>773</v>
      </c>
      <c r="I21" s="0" t="n">
        <v>2</v>
      </c>
      <c r="J21" s="2" t="n">
        <v>2010</v>
      </c>
      <c r="K21" s="0" t="s">
        <v>30</v>
      </c>
      <c r="L21" s="0" t="n">
        <v>1</v>
      </c>
    </row>
    <row r="22" customFormat="false" ht="12.8" hidden="false" customHeight="false" outlineLevel="0" collapsed="false">
      <c r="A22" s="0" t="n">
        <v>2010</v>
      </c>
      <c r="B22" s="0" t="s">
        <v>179</v>
      </c>
      <c r="E22" s="0" t="s">
        <v>2246</v>
      </c>
      <c r="H22" s="0" t="s">
        <v>2247</v>
      </c>
      <c r="I22" s="0" t="n">
        <v>2</v>
      </c>
      <c r="J22" s="2" t="n">
        <v>2010</v>
      </c>
      <c r="K22" s="2" t="s">
        <v>46</v>
      </c>
      <c r="L22" s="0" t="n">
        <v>1</v>
      </c>
    </row>
    <row r="23" customFormat="false" ht="12.8" hidden="false" customHeight="false" outlineLevel="0" collapsed="false">
      <c r="A23" s="0" t="n">
        <v>2010</v>
      </c>
      <c r="B23" s="0" t="s">
        <v>103</v>
      </c>
      <c r="E23" s="0" t="s">
        <v>2248</v>
      </c>
      <c r="H23" s="0" t="s">
        <v>2249</v>
      </c>
      <c r="I23" s="0" t="n">
        <v>2</v>
      </c>
      <c r="J23" s="2" t="n">
        <v>2010</v>
      </c>
      <c r="K23" s="2" t="s">
        <v>2236</v>
      </c>
      <c r="L23" s="0" t="n">
        <v>1</v>
      </c>
    </row>
    <row r="24" customFormat="false" ht="12.8" hidden="false" customHeight="false" outlineLevel="0" collapsed="false">
      <c r="A24" s="0" t="n">
        <v>2010</v>
      </c>
      <c r="B24" s="0" t="s">
        <v>2240</v>
      </c>
      <c r="E24" s="2" t="s">
        <v>2249</v>
      </c>
      <c r="H24" s="0" t="s">
        <v>2250</v>
      </c>
      <c r="I24" s="0" t="n">
        <v>2</v>
      </c>
      <c r="J24" s="0" t="n">
        <v>2010</v>
      </c>
      <c r="K24" s="0" t="s">
        <v>202</v>
      </c>
      <c r="L24" s="0" t="n">
        <v>1</v>
      </c>
    </row>
    <row r="25" customFormat="false" ht="12.8" hidden="false" customHeight="false" outlineLevel="0" collapsed="false">
      <c r="A25" s="0" t="n">
        <v>2010</v>
      </c>
      <c r="B25" s="2" t="s">
        <v>1663</v>
      </c>
      <c r="E25" s="2" t="s">
        <v>2251</v>
      </c>
      <c r="H25" s="0" t="s">
        <v>2251</v>
      </c>
      <c r="I25" s="0" t="n">
        <v>2</v>
      </c>
      <c r="J25" s="0" t="n">
        <v>2011</v>
      </c>
      <c r="K25" s="0" t="s">
        <v>261</v>
      </c>
      <c r="L25" s="0" t="n">
        <v>4</v>
      </c>
    </row>
    <row r="26" customFormat="false" ht="12.8" hidden="false" customHeight="false" outlineLevel="0" collapsed="false">
      <c r="A26" s="2" t="n">
        <v>2010</v>
      </c>
      <c r="B26" s="0" t="s">
        <v>30</v>
      </c>
      <c r="E26" s="2" t="s">
        <v>2242</v>
      </c>
      <c r="H26" s="0" t="s">
        <v>2252</v>
      </c>
      <c r="I26" s="0" t="n">
        <v>2</v>
      </c>
      <c r="J26" s="0" t="n">
        <v>2011</v>
      </c>
      <c r="K26" s="2" t="s">
        <v>1663</v>
      </c>
      <c r="L26" s="0" t="n">
        <v>2</v>
      </c>
    </row>
    <row r="27" customFormat="false" ht="12.8" hidden="false" customHeight="false" outlineLevel="0" collapsed="false">
      <c r="A27" s="2" t="n">
        <v>2010</v>
      </c>
      <c r="B27" s="2" t="s">
        <v>46</v>
      </c>
      <c r="E27" s="2" t="s">
        <v>2234</v>
      </c>
      <c r="H27" s="0" t="s">
        <v>137</v>
      </c>
      <c r="I27" s="0" t="n">
        <v>2</v>
      </c>
      <c r="J27" s="0" t="n">
        <v>2011</v>
      </c>
      <c r="K27" s="0" t="s">
        <v>256</v>
      </c>
      <c r="L27" s="0" t="n">
        <v>1</v>
      </c>
    </row>
    <row r="28" customFormat="false" ht="12.8" hidden="false" customHeight="false" outlineLevel="0" collapsed="false">
      <c r="A28" s="2" t="n">
        <v>2010</v>
      </c>
      <c r="B28" s="2" t="s">
        <v>2236</v>
      </c>
      <c r="E28" s="2" t="s">
        <v>1680</v>
      </c>
      <c r="H28" s="0" t="s">
        <v>2253</v>
      </c>
      <c r="I28" s="0" t="n">
        <v>2</v>
      </c>
      <c r="J28" s="0" t="n">
        <v>2011</v>
      </c>
      <c r="K28" s="0" t="s">
        <v>2244</v>
      </c>
      <c r="L28" s="0" t="n">
        <v>1</v>
      </c>
    </row>
    <row r="29" customFormat="false" ht="12.8" hidden="false" customHeight="false" outlineLevel="0" collapsed="false">
      <c r="A29" s="0" t="n">
        <v>2010</v>
      </c>
      <c r="B29" s="0" t="s">
        <v>202</v>
      </c>
      <c r="E29" s="0" t="s">
        <v>2254</v>
      </c>
      <c r="H29" s="0" t="s">
        <v>2246</v>
      </c>
      <c r="I29" s="0" t="n">
        <v>2</v>
      </c>
      <c r="J29" s="0" t="n">
        <v>2011</v>
      </c>
      <c r="K29" s="2" t="s">
        <v>30</v>
      </c>
      <c r="L29" s="0" t="n">
        <v>5</v>
      </c>
    </row>
    <row r="30" customFormat="false" ht="12.8" hidden="false" customHeight="false" outlineLevel="0" collapsed="false">
      <c r="A30" s="2" t="n">
        <v>2010</v>
      </c>
      <c r="B30" s="0" t="s">
        <v>103</v>
      </c>
      <c r="E30" s="2" t="s">
        <v>2255</v>
      </c>
      <c r="H30" s="0" t="s">
        <v>2256</v>
      </c>
      <c r="I30" s="0" t="n">
        <v>2</v>
      </c>
      <c r="J30" s="0" t="n">
        <v>2011</v>
      </c>
      <c r="K30" s="0" t="s">
        <v>277</v>
      </c>
      <c r="L30" s="0" t="n">
        <v>1</v>
      </c>
    </row>
    <row r="31" customFormat="false" ht="12.8" hidden="false" customHeight="false" outlineLevel="0" collapsed="false">
      <c r="A31" s="0" t="n">
        <v>2011</v>
      </c>
      <c r="B31" s="0" t="s">
        <v>261</v>
      </c>
      <c r="E31" s="2" t="s">
        <v>2257</v>
      </c>
      <c r="H31" s="0" t="s">
        <v>2258</v>
      </c>
      <c r="I31" s="0" t="n">
        <v>1</v>
      </c>
      <c r="J31" s="0" t="n">
        <v>2011</v>
      </c>
      <c r="K31" s="0" t="s">
        <v>290</v>
      </c>
      <c r="L31" s="0" t="n">
        <v>2</v>
      </c>
    </row>
    <row r="32" customFormat="false" ht="12.8" hidden="false" customHeight="false" outlineLevel="0" collapsed="false">
      <c r="A32" s="0" t="n">
        <v>2011</v>
      </c>
      <c r="B32" s="2" t="s">
        <v>1663</v>
      </c>
      <c r="E32" s="0" t="s">
        <v>481</v>
      </c>
      <c r="H32" s="0" t="s">
        <v>65</v>
      </c>
      <c r="I32" s="0" t="n">
        <v>1</v>
      </c>
      <c r="J32" s="0" t="n">
        <v>2011</v>
      </c>
      <c r="K32" s="0" t="s">
        <v>2246</v>
      </c>
      <c r="L32" s="0" t="n">
        <v>1</v>
      </c>
    </row>
    <row r="33" customFormat="false" ht="12.8" hidden="false" customHeight="false" outlineLevel="0" collapsed="false">
      <c r="A33" s="0" t="n">
        <v>2011</v>
      </c>
      <c r="B33" s="0" t="s">
        <v>256</v>
      </c>
      <c r="E33" s="0" t="s">
        <v>884</v>
      </c>
      <c r="H33" s="0" t="s">
        <v>2259</v>
      </c>
      <c r="I33" s="0" t="n">
        <v>1</v>
      </c>
      <c r="J33" s="0" t="n">
        <v>2011</v>
      </c>
      <c r="K33" s="2" t="s">
        <v>179</v>
      </c>
      <c r="L33" s="0" t="n">
        <v>2</v>
      </c>
    </row>
    <row r="34" customFormat="false" ht="12.8" hidden="false" customHeight="false" outlineLevel="0" collapsed="false">
      <c r="A34" s="0" t="n">
        <v>2011</v>
      </c>
      <c r="B34" s="0" t="s">
        <v>261</v>
      </c>
      <c r="E34" s="2" t="s">
        <v>2243</v>
      </c>
      <c r="H34" s="0" t="s">
        <v>2260</v>
      </c>
      <c r="I34" s="0" t="n">
        <v>1</v>
      </c>
      <c r="J34" s="0" t="n">
        <v>2011</v>
      </c>
      <c r="K34" s="0" t="s">
        <v>2248</v>
      </c>
      <c r="L34" s="0" t="n">
        <v>1</v>
      </c>
    </row>
    <row r="35" customFormat="false" ht="12.8" hidden="false" customHeight="false" outlineLevel="0" collapsed="false">
      <c r="A35" s="0" t="n">
        <v>2011</v>
      </c>
      <c r="B35" s="0" t="s">
        <v>2244</v>
      </c>
      <c r="E35" s="0" t="s">
        <v>2253</v>
      </c>
      <c r="H35" s="0" t="s">
        <v>2261</v>
      </c>
      <c r="I35" s="0" t="n">
        <v>1</v>
      </c>
      <c r="J35" s="0" t="n">
        <v>2011</v>
      </c>
      <c r="K35" s="2" t="s">
        <v>103</v>
      </c>
      <c r="L35" s="0" t="n">
        <v>1</v>
      </c>
    </row>
    <row r="36" customFormat="false" ht="12.8" hidden="false" customHeight="false" outlineLevel="0" collapsed="false">
      <c r="A36" s="0" t="n">
        <v>2011</v>
      </c>
      <c r="B36" s="2" t="s">
        <v>30</v>
      </c>
      <c r="E36" s="0" t="s">
        <v>2241</v>
      </c>
      <c r="H36" s="0" t="s">
        <v>504</v>
      </c>
      <c r="I36" s="0" t="n">
        <v>1</v>
      </c>
      <c r="J36" s="0" t="n">
        <v>2011</v>
      </c>
      <c r="K36" s="2" t="s">
        <v>46</v>
      </c>
      <c r="L36" s="0" t="n">
        <v>1</v>
      </c>
    </row>
    <row r="37" customFormat="false" ht="12.8" hidden="false" customHeight="false" outlineLevel="0" collapsed="false">
      <c r="A37" s="0" t="n">
        <v>2011</v>
      </c>
      <c r="B37" s="0" t="s">
        <v>277</v>
      </c>
      <c r="E37" s="2" t="s">
        <v>2252</v>
      </c>
      <c r="H37" s="0" t="s">
        <v>2262</v>
      </c>
      <c r="I37" s="0" t="n">
        <v>1</v>
      </c>
      <c r="J37" s="0" t="n">
        <v>2011</v>
      </c>
      <c r="K37" s="2" t="s">
        <v>2249</v>
      </c>
      <c r="L37" s="0" t="n">
        <v>1</v>
      </c>
    </row>
    <row r="38" customFormat="false" ht="12.8" hidden="false" customHeight="false" outlineLevel="0" collapsed="false">
      <c r="A38" s="0" t="n">
        <v>2011</v>
      </c>
      <c r="B38" s="0" t="s">
        <v>1663</v>
      </c>
      <c r="E38" s="2" t="s">
        <v>2263</v>
      </c>
      <c r="H38" s="0" t="s">
        <v>2254</v>
      </c>
      <c r="I38" s="0" t="n">
        <v>1</v>
      </c>
      <c r="J38" s="0" t="n">
        <v>2011</v>
      </c>
      <c r="K38" s="2" t="s">
        <v>2251</v>
      </c>
      <c r="L38" s="0" t="n">
        <v>1</v>
      </c>
    </row>
    <row r="39" customFormat="false" ht="12.8" hidden="false" customHeight="false" outlineLevel="0" collapsed="false">
      <c r="A39" s="0" t="n">
        <v>2011</v>
      </c>
      <c r="B39" s="0" t="s">
        <v>290</v>
      </c>
      <c r="E39" s="0" t="s">
        <v>773</v>
      </c>
      <c r="H39" s="0" t="s">
        <v>2264</v>
      </c>
      <c r="I39" s="0" t="n">
        <v>1</v>
      </c>
      <c r="J39" s="0" t="n">
        <v>2011</v>
      </c>
      <c r="K39" s="2" t="s">
        <v>2242</v>
      </c>
      <c r="L39" s="0" t="n">
        <v>1</v>
      </c>
    </row>
    <row r="40" customFormat="false" ht="12.8" hidden="false" customHeight="false" outlineLevel="0" collapsed="false">
      <c r="A40" s="0" t="n">
        <v>2011</v>
      </c>
      <c r="B40" s="0" t="s">
        <v>30</v>
      </c>
      <c r="E40" s="2" t="s">
        <v>2235</v>
      </c>
      <c r="H40" s="0" t="s">
        <v>202</v>
      </c>
      <c r="I40" s="0" t="n">
        <v>1</v>
      </c>
      <c r="J40" s="0" t="n">
        <v>2011</v>
      </c>
      <c r="K40" s="2" t="s">
        <v>2234</v>
      </c>
      <c r="L40" s="0" t="n">
        <v>1</v>
      </c>
    </row>
    <row r="41" customFormat="false" ht="12.8" hidden="false" customHeight="false" outlineLevel="0" collapsed="false">
      <c r="A41" s="0" t="n">
        <v>2011</v>
      </c>
      <c r="B41" s="0" t="s">
        <v>2246</v>
      </c>
      <c r="E41" s="2" t="s">
        <v>2260</v>
      </c>
      <c r="H41" s="0" t="s">
        <v>2244</v>
      </c>
      <c r="I41" s="0" t="n">
        <v>1</v>
      </c>
      <c r="J41" s="0" t="n">
        <v>2011</v>
      </c>
      <c r="K41" s="2" t="s">
        <v>1680</v>
      </c>
      <c r="L41" s="0" t="n">
        <v>1</v>
      </c>
    </row>
    <row r="42" customFormat="false" ht="12.8" hidden="false" customHeight="false" outlineLevel="0" collapsed="false">
      <c r="A42" s="0" t="n">
        <v>2011</v>
      </c>
      <c r="B42" s="2" t="s">
        <v>179</v>
      </c>
      <c r="E42" s="0" t="s">
        <v>988</v>
      </c>
      <c r="H42" s="0" t="s">
        <v>2265</v>
      </c>
      <c r="I42" s="0" t="n">
        <v>1</v>
      </c>
      <c r="J42" s="0" t="n">
        <v>2012</v>
      </c>
      <c r="K42" s="0" t="s">
        <v>30</v>
      </c>
      <c r="L42" s="0" t="n">
        <v>5</v>
      </c>
    </row>
    <row r="43" customFormat="false" ht="12.8" hidden="false" customHeight="false" outlineLevel="0" collapsed="false">
      <c r="A43" s="0" t="n">
        <v>2011</v>
      </c>
      <c r="B43" s="2" t="s">
        <v>30</v>
      </c>
      <c r="E43" s="2" t="s">
        <v>2232</v>
      </c>
      <c r="H43" s="0" t="s">
        <v>2266</v>
      </c>
      <c r="I43" s="0" t="n">
        <v>1</v>
      </c>
      <c r="J43" s="0" t="n">
        <v>2012</v>
      </c>
      <c r="K43" s="0" t="s">
        <v>2254</v>
      </c>
      <c r="L43" s="0" t="n">
        <v>1</v>
      </c>
    </row>
    <row r="44" customFormat="false" ht="12.8" hidden="false" customHeight="false" outlineLevel="0" collapsed="false">
      <c r="A44" s="0" t="n">
        <v>2011</v>
      </c>
      <c r="B44" s="0" t="s">
        <v>2248</v>
      </c>
      <c r="E44" s="2" t="s">
        <v>2267</v>
      </c>
      <c r="H44" s="0" t="s">
        <v>2248</v>
      </c>
      <c r="I44" s="0" t="n">
        <v>1</v>
      </c>
      <c r="J44" s="0" t="n">
        <v>2012</v>
      </c>
      <c r="K44" s="0" t="s">
        <v>261</v>
      </c>
      <c r="L44" s="0" t="n">
        <v>1</v>
      </c>
    </row>
    <row r="45" customFormat="false" ht="12.8" hidden="false" customHeight="false" outlineLevel="0" collapsed="false">
      <c r="A45" s="0" t="n">
        <v>2011</v>
      </c>
      <c r="B45" s="0" t="s">
        <v>30</v>
      </c>
      <c r="E45" s="2" t="s">
        <v>2250</v>
      </c>
      <c r="H45" s="0" t="s">
        <v>2255</v>
      </c>
      <c r="I45" s="0" t="n">
        <v>1</v>
      </c>
      <c r="J45" s="0" t="n">
        <v>2012</v>
      </c>
      <c r="K45" s="2" t="s">
        <v>2255</v>
      </c>
      <c r="L45" s="0" t="n">
        <v>1</v>
      </c>
    </row>
    <row r="46" customFormat="false" ht="12.8" hidden="false" customHeight="false" outlineLevel="0" collapsed="false">
      <c r="A46" s="0" t="n">
        <v>2011</v>
      </c>
      <c r="B46" s="2" t="s">
        <v>103</v>
      </c>
      <c r="E46" s="2" t="s">
        <v>2268</v>
      </c>
      <c r="H46" s="0" t="s">
        <v>2269</v>
      </c>
      <c r="I46" s="0" t="n">
        <v>1</v>
      </c>
      <c r="J46" s="0" t="n">
        <v>2012</v>
      </c>
      <c r="K46" s="0" t="s">
        <v>103</v>
      </c>
      <c r="L46" s="0" t="n">
        <v>1</v>
      </c>
    </row>
    <row r="47" customFormat="false" ht="12.8" hidden="false" customHeight="false" outlineLevel="0" collapsed="false">
      <c r="A47" s="0" t="n">
        <v>2011</v>
      </c>
      <c r="B47" s="2" t="s">
        <v>46</v>
      </c>
      <c r="E47" s="2" t="s">
        <v>2269</v>
      </c>
      <c r="H47" s="0" t="s">
        <v>87</v>
      </c>
      <c r="I47" s="0" t="n">
        <v>1</v>
      </c>
      <c r="J47" s="0" t="n">
        <v>2012</v>
      </c>
      <c r="K47" s="0" t="s">
        <v>1663</v>
      </c>
      <c r="L47" s="0" t="n">
        <v>2</v>
      </c>
    </row>
    <row r="48" customFormat="false" ht="12.8" hidden="false" customHeight="false" outlineLevel="0" collapsed="false">
      <c r="A48" s="0" t="n">
        <v>2011</v>
      </c>
      <c r="B48" s="2" t="s">
        <v>2249</v>
      </c>
      <c r="E48" s="2" t="s">
        <v>2265</v>
      </c>
      <c r="H48" s="0" t="s">
        <v>2268</v>
      </c>
      <c r="I48" s="0" t="n">
        <v>1</v>
      </c>
      <c r="J48" s="0" t="n">
        <v>2012</v>
      </c>
      <c r="K48" s="2" t="s">
        <v>2257</v>
      </c>
      <c r="L48" s="0" t="n">
        <v>1</v>
      </c>
    </row>
    <row r="49" customFormat="false" ht="12.8" hidden="false" customHeight="false" outlineLevel="0" collapsed="false">
      <c r="A49" s="0" t="n">
        <v>2011</v>
      </c>
      <c r="B49" s="2" t="s">
        <v>2251</v>
      </c>
      <c r="E49" s="2" t="s">
        <v>2270</v>
      </c>
      <c r="H49" s="0" t="s">
        <v>148</v>
      </c>
      <c r="I49" s="0" t="n">
        <v>1</v>
      </c>
      <c r="J49" s="0" t="n">
        <v>2012</v>
      </c>
      <c r="K49" s="0" t="s">
        <v>2236</v>
      </c>
      <c r="L49" s="0" t="n">
        <v>1</v>
      </c>
    </row>
    <row r="50" customFormat="false" ht="12.8" hidden="false" customHeight="false" outlineLevel="0" collapsed="false">
      <c r="A50" s="0" t="n">
        <v>2011</v>
      </c>
      <c r="B50" s="2" t="s">
        <v>179</v>
      </c>
      <c r="E50" s="0" t="s">
        <v>1266</v>
      </c>
      <c r="H50" s="0" t="s">
        <v>2271</v>
      </c>
      <c r="I50" s="0" t="n">
        <v>1</v>
      </c>
      <c r="J50" s="0" t="n">
        <v>2012</v>
      </c>
      <c r="K50" s="2" t="s">
        <v>46</v>
      </c>
      <c r="L50" s="0" t="n">
        <v>1</v>
      </c>
    </row>
    <row r="51" customFormat="false" ht="12.8" hidden="false" customHeight="false" outlineLevel="0" collapsed="false">
      <c r="A51" s="0" t="n">
        <v>2011</v>
      </c>
      <c r="B51" s="2" t="s">
        <v>2242</v>
      </c>
      <c r="E51" s="0" t="s">
        <v>1438</v>
      </c>
      <c r="H51" s="0" t="s">
        <v>481</v>
      </c>
      <c r="I51" s="0" t="n">
        <v>1</v>
      </c>
      <c r="J51" s="0" t="n">
        <v>2012</v>
      </c>
      <c r="K51" s="0" t="s">
        <v>290</v>
      </c>
      <c r="L51" s="0" t="n">
        <v>1</v>
      </c>
    </row>
    <row r="52" customFormat="false" ht="12.8" hidden="false" customHeight="false" outlineLevel="0" collapsed="false">
      <c r="A52" s="0" t="n">
        <v>2011</v>
      </c>
      <c r="B52" s="2" t="s">
        <v>2234</v>
      </c>
      <c r="E52" s="0" t="s">
        <v>2256</v>
      </c>
      <c r="H52" s="0" t="s">
        <v>1266</v>
      </c>
      <c r="I52" s="0" t="n">
        <v>1</v>
      </c>
      <c r="J52" s="0" t="n">
        <v>2012</v>
      </c>
      <c r="K52" s="0" t="s">
        <v>481</v>
      </c>
      <c r="L52" s="0" t="n">
        <v>1</v>
      </c>
    </row>
    <row r="53" customFormat="false" ht="12.8" hidden="false" customHeight="false" outlineLevel="0" collapsed="false">
      <c r="A53" s="0" t="n">
        <v>2011</v>
      </c>
      <c r="B53" s="2" t="s">
        <v>1680</v>
      </c>
      <c r="E53" s="2" t="s">
        <v>2247</v>
      </c>
      <c r="H53" s="0" t="s">
        <v>1438</v>
      </c>
      <c r="I53" s="0" t="n">
        <v>1</v>
      </c>
      <c r="J53" s="0" t="n">
        <v>2012</v>
      </c>
      <c r="K53" s="0" t="s">
        <v>179</v>
      </c>
      <c r="L53" s="0" t="n">
        <v>1</v>
      </c>
    </row>
    <row r="54" customFormat="false" ht="12.8" hidden="false" customHeight="false" outlineLevel="0" collapsed="false">
      <c r="A54" s="0" t="n">
        <v>2011</v>
      </c>
      <c r="B54" s="0" t="s">
        <v>261</v>
      </c>
      <c r="E54" s="2" t="s">
        <v>2261</v>
      </c>
      <c r="H54" s="0" t="s">
        <v>2272</v>
      </c>
      <c r="I54" s="0" t="n">
        <v>1</v>
      </c>
      <c r="J54" s="0" t="n">
        <v>2012</v>
      </c>
      <c r="K54" s="0" t="s">
        <v>504</v>
      </c>
      <c r="L54" s="0" t="n">
        <v>1</v>
      </c>
    </row>
    <row r="55" customFormat="false" ht="12.8" hidden="false" customHeight="false" outlineLevel="0" collapsed="false">
      <c r="A55" s="0" t="n">
        <v>2011</v>
      </c>
      <c r="B55" s="0" t="s">
        <v>30</v>
      </c>
      <c r="E55" s="2" t="s">
        <v>2258</v>
      </c>
      <c r="H55" s="0" t="s">
        <v>23</v>
      </c>
      <c r="I55" s="0" t="n">
        <v>1</v>
      </c>
      <c r="J55" s="0" t="n">
        <v>2013</v>
      </c>
      <c r="K55" s="0" t="s">
        <v>884</v>
      </c>
      <c r="L55" s="0" t="n">
        <v>1</v>
      </c>
    </row>
    <row r="56" customFormat="false" ht="12.8" hidden="false" customHeight="false" outlineLevel="0" collapsed="false">
      <c r="A56" s="0" t="n">
        <v>2011</v>
      </c>
      <c r="B56" s="0" t="s">
        <v>261</v>
      </c>
      <c r="E56" s="2" t="s">
        <v>2262</v>
      </c>
      <c r="H56" s="0" t="s">
        <v>277</v>
      </c>
      <c r="I56" s="0" t="n">
        <v>1</v>
      </c>
      <c r="J56" s="0" t="n">
        <v>2013</v>
      </c>
      <c r="K56" s="0" t="s">
        <v>30</v>
      </c>
      <c r="L56" s="0" t="n">
        <v>5</v>
      </c>
    </row>
    <row r="57" customFormat="false" ht="12.8" hidden="false" customHeight="false" outlineLevel="0" collapsed="false">
      <c r="A57" s="0" t="n">
        <v>2011</v>
      </c>
      <c r="B57" s="0" t="s">
        <v>290</v>
      </c>
      <c r="E57" s="2" t="s">
        <v>2264</v>
      </c>
      <c r="H57" s="0" t="s">
        <v>2240</v>
      </c>
      <c r="I57" s="0" t="n">
        <v>1</v>
      </c>
      <c r="J57" s="0" t="n">
        <v>2013</v>
      </c>
      <c r="K57" s="0" t="s">
        <v>290</v>
      </c>
      <c r="L57" s="0" t="n">
        <v>1</v>
      </c>
    </row>
    <row r="58" customFormat="false" ht="12.8" hidden="false" customHeight="false" outlineLevel="0" collapsed="false">
      <c r="A58" s="0" t="n">
        <v>2012</v>
      </c>
      <c r="B58" s="0" t="s">
        <v>30</v>
      </c>
      <c r="E58" s="2" t="s">
        <v>2259</v>
      </c>
      <c r="H58" s="0" t="s">
        <v>2270</v>
      </c>
      <c r="I58" s="0" t="n">
        <v>1</v>
      </c>
      <c r="J58" s="0" t="n">
        <v>2013</v>
      </c>
      <c r="K58" s="0" t="s">
        <v>46</v>
      </c>
      <c r="L58" s="0" t="n">
        <v>2</v>
      </c>
    </row>
    <row r="59" customFormat="false" ht="12.8" hidden="false" customHeight="false" outlineLevel="0" collapsed="false">
      <c r="A59" s="0" t="n">
        <v>2012</v>
      </c>
      <c r="B59" s="0" t="s">
        <v>30</v>
      </c>
      <c r="E59" s="0" t="s">
        <v>2273</v>
      </c>
      <c r="H59" s="0" t="s">
        <v>2267</v>
      </c>
      <c r="I59" s="0" t="n">
        <v>1</v>
      </c>
      <c r="J59" s="0" t="n">
        <v>2013</v>
      </c>
      <c r="K59" s="0" t="s">
        <v>103</v>
      </c>
      <c r="L59" s="0" t="n">
        <v>3</v>
      </c>
    </row>
    <row r="60" customFormat="false" ht="12.8" hidden="false" customHeight="false" outlineLevel="0" collapsed="false">
      <c r="A60" s="0" t="n">
        <v>2012</v>
      </c>
      <c r="B60" s="0" t="s">
        <v>2254</v>
      </c>
      <c r="E60" s="2" t="s">
        <v>2274</v>
      </c>
      <c r="H60" s="0" t="s">
        <v>2274</v>
      </c>
      <c r="I60" s="0" t="n">
        <v>1</v>
      </c>
      <c r="J60" s="0" t="n">
        <v>2013</v>
      </c>
      <c r="K60" s="0" t="s">
        <v>256</v>
      </c>
      <c r="L60" s="0" t="n">
        <v>1</v>
      </c>
    </row>
    <row r="61" customFormat="false" ht="12.8" hidden="false" customHeight="false" outlineLevel="0" collapsed="false">
      <c r="A61" s="0" t="n">
        <v>2012</v>
      </c>
      <c r="B61" s="0" t="s">
        <v>261</v>
      </c>
      <c r="E61" s="2" t="s">
        <v>2233</v>
      </c>
      <c r="H61" s="0" t="s">
        <v>2237</v>
      </c>
      <c r="I61" s="0" t="n">
        <v>1</v>
      </c>
      <c r="J61" s="0" t="n">
        <v>2013</v>
      </c>
      <c r="K61" s="0" t="s">
        <v>127</v>
      </c>
      <c r="L61" s="0" t="n">
        <v>1</v>
      </c>
    </row>
    <row r="62" customFormat="false" ht="12.8" hidden="false" customHeight="false" outlineLevel="0" collapsed="false">
      <c r="A62" s="0" t="n">
        <v>2012</v>
      </c>
      <c r="B62" s="0" t="s">
        <v>30</v>
      </c>
      <c r="E62" s="2" t="s">
        <v>2266</v>
      </c>
      <c r="H62" s="0" t="s">
        <v>2275</v>
      </c>
      <c r="I62" s="0" t="n">
        <v>1</v>
      </c>
      <c r="J62" s="0" t="n">
        <v>2013</v>
      </c>
      <c r="K62" s="0" t="s">
        <v>1663</v>
      </c>
      <c r="L62" s="0" t="n">
        <v>1</v>
      </c>
    </row>
    <row r="63" customFormat="false" ht="12.8" hidden="false" customHeight="false" outlineLevel="0" collapsed="false">
      <c r="A63" s="0" t="n">
        <v>2012</v>
      </c>
      <c r="B63" s="2" t="s">
        <v>2255</v>
      </c>
      <c r="E63" s="0" t="s">
        <v>2276</v>
      </c>
      <c r="H63" s="0" t="s">
        <v>2257</v>
      </c>
      <c r="I63" s="0" t="n">
        <v>1</v>
      </c>
      <c r="J63" s="0" t="n">
        <v>2013</v>
      </c>
      <c r="K63" s="0" t="s">
        <v>2234</v>
      </c>
      <c r="L63" s="0" t="n">
        <v>1</v>
      </c>
    </row>
    <row r="64" customFormat="false" ht="12.8" hidden="false" customHeight="false" outlineLevel="0" collapsed="false">
      <c r="A64" s="0" t="n">
        <v>2012</v>
      </c>
      <c r="B64" s="0" t="s">
        <v>103</v>
      </c>
      <c r="E64" s="0" t="s">
        <v>2277</v>
      </c>
      <c r="H64" s="0" t="s">
        <v>2263</v>
      </c>
      <c r="I64" s="0" t="n">
        <v>1</v>
      </c>
      <c r="J64" s="0" t="n">
        <v>2013</v>
      </c>
      <c r="K64" s="2" t="s">
        <v>1680</v>
      </c>
      <c r="L64" s="0" t="n">
        <v>1</v>
      </c>
    </row>
    <row r="65" customFormat="false" ht="12.8" hidden="false" customHeight="false" outlineLevel="0" collapsed="false">
      <c r="A65" s="0" t="n">
        <v>2012</v>
      </c>
      <c r="B65" s="0" t="s">
        <v>30</v>
      </c>
      <c r="E65" s="2" t="s">
        <v>2271</v>
      </c>
      <c r="H65" s="0" t="s">
        <v>2238</v>
      </c>
      <c r="I65" s="0" t="n">
        <v>1</v>
      </c>
      <c r="J65" s="0" t="n">
        <v>2013</v>
      </c>
      <c r="K65" s="2" t="s">
        <v>2243</v>
      </c>
      <c r="L65" s="0" t="n">
        <v>1</v>
      </c>
    </row>
    <row r="66" customFormat="false" ht="12.8" hidden="false" customHeight="false" outlineLevel="0" collapsed="false">
      <c r="A66" s="0" t="n">
        <v>2012</v>
      </c>
      <c r="B66" s="0" t="s">
        <v>1663</v>
      </c>
      <c r="E66" s="0" t="s">
        <v>2272</v>
      </c>
      <c r="H66" s="0" t="s">
        <v>2276</v>
      </c>
      <c r="I66" s="0" t="n">
        <v>1</v>
      </c>
      <c r="J66" s="0" t="n">
        <v>2013</v>
      </c>
      <c r="K66" s="2" t="s">
        <v>2242</v>
      </c>
      <c r="L66" s="0" t="n">
        <v>1</v>
      </c>
    </row>
    <row r="67" customFormat="false" ht="12.8" hidden="false" customHeight="false" outlineLevel="0" collapsed="false">
      <c r="A67" s="0" t="n">
        <v>2012</v>
      </c>
      <c r="B67" s="2" t="s">
        <v>2257</v>
      </c>
      <c r="E67" s="0" t="s">
        <v>290</v>
      </c>
      <c r="H67" s="0" t="s">
        <v>2273</v>
      </c>
      <c r="I67" s="0" t="n">
        <v>1</v>
      </c>
      <c r="J67" s="0" t="n">
        <v>2013</v>
      </c>
      <c r="K67" s="2" t="s">
        <v>179</v>
      </c>
      <c r="L67" s="0" t="n">
        <v>1</v>
      </c>
    </row>
    <row r="68" customFormat="false" ht="12.8" hidden="false" customHeight="false" outlineLevel="0" collapsed="false">
      <c r="A68" s="0" t="n">
        <v>2012</v>
      </c>
      <c r="B68" s="0" t="s">
        <v>2236</v>
      </c>
      <c r="E68" s="0" t="s">
        <v>504</v>
      </c>
      <c r="H68" s="0" t="s">
        <v>988</v>
      </c>
      <c r="I68" s="0" t="n">
        <v>1</v>
      </c>
      <c r="J68" s="0" t="n">
        <v>2013</v>
      </c>
      <c r="K68" s="2" t="s">
        <v>2249</v>
      </c>
      <c r="L68" s="0" t="n">
        <v>1</v>
      </c>
    </row>
    <row r="69" customFormat="false" ht="12.8" hidden="false" customHeight="false" outlineLevel="0" collapsed="false">
      <c r="A69" s="0" t="n">
        <v>2012</v>
      </c>
      <c r="B69" s="0" t="s">
        <v>30</v>
      </c>
      <c r="E69" s="2" t="s">
        <v>2278</v>
      </c>
      <c r="H69" s="0" t="s">
        <v>2277</v>
      </c>
      <c r="I69" s="0" t="n">
        <v>1</v>
      </c>
      <c r="J69" s="0" t="n">
        <v>2013</v>
      </c>
      <c r="K69" s="2" t="s">
        <v>2236</v>
      </c>
      <c r="L69" s="0" t="n">
        <v>1</v>
      </c>
    </row>
    <row r="70" customFormat="false" ht="12.8" hidden="false" customHeight="false" outlineLevel="0" collapsed="false">
      <c r="A70" s="0" t="n">
        <v>2012</v>
      </c>
      <c r="B70" s="2" t="s">
        <v>46</v>
      </c>
      <c r="H70" s="0" t="s">
        <v>2239</v>
      </c>
      <c r="I70" s="0" t="n">
        <v>1</v>
      </c>
      <c r="J70" s="0" t="n">
        <v>2013</v>
      </c>
      <c r="K70" s="2" t="s">
        <v>2251</v>
      </c>
      <c r="L70" s="0" t="n">
        <v>1</v>
      </c>
    </row>
    <row r="71" customFormat="false" ht="12.8" hidden="false" customHeight="false" outlineLevel="0" collapsed="false">
      <c r="A71" s="0" t="n">
        <v>2012</v>
      </c>
      <c r="B71" s="0" t="s">
        <v>290</v>
      </c>
      <c r="J71" s="0" t="n">
        <v>2013</v>
      </c>
      <c r="K71" s="0" t="s">
        <v>2253</v>
      </c>
      <c r="L71" s="0" t="n">
        <v>2</v>
      </c>
    </row>
    <row r="72" customFormat="false" ht="12.8" hidden="false" customHeight="false" outlineLevel="0" collapsed="false">
      <c r="A72" s="0" t="n">
        <v>2012</v>
      </c>
      <c r="B72" s="0" t="s">
        <v>481</v>
      </c>
      <c r="J72" s="0" t="n">
        <v>2013</v>
      </c>
      <c r="K72" s="0" t="s">
        <v>261</v>
      </c>
      <c r="L72" s="0" t="n">
        <v>1</v>
      </c>
    </row>
    <row r="73" customFormat="false" ht="12.8" hidden="false" customHeight="false" outlineLevel="0" collapsed="false">
      <c r="A73" s="0" t="n">
        <v>2012</v>
      </c>
      <c r="B73" s="0" t="s">
        <v>179</v>
      </c>
      <c r="J73" s="0" t="n">
        <v>2014</v>
      </c>
      <c r="K73" s="0" t="s">
        <v>179</v>
      </c>
      <c r="L73" s="0" t="n">
        <v>3</v>
      </c>
    </row>
    <row r="74" customFormat="false" ht="12.8" hidden="false" customHeight="false" outlineLevel="0" collapsed="false">
      <c r="A74" s="0" t="n">
        <v>2012</v>
      </c>
      <c r="B74" s="0" t="s">
        <v>504</v>
      </c>
      <c r="J74" s="0" t="n">
        <v>2014</v>
      </c>
      <c r="K74" s="0" t="s">
        <v>256</v>
      </c>
      <c r="L74" s="0" t="n">
        <v>1</v>
      </c>
    </row>
    <row r="75" customFormat="false" ht="12.8" hidden="false" customHeight="false" outlineLevel="0" collapsed="false">
      <c r="A75" s="0" t="n">
        <v>2012</v>
      </c>
      <c r="B75" s="0" t="s">
        <v>1663</v>
      </c>
      <c r="J75" s="0" t="n">
        <v>2014</v>
      </c>
      <c r="K75" s="0" t="s">
        <v>137</v>
      </c>
      <c r="L75" s="0" t="n">
        <v>1</v>
      </c>
    </row>
    <row r="76" customFormat="false" ht="12.8" hidden="false" customHeight="false" outlineLevel="0" collapsed="false">
      <c r="A76" s="0" t="n">
        <v>2013</v>
      </c>
      <c r="B76" s="0" t="s">
        <v>884</v>
      </c>
      <c r="J76" s="0" t="n">
        <v>2014</v>
      </c>
      <c r="K76" s="0" t="s">
        <v>30</v>
      </c>
      <c r="L76" s="0" t="n">
        <v>4</v>
      </c>
    </row>
    <row r="77" customFormat="false" ht="12.8" hidden="false" customHeight="false" outlineLevel="0" collapsed="false">
      <c r="A77" s="0" t="n">
        <v>2013</v>
      </c>
      <c r="B77" s="0" t="s">
        <v>30</v>
      </c>
      <c r="J77" s="0" t="n">
        <v>2014</v>
      </c>
      <c r="K77" s="0" t="s">
        <v>2241</v>
      </c>
      <c r="L77" s="0" t="n">
        <v>1</v>
      </c>
    </row>
    <row r="78" customFormat="false" ht="12.8" hidden="false" customHeight="false" outlineLevel="0" collapsed="false">
      <c r="A78" s="0" t="n">
        <v>2013</v>
      </c>
      <c r="B78" s="0" t="s">
        <v>290</v>
      </c>
      <c r="J78" s="0" t="n">
        <v>2014</v>
      </c>
      <c r="K78" s="2" t="s">
        <v>2252</v>
      </c>
      <c r="L78" s="0" t="n">
        <v>1</v>
      </c>
    </row>
    <row r="79" customFormat="false" ht="12.8" hidden="false" customHeight="false" outlineLevel="0" collapsed="false">
      <c r="A79" s="0" t="n">
        <v>2013</v>
      </c>
      <c r="B79" s="0" t="s">
        <v>30</v>
      </c>
      <c r="J79" s="0" t="n">
        <v>2014</v>
      </c>
      <c r="K79" s="2" t="s">
        <v>2246</v>
      </c>
      <c r="L79" s="0" t="n">
        <v>1</v>
      </c>
    </row>
    <row r="80" customFormat="false" ht="12.8" hidden="false" customHeight="false" outlineLevel="0" collapsed="false">
      <c r="A80" s="0" t="n">
        <v>2013</v>
      </c>
      <c r="B80" s="0" t="s">
        <v>30</v>
      </c>
      <c r="J80" s="0" t="n">
        <v>2014</v>
      </c>
      <c r="K80" s="2" t="s">
        <v>2263</v>
      </c>
      <c r="L80" s="0" t="n">
        <v>1</v>
      </c>
    </row>
    <row r="81" customFormat="false" ht="12.8" hidden="false" customHeight="false" outlineLevel="0" collapsed="false">
      <c r="A81" s="0" t="n">
        <v>2013</v>
      </c>
      <c r="B81" s="0" t="s">
        <v>46</v>
      </c>
      <c r="J81" s="0" t="n">
        <v>2014</v>
      </c>
      <c r="K81" s="0" t="s">
        <v>261</v>
      </c>
      <c r="L81" s="0" t="n">
        <v>1</v>
      </c>
    </row>
    <row r="82" customFormat="false" ht="12.8" hidden="false" customHeight="false" outlineLevel="0" collapsed="false">
      <c r="A82" s="0" t="n">
        <v>2013</v>
      </c>
      <c r="B82" s="0" t="s">
        <v>103</v>
      </c>
      <c r="J82" s="0" t="n">
        <v>2014</v>
      </c>
      <c r="K82" s="0" t="s">
        <v>773</v>
      </c>
      <c r="L82" s="0" t="n">
        <v>1</v>
      </c>
    </row>
    <row r="83" customFormat="false" ht="12.8" hidden="false" customHeight="false" outlineLevel="0" collapsed="false">
      <c r="A83" s="0" t="n">
        <v>2013</v>
      </c>
      <c r="B83" s="0" t="s">
        <v>103</v>
      </c>
      <c r="J83" s="0" t="n">
        <v>2014</v>
      </c>
      <c r="K83" s="2" t="s">
        <v>2235</v>
      </c>
      <c r="L83" s="0" t="n">
        <v>1</v>
      </c>
    </row>
    <row r="84" customFormat="false" ht="12.8" hidden="false" customHeight="false" outlineLevel="0" collapsed="false">
      <c r="A84" s="0" t="n">
        <v>2013</v>
      </c>
      <c r="B84" s="0" t="s">
        <v>256</v>
      </c>
      <c r="J84" s="0" t="n">
        <v>2014</v>
      </c>
      <c r="K84" s="0" t="s">
        <v>2234</v>
      </c>
      <c r="L84" s="0" t="n">
        <v>1</v>
      </c>
    </row>
    <row r="85" customFormat="false" ht="12.8" hidden="false" customHeight="false" outlineLevel="0" collapsed="false">
      <c r="A85" s="0" t="n">
        <v>2013</v>
      </c>
      <c r="B85" s="0" t="s">
        <v>30</v>
      </c>
      <c r="J85" s="0" t="n">
        <v>2014</v>
      </c>
      <c r="K85" s="0" t="s">
        <v>290</v>
      </c>
      <c r="L85" s="0" t="n">
        <v>1</v>
      </c>
    </row>
    <row r="86" customFormat="false" ht="12.8" hidden="false" customHeight="false" outlineLevel="0" collapsed="false">
      <c r="A86" s="0" t="n">
        <v>2013</v>
      </c>
      <c r="B86" s="0" t="s">
        <v>127</v>
      </c>
      <c r="J86" s="0" t="n">
        <v>2014</v>
      </c>
      <c r="K86" s="0" t="s">
        <v>103</v>
      </c>
      <c r="L86" s="0" t="n">
        <v>2</v>
      </c>
    </row>
    <row r="87" customFormat="false" ht="12.8" hidden="false" customHeight="false" outlineLevel="0" collapsed="false">
      <c r="A87" s="0" t="n">
        <v>2013</v>
      </c>
      <c r="B87" s="0" t="s">
        <v>1663</v>
      </c>
      <c r="J87" s="0" t="n">
        <v>2014</v>
      </c>
      <c r="K87" s="0" t="s">
        <v>1663</v>
      </c>
      <c r="L87" s="0" t="n">
        <v>1</v>
      </c>
    </row>
    <row r="88" customFormat="false" ht="12.8" hidden="false" customHeight="false" outlineLevel="0" collapsed="false">
      <c r="A88" s="0" t="n">
        <v>2013</v>
      </c>
      <c r="B88" s="0" t="s">
        <v>2234</v>
      </c>
      <c r="J88" s="0" t="n">
        <v>2014</v>
      </c>
      <c r="K88" s="0" t="s">
        <v>884</v>
      </c>
      <c r="L88" s="0" t="n">
        <v>2</v>
      </c>
    </row>
    <row r="89" customFormat="false" ht="12.8" hidden="false" customHeight="false" outlineLevel="0" collapsed="false">
      <c r="A89" s="0" t="n">
        <v>2013</v>
      </c>
      <c r="B89" s="2" t="s">
        <v>1680</v>
      </c>
      <c r="J89" s="0" t="n">
        <v>2014</v>
      </c>
      <c r="K89" s="0" t="s">
        <v>2236</v>
      </c>
      <c r="L89" s="0" t="n">
        <v>1</v>
      </c>
    </row>
    <row r="90" customFormat="false" ht="12.8" hidden="false" customHeight="false" outlineLevel="0" collapsed="false">
      <c r="A90" s="0" t="n">
        <v>2013</v>
      </c>
      <c r="B90" s="2" t="s">
        <v>46</v>
      </c>
      <c r="J90" s="0" t="n">
        <v>2014</v>
      </c>
      <c r="K90" s="2" t="s">
        <v>46</v>
      </c>
      <c r="L90" s="0" t="n">
        <v>2</v>
      </c>
    </row>
    <row r="91" customFormat="false" ht="12.8" hidden="false" customHeight="false" outlineLevel="0" collapsed="false">
      <c r="A91" s="0" t="n">
        <v>2013</v>
      </c>
      <c r="B91" s="2" t="s">
        <v>2243</v>
      </c>
      <c r="J91" s="0" t="n">
        <v>2014</v>
      </c>
      <c r="K91" s="2" t="s">
        <v>2260</v>
      </c>
      <c r="L91" s="0" t="n">
        <v>1</v>
      </c>
    </row>
    <row r="92" customFormat="false" ht="12.8" hidden="false" customHeight="false" outlineLevel="0" collapsed="false">
      <c r="A92" s="0" t="n">
        <v>2013</v>
      </c>
      <c r="B92" s="2" t="s">
        <v>2242</v>
      </c>
      <c r="J92" s="2" t="n">
        <v>2015</v>
      </c>
      <c r="K92" s="2" t="s">
        <v>261</v>
      </c>
      <c r="L92" s="0" t="n">
        <v>1</v>
      </c>
    </row>
    <row r="93" customFormat="false" ht="12.8" hidden="false" customHeight="false" outlineLevel="0" collapsed="false">
      <c r="A93" s="0" t="n">
        <v>2013</v>
      </c>
      <c r="B93" s="2" t="s">
        <v>30</v>
      </c>
      <c r="J93" s="2" t="n">
        <v>2015</v>
      </c>
      <c r="K93" s="2" t="s">
        <v>2241</v>
      </c>
      <c r="L93" s="0" t="n">
        <v>1</v>
      </c>
    </row>
    <row r="94" customFormat="false" ht="12.8" hidden="false" customHeight="false" outlineLevel="0" collapsed="false">
      <c r="A94" s="0" t="n">
        <v>2013</v>
      </c>
      <c r="B94" s="2" t="s">
        <v>179</v>
      </c>
      <c r="J94" s="2" t="n">
        <v>2015</v>
      </c>
      <c r="K94" s="2" t="s">
        <v>30</v>
      </c>
      <c r="L94" s="0" t="n">
        <v>6</v>
      </c>
    </row>
    <row r="95" customFormat="false" ht="12.8" hidden="false" customHeight="false" outlineLevel="0" collapsed="false">
      <c r="A95" s="0" t="n">
        <v>2013</v>
      </c>
      <c r="B95" s="2" t="s">
        <v>103</v>
      </c>
      <c r="J95" s="2" t="n">
        <v>2015</v>
      </c>
      <c r="K95" s="2" t="s">
        <v>1663</v>
      </c>
      <c r="L95" s="0" t="n">
        <v>2</v>
      </c>
    </row>
    <row r="96" customFormat="false" ht="12.8" hidden="false" customHeight="false" outlineLevel="0" collapsed="false">
      <c r="A96" s="0" t="n">
        <v>2013</v>
      </c>
      <c r="B96" s="2" t="s">
        <v>2249</v>
      </c>
      <c r="J96" s="0" t="n">
        <v>2015</v>
      </c>
      <c r="K96" s="2" t="s">
        <v>2275</v>
      </c>
      <c r="L96" s="0" t="n">
        <v>1</v>
      </c>
    </row>
    <row r="97" customFormat="false" ht="12.8" hidden="false" customHeight="false" outlineLevel="0" collapsed="false">
      <c r="A97" s="0" t="n">
        <v>2013</v>
      </c>
      <c r="B97" s="2" t="s">
        <v>2236</v>
      </c>
      <c r="J97" s="0" t="n">
        <v>2015</v>
      </c>
      <c r="K97" s="0" t="s">
        <v>103</v>
      </c>
      <c r="L97" s="0" t="n">
        <v>2</v>
      </c>
    </row>
    <row r="98" customFormat="false" ht="12.8" hidden="false" customHeight="false" outlineLevel="0" collapsed="false">
      <c r="A98" s="0" t="n">
        <v>2013</v>
      </c>
      <c r="B98" s="2" t="s">
        <v>2251</v>
      </c>
      <c r="J98" s="0" t="n">
        <v>2015</v>
      </c>
      <c r="K98" s="0" t="s">
        <v>988</v>
      </c>
      <c r="L98" s="0" t="n">
        <v>1</v>
      </c>
    </row>
    <row r="99" customFormat="false" ht="12.8" hidden="false" customHeight="false" outlineLevel="0" collapsed="false">
      <c r="A99" s="0" t="n">
        <v>2013</v>
      </c>
      <c r="B99" s="0" t="s">
        <v>2253</v>
      </c>
      <c r="J99" s="0" t="n">
        <v>2015</v>
      </c>
      <c r="K99" s="2" t="s">
        <v>2232</v>
      </c>
      <c r="L99" s="0" t="n">
        <v>1</v>
      </c>
    </row>
    <row r="100" customFormat="false" ht="12.8" hidden="false" customHeight="false" outlineLevel="0" collapsed="false">
      <c r="A100" s="0" t="n">
        <v>2013</v>
      </c>
      <c r="B100" s="2" t="s">
        <v>2253</v>
      </c>
      <c r="J100" s="0" t="n">
        <v>2015</v>
      </c>
      <c r="K100" s="0" t="s">
        <v>290</v>
      </c>
      <c r="L100" s="0" t="n">
        <v>1</v>
      </c>
    </row>
    <row r="101" customFormat="false" ht="12.8" hidden="false" customHeight="false" outlineLevel="0" collapsed="false">
      <c r="A101" s="0" t="n">
        <v>2013</v>
      </c>
      <c r="B101" s="0" t="s">
        <v>261</v>
      </c>
      <c r="J101" s="0" t="n">
        <v>2015</v>
      </c>
      <c r="K101" s="2" t="s">
        <v>2243</v>
      </c>
      <c r="L101" s="0" t="n">
        <v>1</v>
      </c>
    </row>
    <row r="102" customFormat="false" ht="12.8" hidden="false" customHeight="false" outlineLevel="0" collapsed="false">
      <c r="A102" s="0" t="n">
        <v>2014</v>
      </c>
      <c r="B102" s="0" t="s">
        <v>179</v>
      </c>
      <c r="J102" s="0" t="n">
        <v>2015</v>
      </c>
      <c r="K102" s="2" t="s">
        <v>2242</v>
      </c>
      <c r="L102" s="0" t="n">
        <v>1</v>
      </c>
    </row>
    <row r="103" customFormat="false" ht="12.8" hidden="false" customHeight="false" outlineLevel="0" collapsed="false">
      <c r="A103" s="0" t="n">
        <v>2014</v>
      </c>
      <c r="B103" s="0" t="s">
        <v>256</v>
      </c>
      <c r="J103" s="0" t="n">
        <v>2015</v>
      </c>
      <c r="K103" s="2" t="s">
        <v>179</v>
      </c>
      <c r="L103" s="0" t="n">
        <v>1</v>
      </c>
    </row>
    <row r="104" customFormat="false" ht="12.8" hidden="false" customHeight="false" outlineLevel="0" collapsed="false">
      <c r="A104" s="0" t="n">
        <v>2014</v>
      </c>
      <c r="B104" s="0" t="s">
        <v>137</v>
      </c>
      <c r="J104" s="0" t="n">
        <v>2015</v>
      </c>
      <c r="K104" s="2" t="s">
        <v>2267</v>
      </c>
      <c r="L104" s="0" t="n">
        <v>1</v>
      </c>
    </row>
    <row r="105" customFormat="false" ht="12.8" hidden="false" customHeight="false" outlineLevel="0" collapsed="false">
      <c r="A105" s="0" t="n">
        <v>2014</v>
      </c>
      <c r="B105" s="0" t="s">
        <v>179</v>
      </c>
      <c r="J105" s="0" t="n">
        <v>2015</v>
      </c>
      <c r="K105" s="2" t="s">
        <v>2250</v>
      </c>
      <c r="L105" s="0" t="n">
        <v>2</v>
      </c>
    </row>
    <row r="106" customFormat="false" ht="12.8" hidden="false" customHeight="false" outlineLevel="0" collapsed="false">
      <c r="A106" s="0" t="n">
        <v>2014</v>
      </c>
      <c r="B106" s="0" t="s">
        <v>30</v>
      </c>
      <c r="J106" s="0" t="n">
        <v>2015</v>
      </c>
      <c r="K106" s="2" t="s">
        <v>2268</v>
      </c>
      <c r="L106" s="0" t="n">
        <v>1</v>
      </c>
    </row>
    <row r="107" customFormat="false" ht="12.8" hidden="false" customHeight="false" outlineLevel="0" collapsed="false">
      <c r="A107" s="0" t="n">
        <v>2014</v>
      </c>
      <c r="B107" s="0" t="s">
        <v>2241</v>
      </c>
      <c r="J107" s="0" t="n">
        <v>2015</v>
      </c>
      <c r="K107" s="0" t="s">
        <v>884</v>
      </c>
      <c r="L107" s="0" t="n">
        <v>1</v>
      </c>
    </row>
    <row r="108" customFormat="false" ht="12.8" hidden="false" customHeight="false" outlineLevel="0" collapsed="false">
      <c r="A108" s="0" t="n">
        <v>2014</v>
      </c>
      <c r="B108" s="2" t="s">
        <v>2252</v>
      </c>
      <c r="J108" s="0" t="n">
        <v>2016</v>
      </c>
      <c r="K108" s="0" t="s">
        <v>290</v>
      </c>
      <c r="L108" s="0" t="n">
        <v>2</v>
      </c>
    </row>
    <row r="109" customFormat="false" ht="12.8" hidden="false" customHeight="false" outlineLevel="0" collapsed="false">
      <c r="A109" s="0" t="n">
        <v>2014</v>
      </c>
      <c r="B109" s="2" t="s">
        <v>2246</v>
      </c>
      <c r="J109" s="0" t="n">
        <v>2016</v>
      </c>
      <c r="K109" s="0" t="s">
        <v>30</v>
      </c>
      <c r="L109" s="0" t="n">
        <v>4</v>
      </c>
    </row>
    <row r="110" customFormat="false" ht="12.8" hidden="false" customHeight="false" outlineLevel="0" collapsed="false">
      <c r="A110" s="0" t="n">
        <v>2014</v>
      </c>
      <c r="B110" s="2" t="s">
        <v>2263</v>
      </c>
      <c r="J110" s="0" t="n">
        <v>2016</v>
      </c>
      <c r="K110" s="2" t="s">
        <v>46</v>
      </c>
      <c r="L110" s="0" t="n">
        <v>3</v>
      </c>
    </row>
    <row r="111" customFormat="false" ht="12.8" hidden="false" customHeight="false" outlineLevel="0" collapsed="false">
      <c r="A111" s="0" t="n">
        <v>2014</v>
      </c>
      <c r="B111" s="0" t="s">
        <v>261</v>
      </c>
      <c r="J111" s="0" t="n">
        <v>2016</v>
      </c>
      <c r="K111" s="0" t="s">
        <v>103</v>
      </c>
      <c r="L111" s="0" t="n">
        <v>6</v>
      </c>
    </row>
    <row r="112" customFormat="false" ht="12.8" hidden="false" customHeight="false" outlineLevel="0" collapsed="false">
      <c r="A112" s="0" t="n">
        <v>2014</v>
      </c>
      <c r="B112" s="0" t="s">
        <v>773</v>
      </c>
      <c r="J112" s="0" t="n">
        <v>2016</v>
      </c>
      <c r="K112" s="0" t="s">
        <v>127</v>
      </c>
      <c r="L112" s="0" t="n">
        <v>1</v>
      </c>
    </row>
    <row r="113" customFormat="false" ht="12.8" hidden="false" customHeight="false" outlineLevel="0" collapsed="false">
      <c r="A113" s="0" t="n">
        <v>2014</v>
      </c>
      <c r="B113" s="0" t="s">
        <v>30</v>
      </c>
      <c r="J113" s="0" t="n">
        <v>2016</v>
      </c>
      <c r="K113" s="0" t="s">
        <v>2235</v>
      </c>
      <c r="L113" s="0" t="n">
        <v>1</v>
      </c>
    </row>
    <row r="114" customFormat="false" ht="12.8" hidden="false" customHeight="false" outlineLevel="0" collapsed="false">
      <c r="A114" s="0" t="n">
        <v>2014</v>
      </c>
      <c r="B114" s="0" t="s">
        <v>30</v>
      </c>
      <c r="J114" s="0" t="n">
        <v>2016</v>
      </c>
      <c r="K114" s="2" t="s">
        <v>2269</v>
      </c>
      <c r="L114" s="0" t="n">
        <v>1</v>
      </c>
    </row>
    <row r="115" customFormat="false" ht="12.8" hidden="false" customHeight="false" outlineLevel="0" collapsed="false">
      <c r="A115" s="0" t="n">
        <v>2014</v>
      </c>
      <c r="B115" s="2" t="s">
        <v>2235</v>
      </c>
      <c r="J115" s="0" t="n">
        <v>2016</v>
      </c>
      <c r="K115" s="2" t="s">
        <v>2265</v>
      </c>
      <c r="L115" s="0" t="n">
        <v>1</v>
      </c>
    </row>
    <row r="116" customFormat="false" ht="12.8" hidden="false" customHeight="false" outlineLevel="0" collapsed="false">
      <c r="A116" s="0" t="n">
        <v>2014</v>
      </c>
      <c r="B116" s="0" t="s">
        <v>2234</v>
      </c>
      <c r="J116" s="0" t="n">
        <v>2016</v>
      </c>
      <c r="K116" s="2" t="s">
        <v>884</v>
      </c>
      <c r="L116" s="0" t="n">
        <v>3</v>
      </c>
    </row>
    <row r="117" customFormat="false" ht="12.8" hidden="false" customHeight="false" outlineLevel="0" collapsed="false">
      <c r="A117" s="0" t="n">
        <v>2014</v>
      </c>
      <c r="B117" s="0" t="s">
        <v>290</v>
      </c>
      <c r="J117" s="0" t="n">
        <v>2016</v>
      </c>
      <c r="K117" s="0" t="s">
        <v>256</v>
      </c>
      <c r="L117" s="0" t="n">
        <v>1</v>
      </c>
    </row>
    <row r="118" customFormat="false" ht="12.8" hidden="false" customHeight="false" outlineLevel="0" collapsed="false">
      <c r="A118" s="0" t="n">
        <v>2014</v>
      </c>
      <c r="B118" s="0" t="s">
        <v>103</v>
      </c>
      <c r="J118" s="0" t="n">
        <v>2016</v>
      </c>
      <c r="K118" s="0" t="s">
        <v>773</v>
      </c>
      <c r="L118" s="0" t="n">
        <v>1</v>
      </c>
    </row>
    <row r="119" customFormat="false" ht="12.8" hidden="false" customHeight="false" outlineLevel="0" collapsed="false">
      <c r="A119" s="0" t="n">
        <v>2014</v>
      </c>
      <c r="B119" s="0" t="s">
        <v>1663</v>
      </c>
      <c r="J119" s="0" t="n">
        <v>2016</v>
      </c>
      <c r="K119" s="2" t="s">
        <v>2270</v>
      </c>
      <c r="L119" s="0" t="n">
        <v>1</v>
      </c>
    </row>
    <row r="120" customFormat="false" ht="12.8" hidden="false" customHeight="false" outlineLevel="0" collapsed="false">
      <c r="A120" s="0" t="n">
        <v>2014</v>
      </c>
      <c r="B120" s="0" t="s">
        <v>884</v>
      </c>
      <c r="J120" s="0" t="n">
        <v>2016</v>
      </c>
      <c r="K120" s="2" t="s">
        <v>179</v>
      </c>
      <c r="L120" s="0" t="n">
        <v>2</v>
      </c>
    </row>
    <row r="121" customFormat="false" ht="12.8" hidden="false" customHeight="false" outlineLevel="0" collapsed="false">
      <c r="A121" s="0" t="n">
        <v>2014</v>
      </c>
      <c r="B121" s="0" t="s">
        <v>884</v>
      </c>
      <c r="J121" s="0" t="n">
        <v>2016</v>
      </c>
      <c r="K121" s="2" t="s">
        <v>1663</v>
      </c>
      <c r="L121" s="0" t="n">
        <v>1</v>
      </c>
    </row>
    <row r="122" customFormat="false" ht="12.8" hidden="false" customHeight="false" outlineLevel="0" collapsed="false">
      <c r="A122" s="0" t="n">
        <v>2014</v>
      </c>
      <c r="B122" s="0" t="s">
        <v>2236</v>
      </c>
      <c r="J122" s="0" t="n">
        <v>2016</v>
      </c>
      <c r="K122" s="0" t="s">
        <v>1266</v>
      </c>
      <c r="L122" s="0" t="n">
        <v>1</v>
      </c>
    </row>
    <row r="123" customFormat="false" ht="12.8" hidden="false" customHeight="false" outlineLevel="0" collapsed="false">
      <c r="A123" s="0" t="n">
        <v>2014</v>
      </c>
      <c r="B123" s="2" t="s">
        <v>46</v>
      </c>
      <c r="J123" s="0" t="n">
        <v>2016</v>
      </c>
      <c r="K123" s="0" t="s">
        <v>261</v>
      </c>
      <c r="L123" s="0" t="n">
        <v>1</v>
      </c>
    </row>
    <row r="124" customFormat="false" ht="12.8" hidden="false" customHeight="false" outlineLevel="0" collapsed="false">
      <c r="A124" s="0" t="n">
        <v>2014</v>
      </c>
      <c r="B124" s="0" t="s">
        <v>30</v>
      </c>
      <c r="J124" s="0" t="n">
        <v>2017</v>
      </c>
      <c r="K124" s="0" t="s">
        <v>103</v>
      </c>
      <c r="L124" s="0" t="n">
        <v>2</v>
      </c>
    </row>
    <row r="125" customFormat="false" ht="12.8" hidden="false" customHeight="false" outlineLevel="0" collapsed="false">
      <c r="A125" s="0" t="n">
        <v>2014</v>
      </c>
      <c r="B125" s="2" t="s">
        <v>46</v>
      </c>
      <c r="J125" s="0" t="n">
        <v>2017</v>
      </c>
      <c r="K125" s="0" t="s">
        <v>30</v>
      </c>
      <c r="L125" s="0" t="n">
        <v>3</v>
      </c>
    </row>
    <row r="126" customFormat="false" ht="12.8" hidden="false" customHeight="false" outlineLevel="0" collapsed="false">
      <c r="A126" s="0" t="n">
        <v>2014</v>
      </c>
      <c r="B126" s="2" t="s">
        <v>2260</v>
      </c>
      <c r="J126" s="0" t="n">
        <v>2017</v>
      </c>
      <c r="K126" s="0" t="s">
        <v>884</v>
      </c>
      <c r="L126" s="0" t="n">
        <v>2</v>
      </c>
    </row>
    <row r="127" customFormat="false" ht="12.8" hidden="false" customHeight="false" outlineLevel="0" collapsed="false">
      <c r="A127" s="0" t="n">
        <v>2014</v>
      </c>
      <c r="B127" s="0" t="s">
        <v>179</v>
      </c>
      <c r="J127" s="0" t="n">
        <v>2017</v>
      </c>
      <c r="K127" s="0" t="s">
        <v>1438</v>
      </c>
      <c r="L127" s="0" t="n">
        <v>1</v>
      </c>
    </row>
    <row r="128" customFormat="false" ht="12.8" hidden="false" customHeight="false" outlineLevel="0" collapsed="false">
      <c r="A128" s="0" t="n">
        <v>2014</v>
      </c>
      <c r="B128" s="0" t="s">
        <v>103</v>
      </c>
      <c r="J128" s="0" t="n">
        <v>2017</v>
      </c>
      <c r="K128" s="0" t="s">
        <v>290</v>
      </c>
      <c r="L128" s="0" t="n">
        <v>1</v>
      </c>
    </row>
    <row r="129" customFormat="false" ht="12.8" hidden="false" customHeight="false" outlineLevel="0" collapsed="false">
      <c r="A129" s="2" t="n">
        <v>2015</v>
      </c>
      <c r="B129" s="2" t="s">
        <v>261</v>
      </c>
      <c r="J129" s="0" t="n">
        <v>2017</v>
      </c>
      <c r="K129" s="0" t="s">
        <v>2235</v>
      </c>
      <c r="L129" s="0" t="n">
        <v>1</v>
      </c>
    </row>
    <row r="130" customFormat="false" ht="12.8" hidden="false" customHeight="false" outlineLevel="0" collapsed="false">
      <c r="A130" s="2" t="n">
        <v>2015</v>
      </c>
      <c r="B130" s="2" t="s">
        <v>2241</v>
      </c>
      <c r="J130" s="0" t="n">
        <v>2018</v>
      </c>
      <c r="K130" s="0" t="s">
        <v>103</v>
      </c>
      <c r="L130" s="0" t="n">
        <v>1</v>
      </c>
    </row>
    <row r="131" customFormat="false" ht="12.8" hidden="false" customHeight="false" outlineLevel="0" collapsed="false">
      <c r="A131" s="2" t="n">
        <v>2015</v>
      </c>
      <c r="B131" s="2" t="s">
        <v>30</v>
      </c>
      <c r="J131" s="0" t="n">
        <v>2018</v>
      </c>
      <c r="K131" s="0" t="s">
        <v>290</v>
      </c>
      <c r="L131" s="0" t="n">
        <v>1</v>
      </c>
    </row>
    <row r="132" customFormat="false" ht="12.8" hidden="false" customHeight="false" outlineLevel="0" collapsed="false">
      <c r="A132" s="0" t="n">
        <v>2015</v>
      </c>
      <c r="B132" s="0" t="s">
        <v>30</v>
      </c>
      <c r="J132" s="0" t="n">
        <v>2018</v>
      </c>
      <c r="K132" s="0" t="s">
        <v>30</v>
      </c>
      <c r="L132" s="0" t="n">
        <v>5</v>
      </c>
    </row>
    <row r="133" customFormat="false" ht="12.8" hidden="false" customHeight="false" outlineLevel="0" collapsed="false">
      <c r="A133" s="2" t="n">
        <v>2015</v>
      </c>
      <c r="B133" s="2" t="s">
        <v>1663</v>
      </c>
      <c r="J133" s="0" t="n">
        <v>2018</v>
      </c>
      <c r="K133" s="0" t="s">
        <v>884</v>
      </c>
      <c r="L133" s="0" t="n">
        <v>2</v>
      </c>
    </row>
    <row r="134" customFormat="false" ht="12.8" hidden="false" customHeight="false" outlineLevel="0" collapsed="false">
      <c r="A134" s="0" t="n">
        <v>2015</v>
      </c>
      <c r="B134" s="2" t="s">
        <v>2275</v>
      </c>
      <c r="J134" s="0" t="n">
        <v>2018</v>
      </c>
      <c r="K134" s="0" t="s">
        <v>46</v>
      </c>
      <c r="L134" s="0" t="n">
        <v>1</v>
      </c>
    </row>
    <row r="135" customFormat="false" ht="12.8" hidden="false" customHeight="false" outlineLevel="0" collapsed="false">
      <c r="A135" s="0" t="n">
        <v>2015</v>
      </c>
      <c r="B135" s="0" t="s">
        <v>103</v>
      </c>
      <c r="J135" s="0" t="n">
        <v>2018</v>
      </c>
      <c r="K135" s="0" t="s">
        <v>2234</v>
      </c>
      <c r="L135" s="0" t="n">
        <v>1</v>
      </c>
    </row>
    <row r="136" customFormat="false" ht="12.8" hidden="false" customHeight="false" outlineLevel="0" collapsed="false">
      <c r="A136" s="0" t="n">
        <v>2015</v>
      </c>
      <c r="B136" s="0" t="s">
        <v>988</v>
      </c>
      <c r="J136" s="0" t="n">
        <v>2018</v>
      </c>
      <c r="K136" s="0" t="s">
        <v>2256</v>
      </c>
      <c r="L136" s="0" t="n">
        <v>1</v>
      </c>
    </row>
    <row r="137" customFormat="false" ht="12.8" hidden="false" customHeight="false" outlineLevel="0" collapsed="false">
      <c r="A137" s="0" t="n">
        <v>2015</v>
      </c>
      <c r="B137" s="0" t="s">
        <v>30</v>
      </c>
      <c r="J137" s="0" t="n">
        <v>2019</v>
      </c>
      <c r="K137" s="0" t="s">
        <v>46</v>
      </c>
      <c r="L137" s="0" t="n">
        <v>1</v>
      </c>
    </row>
    <row r="138" customFormat="false" ht="12.8" hidden="false" customHeight="false" outlineLevel="0" collapsed="false">
      <c r="A138" s="0" t="n">
        <v>2015</v>
      </c>
      <c r="B138" s="0" t="s">
        <v>30</v>
      </c>
      <c r="J138" s="0" t="n">
        <v>2019</v>
      </c>
      <c r="K138" s="0" t="s">
        <v>30</v>
      </c>
      <c r="L138" s="0" t="n">
        <v>1</v>
      </c>
    </row>
    <row r="139" customFormat="false" ht="12.8" hidden="false" customHeight="false" outlineLevel="0" collapsed="false">
      <c r="A139" s="0" t="n">
        <v>2015</v>
      </c>
      <c r="B139" s="0" t="s">
        <v>30</v>
      </c>
      <c r="J139" s="0" t="n">
        <v>2019</v>
      </c>
      <c r="K139" s="0" t="s">
        <v>179</v>
      </c>
      <c r="L139" s="0" t="n">
        <v>1</v>
      </c>
    </row>
    <row r="140" customFormat="false" ht="12.8" hidden="false" customHeight="false" outlineLevel="0" collapsed="false">
      <c r="A140" s="0" t="n">
        <v>2015</v>
      </c>
      <c r="B140" s="2" t="s">
        <v>2232</v>
      </c>
      <c r="J140" s="0" t="n">
        <v>2019</v>
      </c>
      <c r="K140" s="0" t="s">
        <v>1663</v>
      </c>
      <c r="L140" s="0" t="n">
        <v>1</v>
      </c>
    </row>
    <row r="141" customFormat="false" ht="12.8" hidden="false" customHeight="false" outlineLevel="0" collapsed="false">
      <c r="A141" s="0" t="n">
        <v>2015</v>
      </c>
      <c r="B141" s="0" t="s">
        <v>103</v>
      </c>
      <c r="J141" s="0" t="n">
        <v>2019</v>
      </c>
      <c r="K141" s="0" t="s">
        <v>2232</v>
      </c>
      <c r="L141" s="0" t="n">
        <v>3</v>
      </c>
    </row>
    <row r="142" customFormat="false" ht="12.8" hidden="false" customHeight="false" outlineLevel="0" collapsed="false">
      <c r="A142" s="0" t="n">
        <v>2015</v>
      </c>
      <c r="B142" s="0" t="s">
        <v>290</v>
      </c>
      <c r="J142" s="0" t="n">
        <v>2019</v>
      </c>
      <c r="K142" s="2" t="s">
        <v>884</v>
      </c>
      <c r="L142" s="0" t="n">
        <v>2</v>
      </c>
    </row>
    <row r="143" customFormat="false" ht="12.8" hidden="false" customHeight="false" outlineLevel="0" collapsed="false">
      <c r="A143" s="0" t="n">
        <v>2015</v>
      </c>
      <c r="B143" s="0" t="s">
        <v>30</v>
      </c>
      <c r="J143" s="0" t="n">
        <v>2019</v>
      </c>
      <c r="K143" s="2" t="s">
        <v>2247</v>
      </c>
      <c r="L143" s="0" t="n">
        <v>1</v>
      </c>
    </row>
    <row r="144" customFormat="false" ht="12.8" hidden="false" customHeight="false" outlineLevel="0" collapsed="false">
      <c r="A144" s="0" t="n">
        <v>2015</v>
      </c>
      <c r="B144" s="2" t="s">
        <v>2243</v>
      </c>
      <c r="J144" s="0" t="n">
        <v>2019</v>
      </c>
      <c r="K144" s="0" t="s">
        <v>1680</v>
      </c>
      <c r="L144" s="0" t="n">
        <v>3</v>
      </c>
    </row>
    <row r="145" customFormat="false" ht="12.8" hidden="false" customHeight="false" outlineLevel="0" collapsed="false">
      <c r="A145" s="0" t="n">
        <v>2015</v>
      </c>
      <c r="B145" s="2" t="s">
        <v>1663</v>
      </c>
      <c r="J145" s="0" t="n">
        <v>2019</v>
      </c>
      <c r="K145" s="0" t="s">
        <v>290</v>
      </c>
      <c r="L145" s="0" t="n">
        <v>2</v>
      </c>
    </row>
    <row r="146" customFormat="false" ht="12.8" hidden="false" customHeight="false" outlineLevel="0" collapsed="false">
      <c r="A146" s="0" t="n">
        <v>2015</v>
      </c>
      <c r="B146" s="2" t="s">
        <v>2242</v>
      </c>
      <c r="J146" s="0" t="n">
        <v>2019</v>
      </c>
      <c r="K146" s="0" t="s">
        <v>103</v>
      </c>
      <c r="L146" s="0" t="n">
        <v>1</v>
      </c>
    </row>
    <row r="147" customFormat="false" ht="12.8" hidden="false" customHeight="false" outlineLevel="0" collapsed="false">
      <c r="A147" s="0" t="n">
        <v>2015</v>
      </c>
      <c r="B147" s="2" t="s">
        <v>179</v>
      </c>
      <c r="J147" s="0" t="n">
        <v>2020</v>
      </c>
      <c r="K147" s="0" t="s">
        <v>2252</v>
      </c>
      <c r="L147" s="0" t="n">
        <v>1</v>
      </c>
    </row>
    <row r="148" customFormat="false" ht="12.8" hidden="false" customHeight="false" outlineLevel="0" collapsed="false">
      <c r="A148" s="0" t="n">
        <v>2015</v>
      </c>
      <c r="B148" s="2" t="s">
        <v>2267</v>
      </c>
      <c r="J148" s="0" t="n">
        <v>2020</v>
      </c>
      <c r="K148" s="2" t="s">
        <v>2241</v>
      </c>
      <c r="L148" s="0" t="n">
        <v>1</v>
      </c>
    </row>
    <row r="149" customFormat="false" ht="12.8" hidden="false" customHeight="false" outlineLevel="0" collapsed="false">
      <c r="A149" s="0" t="n">
        <v>2015</v>
      </c>
      <c r="B149" s="2" t="s">
        <v>2250</v>
      </c>
      <c r="J149" s="0" t="n">
        <v>2020</v>
      </c>
      <c r="K149" s="2" t="s">
        <v>2232</v>
      </c>
      <c r="L149" s="0" t="n">
        <v>2</v>
      </c>
    </row>
    <row r="150" customFormat="false" ht="12.8" hidden="false" customHeight="false" outlineLevel="0" collapsed="false">
      <c r="A150" s="0" t="n">
        <v>2015</v>
      </c>
      <c r="B150" s="2" t="s">
        <v>2250</v>
      </c>
      <c r="D150" s="2"/>
      <c r="J150" s="0" t="n">
        <v>2020</v>
      </c>
      <c r="K150" s="2" t="s">
        <v>2261</v>
      </c>
      <c r="L150" s="0" t="n">
        <v>1</v>
      </c>
    </row>
    <row r="151" customFormat="false" ht="12.8" hidden="false" customHeight="false" outlineLevel="0" collapsed="false">
      <c r="A151" s="0" t="n">
        <v>2015</v>
      </c>
      <c r="B151" s="2" t="s">
        <v>2268</v>
      </c>
      <c r="J151" s="0" t="n">
        <v>2020</v>
      </c>
      <c r="K151" s="2" t="s">
        <v>179</v>
      </c>
      <c r="L151" s="0" t="n">
        <v>1</v>
      </c>
    </row>
    <row r="152" customFormat="false" ht="12.8" hidden="false" customHeight="false" outlineLevel="0" collapsed="false">
      <c r="A152" s="0" t="n">
        <v>2015</v>
      </c>
      <c r="B152" s="0" t="s">
        <v>884</v>
      </c>
      <c r="J152" s="0" t="n">
        <v>2020</v>
      </c>
      <c r="K152" s="2" t="s">
        <v>2258</v>
      </c>
      <c r="L152" s="0" t="n">
        <v>1</v>
      </c>
    </row>
    <row r="153" customFormat="false" ht="12.8" hidden="false" customHeight="false" outlineLevel="0" collapsed="false">
      <c r="A153" s="0" t="n">
        <v>2016</v>
      </c>
      <c r="B153" s="0" t="s">
        <v>290</v>
      </c>
      <c r="J153" s="0" t="n">
        <v>2020</v>
      </c>
      <c r="K153" s="2" t="s">
        <v>2262</v>
      </c>
      <c r="L153" s="0" t="n">
        <v>1</v>
      </c>
    </row>
    <row r="154" customFormat="false" ht="12.8" hidden="false" customHeight="false" outlineLevel="0" collapsed="false">
      <c r="A154" s="0" t="n">
        <v>2016</v>
      </c>
      <c r="B154" s="0" t="s">
        <v>30</v>
      </c>
      <c r="J154" s="0" t="n">
        <v>2020</v>
      </c>
      <c r="K154" s="2" t="s">
        <v>2264</v>
      </c>
      <c r="L154" s="0" t="n">
        <v>1</v>
      </c>
    </row>
    <row r="155" customFormat="false" ht="12.8" hidden="false" customHeight="false" outlineLevel="0" collapsed="false">
      <c r="A155" s="0" t="n">
        <v>2016</v>
      </c>
      <c r="B155" s="2" t="s">
        <v>46</v>
      </c>
      <c r="J155" s="0" t="n">
        <v>2020</v>
      </c>
      <c r="K155" s="2" t="s">
        <v>2259</v>
      </c>
      <c r="L155" s="0" t="n">
        <v>1</v>
      </c>
    </row>
    <row r="156" customFormat="false" ht="12.8" hidden="false" customHeight="false" outlineLevel="0" collapsed="false">
      <c r="A156" s="0" t="n">
        <v>2016</v>
      </c>
      <c r="B156" s="0" t="s">
        <v>103</v>
      </c>
      <c r="J156" s="0" t="n">
        <v>2020</v>
      </c>
      <c r="K156" s="0" t="s">
        <v>30</v>
      </c>
      <c r="L156" s="0" t="n">
        <v>7</v>
      </c>
    </row>
    <row r="157" customFormat="false" ht="12.8" hidden="false" customHeight="false" outlineLevel="0" collapsed="false">
      <c r="A157" s="0" t="n">
        <v>2016</v>
      </c>
      <c r="B157" s="0" t="s">
        <v>103</v>
      </c>
      <c r="J157" s="0" t="n">
        <v>2020</v>
      </c>
      <c r="K157" s="0" t="s">
        <v>290</v>
      </c>
      <c r="L157" s="0" t="n">
        <v>1</v>
      </c>
    </row>
    <row r="158" customFormat="false" ht="12.8" hidden="false" customHeight="false" outlineLevel="0" collapsed="false">
      <c r="A158" s="0" t="n">
        <v>2016</v>
      </c>
      <c r="B158" s="0" t="s">
        <v>127</v>
      </c>
      <c r="J158" s="0" t="n">
        <v>2020</v>
      </c>
      <c r="K158" s="2" t="s">
        <v>2278</v>
      </c>
      <c r="L158" s="0" t="n">
        <v>1</v>
      </c>
    </row>
    <row r="159" customFormat="false" ht="12.8" hidden="false" customHeight="false" outlineLevel="0" collapsed="false">
      <c r="A159" s="0" t="n">
        <v>2016</v>
      </c>
      <c r="B159" s="0" t="s">
        <v>103</v>
      </c>
      <c r="J159" s="0" t="n">
        <v>2020</v>
      </c>
      <c r="K159" s="0" t="s">
        <v>1680</v>
      </c>
      <c r="L159" s="0" t="n">
        <v>1</v>
      </c>
    </row>
    <row r="160" customFormat="false" ht="12.8" hidden="false" customHeight="false" outlineLevel="0" collapsed="false">
      <c r="A160" s="0" t="n">
        <v>2016</v>
      </c>
      <c r="B160" s="0" t="s">
        <v>103</v>
      </c>
      <c r="J160" s="0" t="n">
        <v>2020</v>
      </c>
      <c r="K160" s="0" t="s">
        <v>2273</v>
      </c>
      <c r="L160" s="0" t="n">
        <v>1</v>
      </c>
    </row>
    <row r="161" customFormat="false" ht="12.8" hidden="false" customHeight="false" outlineLevel="0" collapsed="false">
      <c r="A161" s="0" t="n">
        <v>2016</v>
      </c>
      <c r="B161" s="0" t="s">
        <v>46</v>
      </c>
      <c r="J161" s="0" t="n">
        <v>2020</v>
      </c>
      <c r="K161" s="2" t="s">
        <v>884</v>
      </c>
      <c r="L161" s="0" t="n">
        <v>4</v>
      </c>
    </row>
    <row r="162" customFormat="false" ht="12.8" hidden="false" customHeight="false" outlineLevel="0" collapsed="false">
      <c r="A162" s="0" t="n">
        <v>2016</v>
      </c>
      <c r="B162" s="0" t="s">
        <v>2235</v>
      </c>
      <c r="J162" s="0" t="n">
        <v>2020</v>
      </c>
      <c r="K162" s="2" t="s">
        <v>2274</v>
      </c>
      <c r="L162" s="0" t="n">
        <v>1</v>
      </c>
    </row>
    <row r="163" customFormat="false" ht="12.8" hidden="false" customHeight="false" outlineLevel="0" collapsed="false">
      <c r="A163" s="0" t="n">
        <v>2016</v>
      </c>
      <c r="B163" s="2" t="s">
        <v>2269</v>
      </c>
      <c r="J163" s="0" t="n">
        <v>2020</v>
      </c>
      <c r="K163" s="0" t="s">
        <v>2235</v>
      </c>
      <c r="L163" s="0" t="n">
        <v>1</v>
      </c>
    </row>
    <row r="164" customFormat="false" ht="12.8" hidden="false" customHeight="false" outlineLevel="0" collapsed="false">
      <c r="A164" s="0" t="n">
        <v>2016</v>
      </c>
      <c r="B164" s="2" t="s">
        <v>2265</v>
      </c>
      <c r="J164" s="0" t="n">
        <v>2020</v>
      </c>
      <c r="K164" s="2" t="s">
        <v>2233</v>
      </c>
      <c r="L164" s="0" t="n">
        <v>2</v>
      </c>
    </row>
    <row r="165" customFormat="false" ht="12.8" hidden="false" customHeight="false" outlineLevel="0" collapsed="false">
      <c r="A165" s="0" t="n">
        <v>2016</v>
      </c>
      <c r="B165" s="2" t="s">
        <v>884</v>
      </c>
      <c r="J165" s="0" t="n">
        <v>2020</v>
      </c>
      <c r="K165" s="0" t="s">
        <v>2256</v>
      </c>
      <c r="L165" s="0" t="n">
        <v>1</v>
      </c>
    </row>
    <row r="166" customFormat="false" ht="12.8" hidden="false" customHeight="false" outlineLevel="0" collapsed="false">
      <c r="A166" s="0" t="n">
        <v>2016</v>
      </c>
      <c r="B166" s="2" t="s">
        <v>30</v>
      </c>
      <c r="J166" s="0" t="n">
        <v>2020</v>
      </c>
      <c r="K166" s="2" t="s">
        <v>1663</v>
      </c>
      <c r="L166" s="0" t="n">
        <v>1</v>
      </c>
    </row>
    <row r="167" customFormat="false" ht="12.8" hidden="false" customHeight="false" outlineLevel="0" collapsed="false">
      <c r="A167" s="0" t="n">
        <v>2016</v>
      </c>
      <c r="B167" s="0" t="s">
        <v>884</v>
      </c>
      <c r="J167" s="0" t="n">
        <v>2020</v>
      </c>
      <c r="K167" s="2" t="s">
        <v>2243</v>
      </c>
      <c r="L167" s="0" t="n">
        <v>1</v>
      </c>
    </row>
    <row r="168" customFormat="false" ht="12.8" hidden="false" customHeight="false" outlineLevel="0" collapsed="false">
      <c r="A168" s="0" t="n">
        <v>2016</v>
      </c>
      <c r="B168" s="0" t="s">
        <v>256</v>
      </c>
      <c r="J168" s="0" t="n">
        <v>2020</v>
      </c>
      <c r="K168" s="2" t="s">
        <v>2266</v>
      </c>
      <c r="L168" s="0" t="n">
        <v>1</v>
      </c>
    </row>
    <row r="169" customFormat="false" ht="12.8" hidden="false" customHeight="false" outlineLevel="0" collapsed="false">
      <c r="A169" s="0" t="n">
        <v>2016</v>
      </c>
      <c r="B169" s="0" t="s">
        <v>290</v>
      </c>
      <c r="J169" s="0" t="n">
        <v>2021</v>
      </c>
      <c r="K169" s="0" t="s">
        <v>30</v>
      </c>
      <c r="L169" s="0" t="n">
        <v>4</v>
      </c>
    </row>
    <row r="170" customFormat="false" ht="12.8" hidden="false" customHeight="false" outlineLevel="0" collapsed="false">
      <c r="A170" s="0" t="n">
        <v>2016</v>
      </c>
      <c r="B170" s="0" t="s">
        <v>773</v>
      </c>
      <c r="J170" s="0" t="n">
        <v>2021</v>
      </c>
      <c r="K170" s="0" t="s">
        <v>2276</v>
      </c>
      <c r="L170" s="0" t="n">
        <v>1</v>
      </c>
    </row>
    <row r="171" customFormat="false" ht="12.8" hidden="false" customHeight="false" outlineLevel="0" collapsed="false">
      <c r="A171" s="0" t="n">
        <v>2016</v>
      </c>
      <c r="B171" s="2" t="s">
        <v>2270</v>
      </c>
      <c r="J171" s="0" t="n">
        <v>2021</v>
      </c>
      <c r="K171" s="0" t="s">
        <v>2277</v>
      </c>
      <c r="L171" s="0" t="n">
        <v>1</v>
      </c>
    </row>
    <row r="172" customFormat="false" ht="12.8" hidden="false" customHeight="false" outlineLevel="0" collapsed="false">
      <c r="A172" s="0" t="n">
        <v>2016</v>
      </c>
      <c r="B172" s="2" t="s">
        <v>30</v>
      </c>
      <c r="J172" s="0" t="n">
        <v>2021</v>
      </c>
      <c r="K172" s="2" t="s">
        <v>884</v>
      </c>
      <c r="L172" s="0" t="n">
        <v>1</v>
      </c>
    </row>
    <row r="173" customFormat="false" ht="12.8" hidden="false" customHeight="false" outlineLevel="0" collapsed="false">
      <c r="A173" s="0" t="n">
        <v>2016</v>
      </c>
      <c r="B173" s="2" t="s">
        <v>179</v>
      </c>
      <c r="J173" s="0" t="n">
        <v>2021</v>
      </c>
      <c r="K173" s="0" t="s">
        <v>290</v>
      </c>
      <c r="L173" s="0" t="n">
        <v>2</v>
      </c>
    </row>
    <row r="174" customFormat="false" ht="12.8" hidden="false" customHeight="false" outlineLevel="0" collapsed="false">
      <c r="A174" s="0" t="n">
        <v>2016</v>
      </c>
      <c r="B174" s="2" t="s">
        <v>1663</v>
      </c>
      <c r="J174" s="0" t="n">
        <v>2021</v>
      </c>
      <c r="K174" s="2" t="s">
        <v>2235</v>
      </c>
      <c r="L174" s="0" t="n">
        <v>1</v>
      </c>
    </row>
    <row r="175" customFormat="false" ht="12.8" hidden="false" customHeight="false" outlineLevel="0" collapsed="false">
      <c r="A175" s="0" t="n">
        <v>2016</v>
      </c>
      <c r="B175" s="0" t="s">
        <v>1266</v>
      </c>
      <c r="J175" s="0" t="n">
        <v>2021</v>
      </c>
      <c r="K175" s="2" t="s">
        <v>103</v>
      </c>
      <c r="L175" s="0" t="n">
        <v>3</v>
      </c>
    </row>
    <row r="176" customFormat="false" ht="12.8" hidden="false" customHeight="false" outlineLevel="0" collapsed="false">
      <c r="A176" s="0" t="n">
        <v>2016</v>
      </c>
      <c r="B176" s="0" t="s">
        <v>103</v>
      </c>
      <c r="J176" s="0" t="n">
        <v>2021</v>
      </c>
      <c r="K176" s="0" t="s">
        <v>2234</v>
      </c>
      <c r="L176" s="0" t="n">
        <v>1</v>
      </c>
    </row>
    <row r="177" customFormat="false" ht="12.8" hidden="false" customHeight="false" outlineLevel="0" collapsed="false">
      <c r="A177" s="0" t="n">
        <v>2016</v>
      </c>
      <c r="B177" s="0" t="s">
        <v>261</v>
      </c>
      <c r="J177" s="0" t="n">
        <v>2021</v>
      </c>
      <c r="K177" s="2" t="s">
        <v>1680</v>
      </c>
      <c r="L177" s="0" t="n">
        <v>2</v>
      </c>
    </row>
    <row r="178" customFormat="false" ht="12.8" hidden="false" customHeight="false" outlineLevel="0" collapsed="false">
      <c r="A178" s="0" t="n">
        <v>2016</v>
      </c>
      <c r="B178" s="0" t="s">
        <v>103</v>
      </c>
      <c r="J178" s="0" t="n">
        <v>2021</v>
      </c>
      <c r="K178" s="2" t="s">
        <v>2271</v>
      </c>
      <c r="L178" s="0" t="n">
        <v>1</v>
      </c>
    </row>
    <row r="179" customFormat="false" ht="12.8" hidden="false" customHeight="false" outlineLevel="0" collapsed="false">
      <c r="A179" s="0" t="n">
        <v>2016</v>
      </c>
      <c r="B179" s="2" t="s">
        <v>46</v>
      </c>
      <c r="J179" s="0" t="n">
        <v>2021</v>
      </c>
      <c r="K179" s="0" t="s">
        <v>2272</v>
      </c>
      <c r="L179" s="0" t="n">
        <v>1</v>
      </c>
    </row>
    <row r="180" customFormat="false" ht="12.8" hidden="false" customHeight="false" outlineLevel="0" collapsed="false">
      <c r="A180" s="0" t="n">
        <v>2016</v>
      </c>
      <c r="B180" s="0" t="s">
        <v>179</v>
      </c>
      <c r="J180" s="0" t="n">
        <v>2021</v>
      </c>
      <c r="K180" s="2" t="s">
        <v>2233</v>
      </c>
      <c r="L180" s="0" t="n">
        <v>1</v>
      </c>
    </row>
    <row r="181" customFormat="false" ht="12.8" hidden="false" customHeight="false" outlineLevel="0" collapsed="false">
      <c r="A181" s="0" t="n">
        <v>2016</v>
      </c>
      <c r="B181" s="0" t="s">
        <v>30</v>
      </c>
      <c r="J181" s="0" t="n">
        <v>2022</v>
      </c>
      <c r="K181" s="0" t="s">
        <v>2232</v>
      </c>
      <c r="L181" s="0" t="n">
        <v>2</v>
      </c>
    </row>
    <row r="182" customFormat="false" ht="12.8" hidden="false" customHeight="false" outlineLevel="0" collapsed="false">
      <c r="A182" s="0" t="n">
        <v>2016</v>
      </c>
      <c r="B182" s="0" t="s">
        <v>884</v>
      </c>
      <c r="J182" s="0" t="n">
        <v>2022</v>
      </c>
      <c r="K182" s="2" t="s">
        <v>2247</v>
      </c>
      <c r="L182" s="0" t="n">
        <v>1</v>
      </c>
    </row>
    <row r="183" customFormat="false" ht="12.8" hidden="false" customHeight="false" outlineLevel="0" collapsed="false">
      <c r="A183" s="0" t="n">
        <v>2017</v>
      </c>
      <c r="B183" s="0" t="s">
        <v>103</v>
      </c>
      <c r="J183" s="0" t="n">
        <v>2022</v>
      </c>
      <c r="K183" s="2" t="s">
        <v>884</v>
      </c>
      <c r="L183" s="0" t="n">
        <v>2</v>
      </c>
    </row>
    <row r="184" customFormat="false" ht="12.8" hidden="false" customHeight="false" outlineLevel="0" collapsed="false">
      <c r="A184" s="0" t="n">
        <v>2017</v>
      </c>
      <c r="B184" s="2" t="s">
        <v>103</v>
      </c>
      <c r="J184" s="0" t="n">
        <v>2022</v>
      </c>
      <c r="K184" s="0" t="s">
        <v>290</v>
      </c>
      <c r="L184" s="0" t="n">
        <v>2</v>
      </c>
    </row>
    <row r="185" customFormat="false" ht="12.8" hidden="false" customHeight="false" outlineLevel="0" collapsed="false">
      <c r="A185" s="0" t="n">
        <v>2017</v>
      </c>
      <c r="B185" s="0" t="s">
        <v>30</v>
      </c>
      <c r="J185" s="0" t="n">
        <v>2022</v>
      </c>
      <c r="K185" s="2" t="s">
        <v>2278</v>
      </c>
      <c r="L185" s="0" t="n">
        <v>1</v>
      </c>
    </row>
    <row r="186" customFormat="false" ht="12.8" hidden="false" customHeight="false" outlineLevel="0" collapsed="false">
      <c r="A186" s="0" t="n">
        <v>2017</v>
      </c>
      <c r="B186" s="0" t="s">
        <v>884</v>
      </c>
      <c r="J186" s="0" t="n">
        <v>2022</v>
      </c>
      <c r="K186" s="0" t="s">
        <v>103</v>
      </c>
      <c r="L186" s="0" t="n">
        <v>1</v>
      </c>
    </row>
    <row r="187" customFormat="false" ht="12.8" hidden="false" customHeight="false" outlineLevel="0" collapsed="false">
      <c r="A187" s="0" t="n">
        <v>2017</v>
      </c>
      <c r="B187" s="0" t="s">
        <v>1438</v>
      </c>
      <c r="J187" s="0" t="n">
        <v>2022</v>
      </c>
      <c r="K187" s="0" t="s">
        <v>30</v>
      </c>
      <c r="L187" s="0" t="n">
        <v>3</v>
      </c>
    </row>
    <row r="188" customFormat="false" ht="12.8" hidden="false" customHeight="false" outlineLevel="0" collapsed="false">
      <c r="A188" s="0" t="n">
        <v>2017</v>
      </c>
      <c r="B188" s="0" t="s">
        <v>290</v>
      </c>
      <c r="J188" s="0" t="n">
        <v>2022</v>
      </c>
      <c r="K188" s="2" t="s">
        <v>2233</v>
      </c>
      <c r="L188" s="0" t="n">
        <v>3</v>
      </c>
    </row>
    <row r="189" customFormat="false" ht="12.8" hidden="false" customHeight="false" outlineLevel="0" collapsed="false">
      <c r="A189" s="0" t="n">
        <v>2017</v>
      </c>
      <c r="B189" s="0" t="s">
        <v>2235</v>
      </c>
    </row>
    <row r="190" customFormat="false" ht="12.8" hidden="false" customHeight="false" outlineLevel="0" collapsed="false">
      <c r="A190" s="0" t="n">
        <v>2017</v>
      </c>
      <c r="B190" s="0" t="s">
        <v>30</v>
      </c>
    </row>
    <row r="191" customFormat="false" ht="12.8" hidden="false" customHeight="false" outlineLevel="0" collapsed="false">
      <c r="A191" s="0" t="n">
        <v>2017</v>
      </c>
      <c r="B191" s="2" t="s">
        <v>884</v>
      </c>
    </row>
    <row r="192" customFormat="false" ht="12.8" hidden="false" customHeight="false" outlineLevel="0" collapsed="false">
      <c r="A192" s="0" t="n">
        <v>2017</v>
      </c>
      <c r="B192" s="0" t="s">
        <v>30</v>
      </c>
    </row>
    <row r="193" customFormat="false" ht="12.8" hidden="false" customHeight="false" outlineLevel="0" collapsed="false">
      <c r="A193" s="0" t="n">
        <v>2018</v>
      </c>
      <c r="B193" s="0" t="s">
        <v>103</v>
      </c>
    </row>
    <row r="194" customFormat="false" ht="12.8" hidden="false" customHeight="false" outlineLevel="0" collapsed="false">
      <c r="A194" s="0" t="n">
        <v>2018</v>
      </c>
      <c r="B194" s="0" t="s">
        <v>290</v>
      </c>
    </row>
    <row r="195" customFormat="false" ht="12.8" hidden="false" customHeight="false" outlineLevel="0" collapsed="false">
      <c r="A195" s="0" t="n">
        <v>2018</v>
      </c>
      <c r="B195" s="0" t="s">
        <v>30</v>
      </c>
    </row>
    <row r="196" customFormat="false" ht="12.8" hidden="false" customHeight="false" outlineLevel="0" collapsed="false">
      <c r="A196" s="0" t="n">
        <v>2018</v>
      </c>
      <c r="B196" s="0" t="s">
        <v>884</v>
      </c>
    </row>
    <row r="197" customFormat="false" ht="12.8" hidden="false" customHeight="false" outlineLevel="0" collapsed="false">
      <c r="A197" s="0" t="n">
        <v>2018</v>
      </c>
      <c r="B197" s="0" t="s">
        <v>884</v>
      </c>
    </row>
    <row r="198" customFormat="false" ht="12.8" hidden="false" customHeight="false" outlineLevel="0" collapsed="false">
      <c r="A198" s="0" t="n">
        <v>2018</v>
      </c>
      <c r="B198" s="0" t="s">
        <v>46</v>
      </c>
    </row>
    <row r="199" customFormat="false" ht="12.8" hidden="false" customHeight="false" outlineLevel="0" collapsed="false">
      <c r="A199" s="0" t="n">
        <v>2018</v>
      </c>
      <c r="B199" s="0" t="s">
        <v>30</v>
      </c>
    </row>
    <row r="200" customFormat="false" ht="12.8" hidden="false" customHeight="false" outlineLevel="0" collapsed="false">
      <c r="A200" s="0" t="n">
        <v>2018</v>
      </c>
      <c r="B200" s="0" t="s">
        <v>2234</v>
      </c>
    </row>
    <row r="201" customFormat="false" ht="12.8" hidden="false" customHeight="false" outlineLevel="0" collapsed="false">
      <c r="A201" s="0" t="n">
        <v>2018</v>
      </c>
      <c r="B201" s="0" t="s">
        <v>30</v>
      </c>
    </row>
    <row r="202" customFormat="false" ht="12.8" hidden="false" customHeight="false" outlineLevel="0" collapsed="false">
      <c r="A202" s="0" t="n">
        <v>2018</v>
      </c>
      <c r="B202" s="0" t="s">
        <v>2256</v>
      </c>
    </row>
    <row r="203" customFormat="false" ht="12.8" hidden="false" customHeight="false" outlineLevel="0" collapsed="false">
      <c r="A203" s="0" t="n">
        <v>2018</v>
      </c>
      <c r="B203" s="2" t="s">
        <v>30</v>
      </c>
    </row>
    <row r="204" customFormat="false" ht="12.8" hidden="false" customHeight="false" outlineLevel="0" collapsed="false">
      <c r="A204" s="0" t="n">
        <v>2018</v>
      </c>
      <c r="B204" s="0" t="s">
        <v>30</v>
      </c>
    </row>
    <row r="205" customFormat="false" ht="12.8" hidden="false" customHeight="false" outlineLevel="0" collapsed="false">
      <c r="A205" s="0" t="n">
        <v>2019</v>
      </c>
      <c r="B205" s="0" t="s">
        <v>46</v>
      </c>
    </row>
    <row r="206" customFormat="false" ht="12.8" hidden="false" customHeight="false" outlineLevel="0" collapsed="false">
      <c r="A206" s="0" t="n">
        <v>2019</v>
      </c>
      <c r="B206" s="0" t="s">
        <v>30</v>
      </c>
    </row>
    <row r="207" customFormat="false" ht="12.8" hidden="false" customHeight="false" outlineLevel="0" collapsed="false">
      <c r="A207" s="0" t="n">
        <v>2019</v>
      </c>
      <c r="B207" s="0" t="s">
        <v>179</v>
      </c>
    </row>
    <row r="208" customFormat="false" ht="12.8" hidden="false" customHeight="false" outlineLevel="0" collapsed="false">
      <c r="A208" s="0" t="n">
        <v>2019</v>
      </c>
      <c r="B208" s="0" t="s">
        <v>1663</v>
      </c>
    </row>
    <row r="209" customFormat="false" ht="12.8" hidden="false" customHeight="false" outlineLevel="0" collapsed="false">
      <c r="A209" s="0" t="n">
        <v>2019</v>
      </c>
      <c r="B209" s="0" t="s">
        <v>2232</v>
      </c>
    </row>
    <row r="210" customFormat="false" ht="12.8" hidden="false" customHeight="false" outlineLevel="0" collapsed="false">
      <c r="A210" s="0" t="n">
        <v>2019</v>
      </c>
      <c r="B210" s="2" t="s">
        <v>884</v>
      </c>
    </row>
    <row r="211" customFormat="false" ht="12.8" hidden="false" customHeight="false" outlineLevel="0" collapsed="false">
      <c r="A211" s="0" t="n">
        <v>2019</v>
      </c>
      <c r="B211" s="2" t="s">
        <v>2247</v>
      </c>
    </row>
    <row r="212" customFormat="false" ht="12.8" hidden="false" customHeight="false" outlineLevel="0" collapsed="false">
      <c r="A212" s="0" t="n">
        <v>2019</v>
      </c>
      <c r="B212" s="0" t="s">
        <v>1680</v>
      </c>
    </row>
    <row r="213" customFormat="false" ht="12.8" hidden="false" customHeight="false" outlineLevel="0" collapsed="false">
      <c r="A213" s="0" t="n">
        <v>2019</v>
      </c>
      <c r="B213" s="0" t="s">
        <v>290</v>
      </c>
    </row>
    <row r="214" customFormat="false" ht="12.8" hidden="false" customHeight="false" outlineLevel="0" collapsed="false">
      <c r="A214" s="0" t="n">
        <v>2019</v>
      </c>
      <c r="B214" s="0" t="s">
        <v>2232</v>
      </c>
    </row>
    <row r="215" customFormat="false" ht="12.8" hidden="false" customHeight="false" outlineLevel="0" collapsed="false">
      <c r="A215" s="0" t="n">
        <v>2019</v>
      </c>
      <c r="B215" s="0" t="s">
        <v>884</v>
      </c>
    </row>
    <row r="216" customFormat="false" ht="12.8" hidden="false" customHeight="false" outlineLevel="0" collapsed="false">
      <c r="A216" s="0" t="n">
        <v>2019</v>
      </c>
      <c r="B216" s="0" t="s">
        <v>290</v>
      </c>
    </row>
    <row r="217" customFormat="false" ht="12.8" hidden="false" customHeight="false" outlineLevel="0" collapsed="false">
      <c r="A217" s="0" t="n">
        <v>2019</v>
      </c>
      <c r="B217" s="0" t="s">
        <v>103</v>
      </c>
    </row>
    <row r="218" customFormat="false" ht="12.8" hidden="false" customHeight="false" outlineLevel="0" collapsed="false">
      <c r="A218" s="0" t="n">
        <v>2019</v>
      </c>
      <c r="B218" s="0" t="s">
        <v>2232</v>
      </c>
    </row>
    <row r="219" customFormat="false" ht="12.8" hidden="false" customHeight="false" outlineLevel="0" collapsed="false">
      <c r="A219" s="0" t="n">
        <v>2019</v>
      </c>
      <c r="B219" s="0" t="s">
        <v>1680</v>
      </c>
    </row>
    <row r="220" customFormat="false" ht="12.8" hidden="false" customHeight="false" outlineLevel="0" collapsed="false">
      <c r="A220" s="0" t="n">
        <v>2019</v>
      </c>
      <c r="B220" s="0" t="s">
        <v>1680</v>
      </c>
    </row>
    <row r="221" customFormat="false" ht="12.8" hidden="false" customHeight="false" outlineLevel="0" collapsed="false">
      <c r="A221" s="0" t="n">
        <v>2020</v>
      </c>
      <c r="B221" s="0" t="s">
        <v>2252</v>
      </c>
    </row>
    <row r="222" customFormat="false" ht="12.8" hidden="false" customHeight="false" outlineLevel="0" collapsed="false">
      <c r="A222" s="0" t="n">
        <v>2020</v>
      </c>
      <c r="B222" s="2" t="s">
        <v>2241</v>
      </c>
    </row>
    <row r="223" customFormat="false" ht="12.8" hidden="false" customHeight="false" outlineLevel="0" collapsed="false">
      <c r="A223" s="0" t="n">
        <v>2020</v>
      </c>
      <c r="B223" s="2" t="s">
        <v>2232</v>
      </c>
    </row>
    <row r="224" customFormat="false" ht="12.8" hidden="false" customHeight="false" outlineLevel="0" collapsed="false">
      <c r="A224" s="0" t="n">
        <v>2020</v>
      </c>
      <c r="B224" s="2" t="s">
        <v>2261</v>
      </c>
    </row>
    <row r="225" customFormat="false" ht="12.8" hidden="false" customHeight="false" outlineLevel="0" collapsed="false">
      <c r="A225" s="0" t="n">
        <v>2020</v>
      </c>
      <c r="B225" s="2" t="s">
        <v>179</v>
      </c>
      <c r="D225" s="2"/>
    </row>
    <row r="226" customFormat="false" ht="12.8" hidden="false" customHeight="false" outlineLevel="0" collapsed="false">
      <c r="A226" s="0" t="n">
        <v>2020</v>
      </c>
      <c r="B226" s="2" t="s">
        <v>2258</v>
      </c>
    </row>
    <row r="227" customFormat="false" ht="12.8" hidden="false" customHeight="false" outlineLevel="0" collapsed="false">
      <c r="A227" s="0" t="n">
        <v>2020</v>
      </c>
      <c r="B227" s="2" t="s">
        <v>2262</v>
      </c>
    </row>
    <row r="228" customFormat="false" ht="12.8" hidden="false" customHeight="false" outlineLevel="0" collapsed="false">
      <c r="A228" s="0" t="n">
        <v>2020</v>
      </c>
      <c r="B228" s="2" t="s">
        <v>2264</v>
      </c>
    </row>
    <row r="229" customFormat="false" ht="12.8" hidden="false" customHeight="false" outlineLevel="0" collapsed="false">
      <c r="A229" s="0" t="n">
        <v>2020</v>
      </c>
      <c r="B229" s="2" t="s">
        <v>2259</v>
      </c>
    </row>
    <row r="230" customFormat="false" ht="12.8" hidden="false" customHeight="false" outlineLevel="0" collapsed="false">
      <c r="A230" s="0" t="n">
        <v>2020</v>
      </c>
      <c r="B230" s="0" t="s">
        <v>30</v>
      </c>
    </row>
    <row r="231" customFormat="false" ht="12.8" hidden="false" customHeight="false" outlineLevel="0" collapsed="false">
      <c r="A231" s="0" t="n">
        <v>2020</v>
      </c>
      <c r="B231" s="0" t="s">
        <v>290</v>
      </c>
    </row>
    <row r="232" customFormat="false" ht="12.8" hidden="false" customHeight="false" outlineLevel="0" collapsed="false">
      <c r="A232" s="0" t="n">
        <v>2020</v>
      </c>
      <c r="B232" s="2" t="s">
        <v>2278</v>
      </c>
    </row>
    <row r="233" customFormat="false" ht="12.8" hidden="false" customHeight="false" outlineLevel="0" collapsed="false">
      <c r="A233" s="0" t="n">
        <v>2020</v>
      </c>
      <c r="B233" s="0" t="s">
        <v>1680</v>
      </c>
    </row>
    <row r="234" customFormat="false" ht="12.8" hidden="false" customHeight="false" outlineLevel="0" collapsed="false">
      <c r="A234" s="0" t="n">
        <v>2020</v>
      </c>
      <c r="B234" s="0" t="s">
        <v>2273</v>
      </c>
    </row>
    <row r="235" customFormat="false" ht="12.8" hidden="false" customHeight="false" outlineLevel="0" collapsed="false">
      <c r="A235" s="0" t="n">
        <v>2020</v>
      </c>
      <c r="B235" s="2" t="s">
        <v>884</v>
      </c>
    </row>
    <row r="236" customFormat="false" ht="12.8" hidden="false" customHeight="false" outlineLevel="0" collapsed="false">
      <c r="A236" s="0" t="n">
        <v>2020</v>
      </c>
      <c r="B236" s="0" t="s">
        <v>30</v>
      </c>
    </row>
    <row r="237" customFormat="false" ht="12.8" hidden="false" customHeight="false" outlineLevel="0" collapsed="false">
      <c r="A237" s="0" t="n">
        <v>2020</v>
      </c>
      <c r="B237" s="2" t="s">
        <v>2274</v>
      </c>
    </row>
    <row r="238" customFormat="false" ht="12.8" hidden="false" customHeight="false" outlineLevel="0" collapsed="false">
      <c r="A238" s="0" t="n">
        <v>2020</v>
      </c>
      <c r="B238" s="2" t="s">
        <v>884</v>
      </c>
    </row>
    <row r="239" customFormat="false" ht="12.8" hidden="false" customHeight="false" outlineLevel="0" collapsed="false">
      <c r="A239" s="0" t="n">
        <v>2020</v>
      </c>
      <c r="B239" s="0" t="s">
        <v>884</v>
      </c>
    </row>
    <row r="240" customFormat="false" ht="12.8" hidden="false" customHeight="false" outlineLevel="0" collapsed="false">
      <c r="A240" s="0" t="n">
        <v>2020</v>
      </c>
      <c r="B240" s="0" t="s">
        <v>30</v>
      </c>
    </row>
    <row r="241" customFormat="false" ht="12.8" hidden="false" customHeight="false" outlineLevel="0" collapsed="false">
      <c r="A241" s="0" t="n">
        <v>2020</v>
      </c>
      <c r="B241" s="0" t="s">
        <v>2232</v>
      </c>
    </row>
    <row r="242" customFormat="false" ht="12.8" hidden="false" customHeight="false" outlineLevel="0" collapsed="false">
      <c r="A242" s="0" t="n">
        <v>2020</v>
      </c>
      <c r="B242" s="2" t="s">
        <v>884</v>
      </c>
    </row>
    <row r="243" customFormat="false" ht="12.8" hidden="false" customHeight="false" outlineLevel="0" collapsed="false">
      <c r="A243" s="0" t="n">
        <v>2020</v>
      </c>
      <c r="B243" s="0" t="s">
        <v>30</v>
      </c>
    </row>
    <row r="244" customFormat="false" ht="12.8" hidden="false" customHeight="false" outlineLevel="0" collapsed="false">
      <c r="A244" s="0" t="n">
        <v>2020</v>
      </c>
      <c r="B244" s="0" t="s">
        <v>30</v>
      </c>
    </row>
    <row r="245" customFormat="false" ht="12.8" hidden="false" customHeight="false" outlineLevel="0" collapsed="false">
      <c r="A245" s="0" t="n">
        <v>2020</v>
      </c>
      <c r="B245" s="0" t="s">
        <v>2235</v>
      </c>
    </row>
    <row r="246" customFormat="false" ht="12.8" hidden="false" customHeight="false" outlineLevel="0" collapsed="false">
      <c r="A246" s="0" t="n">
        <v>2020</v>
      </c>
      <c r="B246" s="0" t="s">
        <v>30</v>
      </c>
    </row>
    <row r="247" customFormat="false" ht="12.8" hidden="false" customHeight="false" outlineLevel="0" collapsed="false">
      <c r="A247" s="0" t="n">
        <v>2020</v>
      </c>
      <c r="B247" s="2" t="s">
        <v>2233</v>
      </c>
    </row>
    <row r="248" customFormat="false" ht="12.8" hidden="false" customHeight="false" outlineLevel="0" collapsed="false">
      <c r="A248" s="0" t="n">
        <v>2020</v>
      </c>
      <c r="B248" s="0" t="s">
        <v>2256</v>
      </c>
    </row>
    <row r="249" customFormat="false" ht="12.8" hidden="false" customHeight="false" outlineLevel="0" collapsed="false">
      <c r="A249" s="0" t="n">
        <v>2020</v>
      </c>
      <c r="B249" s="2" t="s">
        <v>2233</v>
      </c>
    </row>
    <row r="250" customFormat="false" ht="12.8" hidden="false" customHeight="false" outlineLevel="0" collapsed="false">
      <c r="A250" s="0" t="n">
        <v>2020</v>
      </c>
      <c r="B250" s="2" t="s">
        <v>30</v>
      </c>
    </row>
    <row r="251" customFormat="false" ht="12.8" hidden="false" customHeight="false" outlineLevel="0" collapsed="false">
      <c r="A251" s="0" t="n">
        <v>2020</v>
      </c>
      <c r="B251" s="2" t="s">
        <v>1663</v>
      </c>
    </row>
    <row r="252" customFormat="false" ht="12.8" hidden="false" customHeight="false" outlineLevel="0" collapsed="false">
      <c r="A252" s="0" t="n">
        <v>2020</v>
      </c>
      <c r="B252" s="2" t="s">
        <v>2243</v>
      </c>
    </row>
    <row r="253" customFormat="false" ht="12.8" hidden="false" customHeight="false" outlineLevel="0" collapsed="false">
      <c r="A253" s="0" t="n">
        <v>2020</v>
      </c>
      <c r="B253" s="2" t="s">
        <v>2266</v>
      </c>
    </row>
    <row r="254" customFormat="false" ht="12.8" hidden="false" customHeight="false" outlineLevel="0" collapsed="false">
      <c r="A254" s="0" t="n">
        <v>2021</v>
      </c>
      <c r="B254" s="0" t="s">
        <v>30</v>
      </c>
    </row>
    <row r="255" customFormat="false" ht="12.8" hidden="false" customHeight="false" outlineLevel="0" collapsed="false">
      <c r="A255" s="0" t="n">
        <v>2021</v>
      </c>
      <c r="B255" s="0" t="s">
        <v>30</v>
      </c>
    </row>
    <row r="256" customFormat="false" ht="12.8" hidden="false" customHeight="false" outlineLevel="0" collapsed="false">
      <c r="A256" s="0" t="n">
        <v>2021</v>
      </c>
      <c r="B256" s="0" t="s">
        <v>2276</v>
      </c>
    </row>
    <row r="257" customFormat="false" ht="12.8" hidden="false" customHeight="false" outlineLevel="0" collapsed="false">
      <c r="A257" s="0" t="n">
        <v>2021</v>
      </c>
      <c r="B257" s="0" t="s">
        <v>2277</v>
      </c>
    </row>
    <row r="258" customFormat="false" ht="12.8" hidden="false" customHeight="false" outlineLevel="0" collapsed="false">
      <c r="A258" s="0" t="n">
        <v>2021</v>
      </c>
      <c r="B258" s="2" t="s">
        <v>884</v>
      </c>
    </row>
    <row r="259" customFormat="false" ht="12.8" hidden="false" customHeight="false" outlineLevel="0" collapsed="false">
      <c r="A259" s="0" t="n">
        <v>2021</v>
      </c>
      <c r="B259" s="0" t="s">
        <v>290</v>
      </c>
    </row>
    <row r="260" customFormat="false" ht="12.8" hidden="false" customHeight="false" outlineLevel="0" collapsed="false">
      <c r="A260" s="0" t="n">
        <v>2021</v>
      </c>
      <c r="B260" s="0" t="s">
        <v>30</v>
      </c>
    </row>
    <row r="261" customFormat="false" ht="12.8" hidden="false" customHeight="false" outlineLevel="0" collapsed="false">
      <c r="A261" s="0" t="n">
        <v>2021</v>
      </c>
      <c r="B261" s="2" t="s">
        <v>2235</v>
      </c>
    </row>
    <row r="262" customFormat="false" ht="12.8" hidden="false" customHeight="false" outlineLevel="0" collapsed="false">
      <c r="A262" s="0" t="n">
        <v>2021</v>
      </c>
      <c r="B262" s="2" t="s">
        <v>103</v>
      </c>
    </row>
    <row r="263" customFormat="false" ht="12.8" hidden="false" customHeight="false" outlineLevel="0" collapsed="false">
      <c r="A263" s="0" t="n">
        <v>2021</v>
      </c>
      <c r="B263" s="0" t="s">
        <v>103</v>
      </c>
    </row>
    <row r="264" customFormat="false" ht="12.8" hidden="false" customHeight="false" outlineLevel="0" collapsed="false">
      <c r="A264" s="0" t="n">
        <v>2021</v>
      </c>
      <c r="B264" s="2" t="s">
        <v>290</v>
      </c>
    </row>
    <row r="265" customFormat="false" ht="12.8" hidden="false" customHeight="false" outlineLevel="0" collapsed="false">
      <c r="A265" s="0" t="n">
        <v>2021</v>
      </c>
      <c r="B265" s="0" t="s">
        <v>103</v>
      </c>
    </row>
    <row r="266" customFormat="false" ht="12.8" hidden="false" customHeight="false" outlineLevel="0" collapsed="false">
      <c r="A266" s="0" t="n">
        <v>2021</v>
      </c>
      <c r="B266" s="0" t="s">
        <v>2234</v>
      </c>
    </row>
    <row r="267" customFormat="false" ht="12.8" hidden="false" customHeight="false" outlineLevel="0" collapsed="false">
      <c r="A267" s="0" t="n">
        <v>2021</v>
      </c>
      <c r="B267" s="2" t="s">
        <v>1680</v>
      </c>
    </row>
    <row r="268" customFormat="false" ht="12.8" hidden="false" customHeight="false" outlineLevel="0" collapsed="false">
      <c r="A268" s="0" t="n">
        <v>2021</v>
      </c>
      <c r="B268" s="2" t="s">
        <v>1680</v>
      </c>
    </row>
    <row r="269" customFormat="false" ht="12.8" hidden="false" customHeight="false" outlineLevel="0" collapsed="false">
      <c r="A269" s="0" t="n">
        <v>2021</v>
      </c>
      <c r="B269" s="2" t="s">
        <v>2271</v>
      </c>
    </row>
    <row r="270" customFormat="false" ht="12.8" hidden="false" customHeight="false" outlineLevel="0" collapsed="false">
      <c r="A270" s="0" t="n">
        <v>2021</v>
      </c>
      <c r="B270" s="0" t="s">
        <v>2272</v>
      </c>
    </row>
    <row r="271" customFormat="false" ht="12.8" hidden="false" customHeight="false" outlineLevel="0" collapsed="false">
      <c r="A271" s="0" t="n">
        <v>2021</v>
      </c>
      <c r="B271" s="0" t="s">
        <v>30</v>
      </c>
    </row>
    <row r="272" customFormat="false" ht="12.8" hidden="false" customHeight="false" outlineLevel="0" collapsed="false">
      <c r="A272" s="0" t="n">
        <v>2021</v>
      </c>
      <c r="B272" s="2" t="s">
        <v>2233</v>
      </c>
    </row>
    <row r="273" customFormat="false" ht="12.8" hidden="false" customHeight="false" outlineLevel="0" collapsed="false">
      <c r="A273" s="0" t="n">
        <v>2022</v>
      </c>
      <c r="B273" s="0" t="s">
        <v>2232</v>
      </c>
    </row>
    <row r="274" customFormat="false" ht="12.8" hidden="false" customHeight="false" outlineLevel="0" collapsed="false">
      <c r="A274" s="0" t="n">
        <v>2022</v>
      </c>
      <c r="B274" s="2" t="s">
        <v>2247</v>
      </c>
    </row>
    <row r="275" customFormat="false" ht="12.8" hidden="false" customHeight="false" outlineLevel="0" collapsed="false">
      <c r="A275" s="0" t="n">
        <v>2022</v>
      </c>
      <c r="B275" s="2" t="s">
        <v>884</v>
      </c>
    </row>
    <row r="276" customFormat="false" ht="12.8" hidden="false" customHeight="false" outlineLevel="0" collapsed="false">
      <c r="A276" s="0" t="n">
        <v>2022</v>
      </c>
      <c r="B276" s="0" t="s">
        <v>290</v>
      </c>
    </row>
    <row r="277" customFormat="false" ht="12.8" hidden="false" customHeight="false" outlineLevel="0" collapsed="false">
      <c r="A277" s="0" t="n">
        <v>2022</v>
      </c>
      <c r="B277" s="0" t="s">
        <v>290</v>
      </c>
    </row>
    <row r="278" customFormat="false" ht="12.8" hidden="false" customHeight="false" outlineLevel="0" collapsed="false">
      <c r="A278" s="0" t="n">
        <v>2022</v>
      </c>
      <c r="B278" s="2" t="s">
        <v>2278</v>
      </c>
    </row>
    <row r="279" customFormat="false" ht="12.8" hidden="false" customHeight="false" outlineLevel="0" collapsed="false">
      <c r="A279" s="0" t="n">
        <v>2022</v>
      </c>
      <c r="B279" s="0" t="s">
        <v>103</v>
      </c>
    </row>
    <row r="280" customFormat="false" ht="12.8" hidden="false" customHeight="false" outlineLevel="0" collapsed="false">
      <c r="A280" s="0" t="n">
        <v>2022</v>
      </c>
      <c r="B280" s="0" t="s">
        <v>30</v>
      </c>
    </row>
    <row r="281" customFormat="false" ht="12.8" hidden="false" customHeight="false" outlineLevel="0" collapsed="false">
      <c r="A281" s="0" t="n">
        <v>2022</v>
      </c>
      <c r="B281" s="2" t="s">
        <v>2233</v>
      </c>
    </row>
    <row r="282" customFormat="false" ht="12.8" hidden="false" customHeight="false" outlineLevel="0" collapsed="false">
      <c r="A282" s="0" t="n">
        <v>2022</v>
      </c>
      <c r="B282" s="0" t="s">
        <v>2232</v>
      </c>
      <c r="J282" s="2"/>
    </row>
    <row r="283" customFormat="false" ht="12.8" hidden="false" customHeight="false" outlineLevel="0" collapsed="false">
      <c r="A283" s="0" t="n">
        <v>2022</v>
      </c>
      <c r="B283" s="2" t="s">
        <v>30</v>
      </c>
    </row>
    <row r="284" customFormat="false" ht="12.8" hidden="false" customHeight="false" outlineLevel="0" collapsed="false">
      <c r="A284" s="0" t="n">
        <v>2022</v>
      </c>
      <c r="B284" s="2" t="s">
        <v>2233</v>
      </c>
    </row>
    <row r="285" customFormat="false" ht="12.8" hidden="false" customHeight="false" outlineLevel="0" collapsed="false">
      <c r="A285" s="0" t="n">
        <v>2022</v>
      </c>
      <c r="B285" s="2" t="s">
        <v>884</v>
      </c>
    </row>
    <row r="286" customFormat="false" ht="12.8" hidden="false" customHeight="false" outlineLevel="0" collapsed="false">
      <c r="A286" s="0" t="n">
        <v>2022</v>
      </c>
      <c r="B286" s="0" t="s">
        <v>2233</v>
      </c>
    </row>
    <row r="287" customFormat="false" ht="12.8" hidden="false" customHeight="false" outlineLevel="0" collapsed="false">
      <c r="A287" s="0" t="n">
        <v>2022</v>
      </c>
      <c r="B287" s="2" t="s">
        <v>30</v>
      </c>
    </row>
    <row r="290" customFormat="false" ht="12.8" hidden="false" customHeight="false" outlineLevel="0" collapsed="false">
      <c r="A290" s="0" t="s">
        <v>30</v>
      </c>
      <c r="B290" s="0" t="n">
        <f aca="false">COUNTIF(B1:B287,"Sat4J")</f>
        <v>56</v>
      </c>
      <c r="D290" s="2" t="s">
        <v>30</v>
      </c>
      <c r="E290" s="0" t="n">
        <v>56</v>
      </c>
    </row>
    <row r="291" customFormat="false" ht="12.8" hidden="false" customHeight="false" outlineLevel="0" collapsed="false">
      <c r="A291" s="2" t="s">
        <v>103</v>
      </c>
      <c r="B291" s="0" t="n">
        <f aca="false">COUNTIF(B1:B287,"Choco CSP Solver")</f>
        <v>30</v>
      </c>
      <c r="D291" s="2" t="s">
        <v>103</v>
      </c>
      <c r="E291" s="0" t="n">
        <v>30</v>
      </c>
    </row>
    <row r="292" customFormat="false" ht="12.8" hidden="false" customHeight="false" outlineLevel="0" collapsed="false">
      <c r="A292" s="2" t="s">
        <v>884</v>
      </c>
      <c r="B292" s="0" t="n">
        <f aca="false">COUNTIF(B1:B287,"Z3 SMT Solver")</f>
        <v>20</v>
      </c>
      <c r="D292" s="2" t="s">
        <v>884</v>
      </c>
      <c r="E292" s="0" t="n">
        <v>20</v>
      </c>
    </row>
    <row r="293" customFormat="false" ht="12.8" hidden="false" customHeight="false" outlineLevel="0" collapsed="false">
      <c r="A293" s="0" t="s">
        <v>46</v>
      </c>
      <c r="B293" s="0" t="n">
        <f aca="false">COUNTIF(B1:B287,"JavaBDD")</f>
        <v>13</v>
      </c>
      <c r="D293" s="2" t="s">
        <v>2279</v>
      </c>
      <c r="E293" s="0" t="n">
        <v>17</v>
      </c>
    </row>
    <row r="294" customFormat="false" ht="12.8" hidden="false" customHeight="false" outlineLevel="0" collapsed="false">
      <c r="A294" s="0" t="s">
        <v>1663</v>
      </c>
      <c r="B294" s="0" t="n">
        <f aca="false">COUNTIF(B1:B287,"MiniSat")</f>
        <v>13</v>
      </c>
      <c r="D294" s="2" t="s">
        <v>46</v>
      </c>
      <c r="E294" s="0" t="n">
        <v>13</v>
      </c>
    </row>
    <row r="295" customFormat="false" ht="12.8" hidden="false" customHeight="false" outlineLevel="0" collapsed="false">
      <c r="A295" s="0" t="s">
        <v>179</v>
      </c>
      <c r="B295" s="0" t="n">
        <f aca="false">COUNTIF(B1:B287,"PicoSAT")</f>
        <v>13</v>
      </c>
      <c r="D295" s="2" t="s">
        <v>1663</v>
      </c>
      <c r="E295" s="0" t="n">
        <v>13</v>
      </c>
    </row>
    <row r="296" customFormat="false" ht="12.8" hidden="false" customHeight="false" outlineLevel="0" collapsed="false">
      <c r="A296" s="0" t="s">
        <v>2232</v>
      </c>
      <c r="B296" s="0" t="n">
        <f aca="false">COUNTIF(B1:B287,"sharpSAT")</f>
        <v>8</v>
      </c>
      <c r="D296" s="2" t="s">
        <v>179</v>
      </c>
      <c r="E296" s="0" t="n">
        <v>13</v>
      </c>
    </row>
    <row r="297" customFormat="false" ht="12.8" hidden="false" customHeight="false" outlineLevel="0" collapsed="false">
      <c r="A297" s="0" t="s">
        <v>1680</v>
      </c>
      <c r="B297" s="0" t="n">
        <f aca="false">COUNTIF(B1:B287,"CUDD")</f>
        <v>8</v>
      </c>
      <c r="D297" s="2" t="s">
        <v>261</v>
      </c>
      <c r="E297" s="0" t="n">
        <v>9</v>
      </c>
    </row>
    <row r="298" customFormat="false" ht="12.8" hidden="false" customHeight="false" outlineLevel="0" collapsed="false">
      <c r="A298" s="2" t="s">
        <v>2235</v>
      </c>
      <c r="B298" s="0" t="n">
        <f aca="false">COUNTIF(B1:B287,"CPLEX ILP Solver")</f>
        <v>5</v>
      </c>
      <c r="D298" s="2" t="s">
        <v>1680</v>
      </c>
      <c r="E298" s="0" t="n">
        <v>8</v>
      </c>
    </row>
    <row r="299" customFormat="false" ht="12.8" hidden="false" customHeight="false" outlineLevel="0" collapsed="false">
      <c r="A299" s="2" t="s">
        <v>2247</v>
      </c>
      <c r="B299" s="0" t="n">
        <f aca="false">COUNTIF(B1:B287,"Clafer CP Solver")</f>
        <v>2</v>
      </c>
      <c r="D299" s="2" t="s">
        <v>2232</v>
      </c>
      <c r="E299" s="0" t="n">
        <v>8</v>
      </c>
    </row>
    <row r="300" customFormat="false" ht="12.8" hidden="false" customHeight="false" outlineLevel="0" collapsed="false">
      <c r="A300" s="0" t="s">
        <v>261</v>
      </c>
      <c r="B300" s="0" t="n">
        <f aca="false">COUNTIF(B1:B287,"Alloy Analyzer")</f>
        <v>9</v>
      </c>
      <c r="D300" s="2" t="s">
        <v>2233</v>
      </c>
      <c r="E300" s="0" t="n">
        <v>6</v>
      </c>
    </row>
    <row r="301" customFormat="false" ht="12.8" hidden="false" customHeight="false" outlineLevel="0" collapsed="false">
      <c r="A301" s="0" t="s">
        <v>2241</v>
      </c>
      <c r="B301" s="0" t="n">
        <f aca="false">COUNTIF(B1:B287,"cachet")</f>
        <v>3</v>
      </c>
      <c r="D301" s="2" t="s">
        <v>2234</v>
      </c>
      <c r="E301" s="0" t="n">
        <v>5</v>
      </c>
    </row>
    <row r="302" customFormat="false" ht="12.8" hidden="false" customHeight="false" outlineLevel="0" collapsed="false">
      <c r="A302" s="0" t="s">
        <v>2252</v>
      </c>
      <c r="B302" s="0" t="n">
        <f aca="false">COUNTIF(B1:B287,"relsat")</f>
        <v>2</v>
      </c>
      <c r="D302" s="2" t="s">
        <v>2235</v>
      </c>
      <c r="E302" s="0" t="n">
        <v>5</v>
      </c>
    </row>
    <row r="303" customFormat="false" ht="12.8" hidden="false" customHeight="false" outlineLevel="0" collapsed="false">
      <c r="A303" s="0" t="s">
        <v>2233</v>
      </c>
      <c r="B303" s="0" t="n">
        <f aca="false">COUNTIF(B1:B287,"probSAT")</f>
        <v>6</v>
      </c>
      <c r="D303" s="2" t="s">
        <v>2236</v>
      </c>
      <c r="E303" s="0" t="n">
        <v>5</v>
      </c>
    </row>
    <row r="304" customFormat="false" ht="12.8" hidden="false" customHeight="false" outlineLevel="0" collapsed="false">
      <c r="A304" s="0" t="s">
        <v>2236</v>
      </c>
      <c r="B304" s="0" t="n">
        <f aca="false">COUNTIF(B1:B287,"JaCoP")</f>
        <v>5</v>
      </c>
      <c r="D304" s="2" t="s">
        <v>127</v>
      </c>
      <c r="E304" s="0" t="n">
        <v>4</v>
      </c>
    </row>
    <row r="305" customFormat="false" ht="12.8" hidden="false" customHeight="false" outlineLevel="0" collapsed="false">
      <c r="A305" s="0" t="s">
        <v>2234</v>
      </c>
      <c r="B305" s="0" t="n">
        <f aca="false">COUNTIF(B1:B287,"BuDDy")</f>
        <v>5</v>
      </c>
      <c r="D305" s="2" t="s">
        <v>256</v>
      </c>
      <c r="E305" s="0" t="n">
        <v>4</v>
      </c>
    </row>
    <row r="306" customFormat="false" ht="12.8" hidden="false" customHeight="false" outlineLevel="0" collapsed="false">
      <c r="A306" s="0" t="s">
        <v>127</v>
      </c>
      <c r="B306" s="0" t="n">
        <f aca="false">COUNTIF(B1:B287,"clp(FD)")</f>
        <v>4</v>
      </c>
      <c r="D306" s="2" t="s">
        <v>2241</v>
      </c>
      <c r="E306" s="0" t="n">
        <v>3</v>
      </c>
    </row>
    <row r="307" customFormat="false" ht="12.8" hidden="false" customHeight="false" outlineLevel="0" collapsed="false">
      <c r="A307" s="0" t="s">
        <v>137</v>
      </c>
      <c r="B307" s="0" t="n">
        <f aca="false">COUNTIF(B1:B287,"SkyBlue")</f>
        <v>2</v>
      </c>
      <c r="D307" s="2" t="s">
        <v>2242</v>
      </c>
      <c r="E307" s="0" t="n">
        <v>3</v>
      </c>
    </row>
    <row r="308" customFormat="false" ht="12.8" hidden="false" customHeight="false" outlineLevel="0" collapsed="false">
      <c r="A308" s="0" t="s">
        <v>256</v>
      </c>
      <c r="B308" s="0" t="n">
        <f aca="false">COUNTIF(B1:B287,"Pellet")</f>
        <v>4</v>
      </c>
      <c r="D308" s="2" t="s">
        <v>2243</v>
      </c>
      <c r="E308" s="0" t="n">
        <v>3</v>
      </c>
    </row>
    <row r="309" customFormat="false" ht="12.8" hidden="false" customHeight="false" outlineLevel="0" collapsed="false">
      <c r="A309" s="0" t="s">
        <v>2249</v>
      </c>
      <c r="B309" s="0" t="n">
        <f aca="false">COUNTIF(B1:B287,"Cream")</f>
        <v>2</v>
      </c>
      <c r="D309" s="0" t="s">
        <v>2280</v>
      </c>
      <c r="E309" s="0" t="n">
        <v>2</v>
      </c>
    </row>
    <row r="310" customFormat="false" ht="12.8" hidden="false" customHeight="false" outlineLevel="0" collapsed="false">
      <c r="A310" s="0" t="s">
        <v>2251</v>
      </c>
      <c r="B310" s="2" t="n">
        <f aca="false">COUNTIF(B1:B287,"Mistral")</f>
        <v>2</v>
      </c>
      <c r="D310" s="2" t="s">
        <v>773</v>
      </c>
      <c r="E310" s="0" t="n">
        <v>2</v>
      </c>
    </row>
    <row r="311" customFormat="false" ht="12.8" hidden="false" customHeight="false" outlineLevel="0" collapsed="false">
      <c r="A311" s="0" t="s">
        <v>2243</v>
      </c>
      <c r="B311" s="0" t="n">
        <f aca="false">COUNTIF(B1:B287,"lingeling")</f>
        <v>3</v>
      </c>
      <c r="D311" s="2" t="s">
        <v>2247</v>
      </c>
      <c r="E311" s="0" t="n">
        <v>2</v>
      </c>
    </row>
    <row r="312" customFormat="false" ht="12.8" hidden="false" customHeight="false" outlineLevel="0" collapsed="false">
      <c r="A312" s="0" t="s">
        <v>2242</v>
      </c>
      <c r="B312" s="2" t="n">
        <f aca="false">COUNTIF(B1:B287,"clasp")</f>
        <v>3</v>
      </c>
      <c r="D312" s="2" t="s">
        <v>2249</v>
      </c>
      <c r="E312" s="0" t="n">
        <v>2</v>
      </c>
    </row>
    <row r="313" customFormat="false" ht="12.8" hidden="false" customHeight="false" outlineLevel="0" collapsed="false">
      <c r="A313" s="0" t="s">
        <v>2256</v>
      </c>
      <c r="B313" s="0" t="n">
        <f aca="false">COUNTIF(B1:B287,"WalkSAT")</f>
        <v>2</v>
      </c>
      <c r="D313" s="0" t="s">
        <v>2250</v>
      </c>
      <c r="E313" s="0" t="n">
        <v>2</v>
      </c>
    </row>
    <row r="314" customFormat="false" ht="12.8" hidden="false" customHeight="false" outlineLevel="0" collapsed="false">
      <c r="A314" s="0" t="s">
        <v>2246</v>
      </c>
      <c r="B314" s="0" t="n">
        <f aca="false">COUNTIF(B1:B287,"SPLOT Analyzer")</f>
        <v>2</v>
      </c>
      <c r="D314" s="2" t="s">
        <v>2251</v>
      </c>
      <c r="E314" s="0" t="n">
        <v>2</v>
      </c>
    </row>
    <row r="315" customFormat="false" ht="12.8" hidden="false" customHeight="false" outlineLevel="0" collapsed="false">
      <c r="A315" s="0" t="s">
        <v>290</v>
      </c>
      <c r="B315" s="0" t="n">
        <f aca="false">COUNTIF(B1:B287,"SAT Solver")</f>
        <v>17</v>
      </c>
      <c r="D315" s="2" t="s">
        <v>2252</v>
      </c>
      <c r="E315" s="0" t="n">
        <v>2</v>
      </c>
    </row>
    <row r="316" customFormat="false" ht="12.8" hidden="false" customHeight="false" outlineLevel="0" collapsed="false">
      <c r="A316" s="0" t="s">
        <v>2253</v>
      </c>
      <c r="B316" s="0" t="n">
        <f aca="false">COUNTIF(B1:B287,"SPASS")</f>
        <v>2</v>
      </c>
      <c r="D316" s="2" t="s">
        <v>137</v>
      </c>
      <c r="E316" s="0" t="n">
        <v>2</v>
      </c>
    </row>
    <row r="317" customFormat="false" ht="12.8" hidden="false" customHeight="false" outlineLevel="0" collapsed="false">
      <c r="A317" s="2" t="s">
        <v>773</v>
      </c>
      <c r="B317" s="0" t="n">
        <f aca="false">COUNTIF(B1:B287,"CirQit QSAT Solver")</f>
        <v>2</v>
      </c>
      <c r="D317" s="0" t="s">
        <v>2253</v>
      </c>
      <c r="E317" s="0" t="n">
        <v>2</v>
      </c>
    </row>
    <row r="318" customFormat="false" ht="12.8" hidden="false" customHeight="false" outlineLevel="0" collapsed="false">
      <c r="A318" s="0" t="s">
        <v>2245</v>
      </c>
      <c r="B318" s="2" t="n">
        <f aca="false">COUNTIF(B1:B287,"#SAT Solver")</f>
        <v>2</v>
      </c>
      <c r="D318" s="2" t="s">
        <v>2246</v>
      </c>
      <c r="E318" s="0" t="n">
        <v>2</v>
      </c>
    </row>
    <row r="319" customFormat="false" ht="12.8" hidden="false" customHeight="false" outlineLevel="0" collapsed="false">
      <c r="A319" s="0" t="s">
        <v>2250</v>
      </c>
      <c r="B319" s="0" t="n">
        <f aca="false">COUNTIF(B1:B287,"March")</f>
        <v>2</v>
      </c>
      <c r="D319" s="2" t="s">
        <v>2256</v>
      </c>
      <c r="E319" s="0" t="n">
        <v>2</v>
      </c>
    </row>
    <row r="320" customFormat="false" ht="12.8" hidden="false" customHeight="false" outlineLevel="0" collapsed="false">
      <c r="A320" s="0" t="s">
        <v>23</v>
      </c>
      <c r="B320" s="0" t="n">
        <f aca="false">COUNTIF(B1:B287,"OPL Studio CSP Solver")</f>
        <v>1</v>
      </c>
    </row>
    <row r="321" customFormat="false" ht="12.8" hidden="false" customHeight="false" outlineLevel="0" collapsed="false">
      <c r="A321" s="0" t="s">
        <v>65</v>
      </c>
      <c r="B321" s="0" t="n">
        <f aca="false">COUNTIF(B1:B287,"CBMC")</f>
        <v>1</v>
      </c>
    </row>
    <row r="322" customFormat="false" ht="12.8" hidden="false" customHeight="false" outlineLevel="0" collapsed="false">
      <c r="A322" s="0" t="s">
        <v>2237</v>
      </c>
      <c r="B322" s="0" t="n">
        <f aca="false">COUNTIF(B1:B287,"SMV Model Checker")</f>
        <v>1</v>
      </c>
    </row>
    <row r="323" customFormat="false" ht="12.8" hidden="false" customHeight="false" outlineLevel="0" collapsed="false">
      <c r="A323" s="0" t="s">
        <v>87</v>
      </c>
      <c r="B323" s="0" t="n">
        <f aca="false">COUNTIF(B1:B287,"IQ-SPLE")</f>
        <v>1</v>
      </c>
    </row>
    <row r="324" customFormat="false" ht="12.8" hidden="false" customHeight="false" outlineLevel="0" collapsed="false">
      <c r="A324" s="0" t="s">
        <v>148</v>
      </c>
      <c r="B324" s="0" t="n">
        <f aca="false">COUNTIF(B1:B287,"Limmat SAT Solver")</f>
        <v>1</v>
      </c>
    </row>
    <row r="325" customFormat="false" ht="12.8" hidden="false" customHeight="false" outlineLevel="0" collapsed="false">
      <c r="A325" s="0" t="s">
        <v>2238</v>
      </c>
      <c r="B325" s="0" t="n">
        <f aca="false">COUNTIF(B1:B287,"tuProlog")</f>
        <v>1</v>
      </c>
    </row>
    <row r="326" customFormat="false" ht="12.8" hidden="false" customHeight="false" outlineLevel="0" collapsed="false">
      <c r="A326" s="0" t="s">
        <v>2239</v>
      </c>
      <c r="B326" s="0" t="n">
        <f aca="false">COUNTIF(B1:B287,"Zchaff2004")</f>
        <v>1</v>
      </c>
    </row>
    <row r="327" customFormat="false" ht="12.8" hidden="false" customHeight="false" outlineLevel="0" collapsed="false">
      <c r="A327" s="0" t="s">
        <v>2240</v>
      </c>
      <c r="B327" s="0" t="n">
        <f aca="false">COUNTIF(B1:B287,"pure::variants integrated solver")</f>
        <v>1</v>
      </c>
    </row>
    <row r="328" customFormat="false" ht="12.8" hidden="false" customHeight="false" outlineLevel="0" collapsed="false">
      <c r="A328" s="0" t="s">
        <v>202</v>
      </c>
      <c r="B328" s="0" t="n">
        <f aca="false">COUNTIF(B1:B287,"funsat")</f>
        <v>1</v>
      </c>
    </row>
    <row r="329" customFormat="false" ht="12.8" hidden="false" customHeight="false" outlineLevel="0" collapsed="false">
      <c r="A329" s="0" t="s">
        <v>2244</v>
      </c>
      <c r="B329" s="0" t="n">
        <f aca="false">COUNTIF(B1:B287,"GAFES")</f>
        <v>1</v>
      </c>
    </row>
    <row r="330" customFormat="false" ht="12.8" hidden="false" customHeight="false" outlineLevel="0" collapsed="false">
      <c r="A330" s="0" t="s">
        <v>277</v>
      </c>
      <c r="B330" s="0" t="n">
        <f aca="false">COUNTIF(B1:B287,"PACOGEN")</f>
        <v>1</v>
      </c>
    </row>
    <row r="331" customFormat="false" ht="12.8" hidden="false" customHeight="false" outlineLevel="0" collapsed="false">
      <c r="A331" s="0" t="s">
        <v>2248</v>
      </c>
      <c r="B331" s="0" t="n">
        <f aca="false">COUNTIF(B1:B287,"GNU Prolog Solver")</f>
        <v>1</v>
      </c>
    </row>
    <row r="332" customFormat="false" ht="12.8" hidden="false" customHeight="false" outlineLevel="0" collapsed="false">
      <c r="A332" s="0" t="s">
        <v>2254</v>
      </c>
      <c r="B332" s="0" t="n">
        <f aca="false">COUNTIF(B1:B287,"DLV disjunctive datalog solver")</f>
        <v>1</v>
      </c>
    </row>
    <row r="333" customFormat="false" ht="12.8" hidden="false" customHeight="false" outlineLevel="0" collapsed="false">
      <c r="A333" s="0" t="s">
        <v>2255</v>
      </c>
      <c r="B333" s="0" t="n">
        <f aca="false">COUNTIF(B1:B287,"Guidsl")</f>
        <v>1</v>
      </c>
    </row>
    <row r="334" customFormat="false" ht="12.8" hidden="false" customHeight="false" outlineLevel="0" collapsed="false">
      <c r="A334" s="0" t="s">
        <v>2257</v>
      </c>
      <c r="B334" s="0" t="n">
        <f aca="false">COUNTIF(B1:B287,"STP SMT Solver")</f>
        <v>1</v>
      </c>
    </row>
    <row r="335" customFormat="false" ht="12.8" hidden="false" customHeight="false" outlineLevel="0" collapsed="false">
      <c r="A335" s="0" t="s">
        <v>481</v>
      </c>
      <c r="B335" s="0" t="n">
        <f aca="false">COUNTIF(B1:B287,"Moolloy")</f>
        <v>1</v>
      </c>
    </row>
    <row r="336" customFormat="false" ht="12.8" hidden="false" customHeight="false" outlineLevel="0" collapsed="false">
      <c r="A336" s="0" t="s">
        <v>2263</v>
      </c>
      <c r="B336" s="0" t="n">
        <f aca="false">COUNTIF(B1:B287,"treecount")</f>
        <v>1</v>
      </c>
    </row>
    <row r="337" customFormat="false" ht="12.8" hidden="false" customHeight="false" outlineLevel="0" collapsed="false">
      <c r="A337" s="0" t="s">
        <v>2260</v>
      </c>
      <c r="B337" s="0" t="n">
        <f aca="false">COUNTIF(B1:B287,"Colibri")</f>
        <v>1</v>
      </c>
    </row>
    <row r="338" customFormat="false" ht="12.8" hidden="false" customHeight="false" outlineLevel="0" collapsed="false">
      <c r="A338" s="0" t="s">
        <v>2275</v>
      </c>
      <c r="B338" s="0" t="n">
        <f aca="false">COUNTIF(B1:B287,"Solver")</f>
        <v>1</v>
      </c>
    </row>
    <row r="339" customFormat="false" ht="12.8" hidden="false" customHeight="false" outlineLevel="0" collapsed="false">
      <c r="A339" s="0" t="s">
        <v>988</v>
      </c>
      <c r="B339" s="0" t="n">
        <f aca="false">COUNTIF(B1:B287,"Yices SMT Solver")</f>
        <v>1</v>
      </c>
    </row>
    <row r="340" customFormat="false" ht="12.8" hidden="false" customHeight="false" outlineLevel="0" collapsed="false">
      <c r="A340" s="0" t="s">
        <v>2267</v>
      </c>
      <c r="B340" s="0" t="n">
        <f aca="false">COUNTIF(B1:B287,"Rsat")</f>
        <v>1</v>
      </c>
    </row>
    <row r="341" customFormat="false" ht="12.8" hidden="false" customHeight="false" outlineLevel="0" collapsed="false">
      <c r="A341" s="0" t="s">
        <v>2268</v>
      </c>
      <c r="B341" s="0" t="n">
        <f aca="false">COUNTIF(B1:B287,"Kcnfs")</f>
        <v>1</v>
      </c>
    </row>
    <row r="342" customFormat="false" ht="12.8" hidden="false" customHeight="false" outlineLevel="0" collapsed="false">
      <c r="A342" s="0" t="s">
        <v>2269</v>
      </c>
      <c r="B342" s="0" t="n">
        <f aca="false">COUNTIF(B1:B287,"Gurobi ILP Solver")</f>
        <v>1</v>
      </c>
    </row>
    <row r="343" customFormat="false" ht="12.8" hidden="false" customHeight="false" outlineLevel="0" collapsed="false">
      <c r="A343" s="0" t="s">
        <v>2265</v>
      </c>
      <c r="B343" s="0" t="n">
        <f aca="false">COUNTIF(B1:B287,"GLPK ILP Solver")</f>
        <v>1</v>
      </c>
    </row>
    <row r="344" customFormat="false" ht="12.8" hidden="false" customHeight="false" outlineLevel="0" collapsed="false">
      <c r="A344" s="0" t="s">
        <v>2270</v>
      </c>
      <c r="B344" s="0" t="n">
        <f aca="false">COUNTIF(B1:B287,"RaReQS QSAT Solver")</f>
        <v>1</v>
      </c>
    </row>
    <row r="345" customFormat="false" ht="12.8" hidden="false" customHeight="false" outlineLevel="0" collapsed="false">
      <c r="A345" s="0" t="s">
        <v>1266</v>
      </c>
      <c r="B345" s="0" t="n">
        <f aca="false">COUNTIF(B1:B287,"MSF CSP Solver")</f>
        <v>1</v>
      </c>
    </row>
    <row r="346" customFormat="false" ht="12.8" hidden="false" customHeight="false" outlineLevel="0" collapsed="false">
      <c r="A346" s="0" t="s">
        <v>1438</v>
      </c>
      <c r="B346" s="0" t="n">
        <f aca="false">COUNTIF(B1:B287,"NaPS Solver")</f>
        <v>1</v>
      </c>
    </row>
    <row r="347" customFormat="false" ht="12.8" hidden="false" customHeight="false" outlineLevel="0" collapsed="false">
      <c r="A347" s="0" t="s">
        <v>2261</v>
      </c>
      <c r="B347" s="0" t="n">
        <f aca="false">COUNTIF(B1:B287,"countAntom")</f>
        <v>1</v>
      </c>
    </row>
    <row r="348" customFormat="false" ht="12.8" hidden="false" customHeight="false" outlineLevel="0" collapsed="false">
      <c r="A348" s="0" t="s">
        <v>2258</v>
      </c>
      <c r="B348" s="0" t="n">
        <f aca="false">COUNTIF(B1:B287,"c2d")</f>
        <v>1</v>
      </c>
    </row>
    <row r="349" customFormat="false" ht="12.8" hidden="false" customHeight="false" outlineLevel="0" collapsed="false">
      <c r="A349" s="0" t="s">
        <v>2262</v>
      </c>
      <c r="B349" s="0" t="n">
        <f aca="false">COUNTIF(B1:B287,"d4")</f>
        <v>1</v>
      </c>
    </row>
    <row r="350" customFormat="false" ht="12.8" hidden="false" customHeight="false" outlineLevel="0" collapsed="false">
      <c r="A350" s="0" t="s">
        <v>2264</v>
      </c>
      <c r="B350" s="0" t="n">
        <f aca="false">COUNTIF(B1:B287,"dSharp")</f>
        <v>1</v>
      </c>
    </row>
    <row r="351" customFormat="false" ht="12.8" hidden="false" customHeight="false" outlineLevel="0" collapsed="false">
      <c r="A351" s="0" t="s">
        <v>2259</v>
      </c>
      <c r="B351" s="0" t="n">
        <f aca="false">COUNTIF(B1:B287,"CNF2OBDD")</f>
        <v>1</v>
      </c>
    </row>
    <row r="352" customFormat="false" ht="12.8" hidden="false" customHeight="false" outlineLevel="0" collapsed="false">
      <c r="A352" s="0" t="s">
        <v>2273</v>
      </c>
      <c r="B352" s="0" t="n">
        <f aca="false">COUNTIF(B1:B287,"VSAT")</f>
        <v>1</v>
      </c>
    </row>
    <row r="353" customFormat="false" ht="12.8" hidden="false" customHeight="false" outlineLevel="0" collapsed="false">
      <c r="A353" s="0" t="s">
        <v>2274</v>
      </c>
      <c r="B353" s="0" t="n">
        <f aca="false">COUNTIF(B1:B287,"SMTInterpol")</f>
        <v>1</v>
      </c>
    </row>
    <row r="354" customFormat="false" ht="12.8" hidden="false" customHeight="false" outlineLevel="0" collapsed="false">
      <c r="A354" s="0" t="s">
        <v>2266</v>
      </c>
      <c r="B354" s="0" t="n">
        <f aca="false">COUNTIF(B1:B287,"Glucose")</f>
        <v>1</v>
      </c>
    </row>
    <row r="355" customFormat="false" ht="12.8" hidden="false" customHeight="false" outlineLevel="0" collapsed="false">
      <c r="A355" s="0" t="s">
        <v>2276</v>
      </c>
      <c r="B355" s="0" t="n">
        <f aca="false">COUNTIF(B1:B287,"Uppaal")</f>
        <v>1</v>
      </c>
    </row>
    <row r="356" customFormat="false" ht="12.8" hidden="false" customHeight="false" outlineLevel="0" collapsed="false">
      <c r="A356" s="0" t="s">
        <v>2277</v>
      </c>
      <c r="B356" s="0" t="n">
        <f aca="false">COUNTIF(B1:B287,"Z3 QBF Solver")</f>
        <v>1</v>
      </c>
    </row>
    <row r="357" customFormat="false" ht="12.8" hidden="false" customHeight="false" outlineLevel="0" collapsed="false">
      <c r="A357" s="0" t="s">
        <v>2271</v>
      </c>
      <c r="B357" s="0" t="n">
        <f aca="false">COUNTIF(B1:B287,"Logic2BDD")</f>
        <v>1</v>
      </c>
    </row>
    <row r="358" customFormat="false" ht="12.8" hidden="false" customHeight="false" outlineLevel="0" collapsed="false">
      <c r="A358" s="0" t="s">
        <v>2272</v>
      </c>
      <c r="B358" s="0" t="n">
        <f aca="false">COUNTIF(B1:B287,"NuSMV Model Checker")</f>
        <v>1</v>
      </c>
    </row>
    <row r="359" customFormat="false" ht="12.8" hidden="false" customHeight="false" outlineLevel="0" collapsed="false">
      <c r="A359" s="0" t="s">
        <v>504</v>
      </c>
      <c r="B359" s="0" t="n">
        <f aca="false">COUNTIF(B1:B287,"CSP Solver")</f>
        <v>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751"/>
  <sheetViews>
    <sheetView showFormulas="false" showGridLines="true" showRowColHeaders="true" showZeros="true" rightToLeft="false" tabSelected="false" showOutlineSymbols="true" defaultGridColor="true" view="normal" topLeftCell="A618" colorId="64" zoomScale="100" zoomScaleNormal="100" zoomScalePageLayoutView="100" workbookViewId="0">
      <selection pane="topLeft" activeCell="K411" activeCellId="0" sqref="K411"/>
    </sheetView>
  </sheetViews>
  <sheetFormatPr defaultColWidth="11.82421875" defaultRowHeight="12.8" zeroHeight="false" outlineLevelRow="0" outlineLevelCol="0"/>
  <sheetData>
    <row r="1" customFormat="false" ht="12.8" hidden="false" customHeight="false" outlineLevel="0" collapsed="false">
      <c r="A1" s="0" t="s">
        <v>15</v>
      </c>
      <c r="B1" s="0" t="n">
        <v>2005</v>
      </c>
      <c r="C1" s="0" t="s">
        <v>16</v>
      </c>
      <c r="D1" s="0" t="s">
        <v>2281</v>
      </c>
      <c r="E1" s="0" t="s">
        <v>20</v>
      </c>
      <c r="H1" s="0" t="n">
        <v>15</v>
      </c>
      <c r="I1" s="2" t="n">
        <v>25</v>
      </c>
      <c r="L1" s="0" t="s">
        <v>2282</v>
      </c>
    </row>
    <row r="2" customFormat="false" ht="12.8" hidden="false" customHeight="false" outlineLevel="0" collapsed="false">
      <c r="A2" s="0" t="s">
        <v>25</v>
      </c>
      <c r="B2" s="0" t="n">
        <v>2005</v>
      </c>
      <c r="C2" s="0" t="s">
        <v>26</v>
      </c>
      <c r="D2" s="0" t="s">
        <v>2283</v>
      </c>
      <c r="L2" s="0" t="s">
        <v>2284</v>
      </c>
    </row>
    <row r="3" customFormat="false" ht="12.8" hidden="false" customHeight="false" outlineLevel="0" collapsed="false">
      <c r="A3" s="0" t="s">
        <v>31</v>
      </c>
      <c r="B3" s="0" t="n">
        <v>2006</v>
      </c>
      <c r="C3" s="0" t="s">
        <v>32</v>
      </c>
      <c r="D3" s="0" t="s">
        <v>2285</v>
      </c>
      <c r="E3" s="0" t="s">
        <v>34</v>
      </c>
      <c r="H3" s="0" t="n">
        <v>14</v>
      </c>
      <c r="I3" s="2" t="n">
        <v>52</v>
      </c>
      <c r="L3" s="0" t="s">
        <v>2286</v>
      </c>
    </row>
    <row r="4" customFormat="false" ht="12.8" hidden="false" customHeight="false" outlineLevel="0" collapsed="false">
      <c r="A4" s="0" t="s">
        <v>39</v>
      </c>
      <c r="B4" s="0" t="n">
        <v>2006</v>
      </c>
      <c r="C4" s="0" t="s">
        <v>40</v>
      </c>
      <c r="D4" s="0" t="s">
        <v>2287</v>
      </c>
      <c r="E4" s="0" t="s">
        <v>43</v>
      </c>
      <c r="H4" s="0" t="n">
        <v>214</v>
      </c>
      <c r="I4" s="2" t="n">
        <v>214</v>
      </c>
      <c r="L4" s="0" t="s">
        <v>2288</v>
      </c>
    </row>
    <row r="5" customFormat="false" ht="12.8" hidden="false" customHeight="false" outlineLevel="0" collapsed="false">
      <c r="A5" s="0" t="s">
        <v>48</v>
      </c>
      <c r="B5" s="0" t="n">
        <v>2006</v>
      </c>
      <c r="C5" s="0" t="s">
        <v>49</v>
      </c>
      <c r="D5" s="0" t="s">
        <v>2289</v>
      </c>
    </row>
    <row r="6" customFormat="false" ht="12.8" hidden="false" customHeight="false" outlineLevel="0" collapsed="false">
      <c r="A6" s="0" t="s">
        <v>51</v>
      </c>
      <c r="B6" s="0" t="n">
        <v>2008</v>
      </c>
      <c r="C6" s="0" t="s">
        <v>52</v>
      </c>
      <c r="D6" s="0" t="s">
        <v>2290</v>
      </c>
      <c r="E6" s="0" t="s">
        <v>55</v>
      </c>
      <c r="H6" s="0" t="n">
        <v>20</v>
      </c>
      <c r="I6" s="2" t="n">
        <v>5000</v>
      </c>
    </row>
    <row r="7" customFormat="false" ht="12.8" hidden="false" customHeight="false" outlineLevel="0" collapsed="false">
      <c r="A7" s="2" t="s">
        <v>60</v>
      </c>
      <c r="B7" s="2" t="n">
        <v>2008</v>
      </c>
      <c r="C7" s="2" t="s">
        <v>61</v>
      </c>
      <c r="D7" s="2" t="s">
        <v>2291</v>
      </c>
      <c r="E7" s="2" t="s">
        <v>62</v>
      </c>
      <c r="H7" s="2" t="n">
        <v>4675</v>
      </c>
      <c r="I7" s="2" t="n">
        <v>4675</v>
      </c>
    </row>
    <row r="8" customFormat="false" ht="12.8" hidden="false" customHeight="false" outlineLevel="0" collapsed="false">
      <c r="A8" s="0" t="s">
        <v>66</v>
      </c>
      <c r="B8" s="0" t="n">
        <v>2008</v>
      </c>
      <c r="C8" s="0" t="s">
        <v>67</v>
      </c>
      <c r="D8" s="0" t="s">
        <v>2292</v>
      </c>
      <c r="E8" s="0" t="s">
        <v>69</v>
      </c>
      <c r="H8" s="0" t="n">
        <v>10</v>
      </c>
      <c r="I8" s="2" t="n">
        <v>1000</v>
      </c>
    </row>
    <row r="9" customFormat="false" ht="12.8" hidden="false" customHeight="false" outlineLevel="0" collapsed="false">
      <c r="A9" s="2" t="s">
        <v>74</v>
      </c>
      <c r="B9" s="2" t="n">
        <v>2008</v>
      </c>
      <c r="C9" s="2" t="s">
        <v>75</v>
      </c>
      <c r="E9" s="2" t="s">
        <v>77</v>
      </c>
      <c r="H9" s="2" t="n">
        <v>500</v>
      </c>
      <c r="I9" s="2" t="n">
        <v>5000</v>
      </c>
    </row>
    <row r="10" customFormat="false" ht="12.8" hidden="false" customHeight="false" outlineLevel="0" collapsed="false">
      <c r="A10" s="2" t="s">
        <v>81</v>
      </c>
      <c r="B10" s="2" t="n">
        <v>2009</v>
      </c>
      <c r="C10" s="2" t="s">
        <v>82</v>
      </c>
      <c r="D10" s="2" t="s">
        <v>2293</v>
      </c>
      <c r="E10" s="2" t="s">
        <v>84</v>
      </c>
      <c r="H10" s="2" t="n">
        <v>1</v>
      </c>
      <c r="I10" s="2" t="n">
        <v>14</v>
      </c>
    </row>
    <row r="11" customFormat="false" ht="12.8" hidden="false" customHeight="false" outlineLevel="0" collapsed="false">
      <c r="A11" s="0" t="s">
        <v>88</v>
      </c>
      <c r="B11" s="0" t="n">
        <v>2009</v>
      </c>
      <c r="C11" s="0" t="s">
        <v>89</v>
      </c>
      <c r="E11" s="0" t="s">
        <v>90</v>
      </c>
      <c r="H11" s="0" t="n">
        <v>100</v>
      </c>
      <c r="I11" s="2" t="n">
        <v>1900</v>
      </c>
      <c r="J11" s="2" t="n">
        <v>10</v>
      </c>
      <c r="K11" s="2" t="n">
        <v>70</v>
      </c>
    </row>
    <row r="12" customFormat="false" ht="12.8" hidden="false" customHeight="false" outlineLevel="0" collapsed="false">
      <c r="A12" s="0" t="s">
        <v>94</v>
      </c>
      <c r="B12" s="0" t="n">
        <v>2009</v>
      </c>
      <c r="C12" s="0" t="s">
        <v>95</v>
      </c>
      <c r="D12" s="0" t="s">
        <v>2294</v>
      </c>
    </row>
    <row r="13" customFormat="false" ht="12.8" hidden="false" customHeight="false" outlineLevel="0" collapsed="false">
      <c r="A13" s="0" t="s">
        <v>99</v>
      </c>
      <c r="B13" s="0" t="n">
        <v>2009</v>
      </c>
      <c r="C13" s="0" t="s">
        <v>100</v>
      </c>
      <c r="E13" s="0" t="s">
        <v>101</v>
      </c>
      <c r="H13" s="0" t="n">
        <v>500</v>
      </c>
      <c r="I13" s="2" t="n">
        <v>500</v>
      </c>
    </row>
    <row r="14" customFormat="false" ht="12.8" hidden="false" customHeight="false" outlineLevel="0" collapsed="false">
      <c r="A14" s="0" t="s">
        <v>105</v>
      </c>
      <c r="B14" s="0" t="n">
        <v>2009</v>
      </c>
      <c r="C14" s="0" t="s">
        <v>106</v>
      </c>
      <c r="D14" s="0" t="s">
        <v>2292</v>
      </c>
      <c r="E14" s="0" t="s">
        <v>109</v>
      </c>
      <c r="H14" s="0" t="n">
        <v>1000</v>
      </c>
      <c r="I14" s="2" t="n">
        <v>10000</v>
      </c>
    </row>
    <row r="15" customFormat="false" ht="12.8" hidden="false" customHeight="false" outlineLevel="0" collapsed="false">
      <c r="A15" s="0" t="s">
        <v>113</v>
      </c>
      <c r="B15" s="0" t="n">
        <v>2009</v>
      </c>
      <c r="C15" s="0" t="s">
        <v>114</v>
      </c>
      <c r="D15" s="0" t="s">
        <v>2295</v>
      </c>
      <c r="E15" s="0" t="s">
        <v>118</v>
      </c>
      <c r="H15" s="0" t="n">
        <v>10</v>
      </c>
      <c r="I15" s="2" t="n">
        <v>10000</v>
      </c>
    </row>
    <row r="16" customFormat="false" ht="12.8" hidden="false" customHeight="false" outlineLevel="0" collapsed="false">
      <c r="A16" s="0" t="s">
        <v>121</v>
      </c>
      <c r="B16" s="0" t="n">
        <v>2010</v>
      </c>
      <c r="C16" s="0" t="s">
        <v>122</v>
      </c>
      <c r="D16" s="0" t="s">
        <v>2296</v>
      </c>
      <c r="E16" s="0" t="s">
        <v>124</v>
      </c>
      <c r="H16" s="0" t="n">
        <v>52</v>
      </c>
      <c r="I16" s="2" t="n">
        <v>52</v>
      </c>
    </row>
    <row r="17" customFormat="false" ht="12.8" hidden="false" customHeight="false" outlineLevel="0" collapsed="false">
      <c r="A17" s="0" t="s">
        <v>128</v>
      </c>
      <c r="B17" s="0" t="n">
        <v>2010</v>
      </c>
      <c r="C17" s="0" t="s">
        <v>129</v>
      </c>
      <c r="D17" s="0" t="s">
        <v>130</v>
      </c>
    </row>
    <row r="18" customFormat="false" ht="12.8" hidden="false" customHeight="false" outlineLevel="0" collapsed="false">
      <c r="A18" s="0" t="s">
        <v>133</v>
      </c>
      <c r="B18" s="0" t="n">
        <v>2010</v>
      </c>
      <c r="C18" s="0" t="s">
        <v>134</v>
      </c>
      <c r="E18" s="0" t="s">
        <v>135</v>
      </c>
      <c r="H18" s="0" t="n">
        <v>242</v>
      </c>
      <c r="I18" s="2" t="n">
        <v>4433</v>
      </c>
      <c r="J18" s="2" t="n">
        <v>30</v>
      </c>
      <c r="K18" s="2" t="n">
        <v>330</v>
      </c>
    </row>
    <row r="19" customFormat="false" ht="12.8" hidden="false" customHeight="false" outlineLevel="0" collapsed="false">
      <c r="A19" s="0" t="s">
        <v>139</v>
      </c>
      <c r="B19" s="0" t="n">
        <v>2010</v>
      </c>
      <c r="C19" s="0" t="s">
        <v>140</v>
      </c>
      <c r="D19" s="0" t="s">
        <v>2297</v>
      </c>
    </row>
    <row r="20" customFormat="false" ht="12.8" hidden="false" customHeight="false" outlineLevel="0" collapsed="false">
      <c r="A20" s="0" t="s">
        <v>144</v>
      </c>
      <c r="B20" s="0" t="n">
        <v>2010</v>
      </c>
      <c r="C20" s="0" t="s">
        <v>145</v>
      </c>
      <c r="D20" s="0" t="s">
        <v>2283</v>
      </c>
      <c r="E20" s="0" t="s">
        <v>146</v>
      </c>
      <c r="H20" s="0" t="n">
        <v>20</v>
      </c>
      <c r="I20" s="2" t="n">
        <v>20</v>
      </c>
    </row>
    <row r="21" customFormat="false" ht="12.8" hidden="false" customHeight="false" outlineLevel="0" collapsed="false">
      <c r="A21" s="2" t="s">
        <v>150</v>
      </c>
      <c r="B21" s="2" t="n">
        <v>2010</v>
      </c>
      <c r="C21" s="2" t="s">
        <v>151</v>
      </c>
      <c r="D21" s="0" t="s">
        <v>2292</v>
      </c>
      <c r="E21" s="2" t="s">
        <v>152</v>
      </c>
      <c r="H21" s="2" t="n">
        <v>30</v>
      </c>
      <c r="I21" s="2" t="n">
        <v>10000</v>
      </c>
    </row>
    <row r="22" customFormat="false" ht="12.8" hidden="false" customHeight="false" outlineLevel="0" collapsed="false">
      <c r="A22" s="0" t="s">
        <v>156</v>
      </c>
      <c r="B22" s="0" t="n">
        <v>2010</v>
      </c>
      <c r="C22" s="0" t="s">
        <v>157</v>
      </c>
      <c r="D22" s="0" t="s">
        <v>2298</v>
      </c>
    </row>
    <row r="23" customFormat="false" ht="12.8" hidden="false" customHeight="false" outlineLevel="0" collapsed="false">
      <c r="A23" s="0" t="s">
        <v>161</v>
      </c>
      <c r="B23" s="0" t="n">
        <v>2010</v>
      </c>
      <c r="C23" s="0" t="s">
        <v>162</v>
      </c>
      <c r="D23" s="0" t="s">
        <v>2299</v>
      </c>
      <c r="E23" s="0" t="s">
        <v>164</v>
      </c>
      <c r="H23" s="0" t="n">
        <v>21</v>
      </c>
      <c r="I23" s="2" t="n">
        <v>170</v>
      </c>
    </row>
    <row r="24" customFormat="false" ht="12.8" hidden="false" customHeight="false" outlineLevel="0" collapsed="false">
      <c r="A24" s="0" t="s">
        <v>167</v>
      </c>
      <c r="B24" s="0" t="n">
        <v>2010</v>
      </c>
      <c r="C24" s="0" t="s">
        <v>168</v>
      </c>
      <c r="D24" s="0" t="s">
        <v>2300</v>
      </c>
      <c r="E24" s="0" t="s">
        <v>169</v>
      </c>
      <c r="H24" s="0" t="n">
        <v>19</v>
      </c>
      <c r="I24" s="2" t="n">
        <v>19</v>
      </c>
    </row>
    <row r="25" customFormat="false" ht="12.8" hidden="false" customHeight="false" outlineLevel="0" collapsed="false">
      <c r="A25" s="0" t="s">
        <v>175</v>
      </c>
      <c r="B25" s="0" t="n">
        <v>2010</v>
      </c>
      <c r="C25" s="0" t="s">
        <v>176</v>
      </c>
      <c r="D25" s="0" t="s">
        <v>2283</v>
      </c>
      <c r="E25" s="0" t="s">
        <v>169</v>
      </c>
      <c r="H25" s="0" t="n">
        <v>19</v>
      </c>
      <c r="I25" s="2" t="n">
        <v>19</v>
      </c>
    </row>
    <row r="26" customFormat="false" ht="12.8" hidden="false" customHeight="false" outlineLevel="0" collapsed="false">
      <c r="A26" s="0" t="s">
        <v>181</v>
      </c>
      <c r="B26" s="0" t="n">
        <v>2010</v>
      </c>
      <c r="C26" s="0" t="s">
        <v>182</v>
      </c>
      <c r="E26" s="0" t="s">
        <v>183</v>
      </c>
      <c r="H26" s="0" t="n">
        <v>10</v>
      </c>
      <c r="I26" s="2" t="n">
        <v>100</v>
      </c>
    </row>
    <row r="27" customFormat="false" ht="12.8" hidden="false" customHeight="false" outlineLevel="0" collapsed="false">
      <c r="A27" s="0" t="s">
        <v>185</v>
      </c>
      <c r="B27" s="0" t="n">
        <v>2010</v>
      </c>
      <c r="C27" s="0" t="s">
        <v>186</v>
      </c>
      <c r="D27" s="0" t="s">
        <v>2301</v>
      </c>
      <c r="E27" s="0" t="s">
        <v>188</v>
      </c>
      <c r="H27" s="0" t="n">
        <v>35</v>
      </c>
      <c r="I27" s="2" t="n">
        <v>287</v>
      </c>
    </row>
    <row r="28" customFormat="false" ht="12.8" hidden="false" customHeight="false" outlineLevel="0" collapsed="false">
      <c r="A28" s="2" t="s">
        <v>193</v>
      </c>
      <c r="B28" s="2" t="n">
        <v>2010</v>
      </c>
      <c r="C28" s="2" t="s">
        <v>194</v>
      </c>
      <c r="E28" s="2" t="s">
        <v>196</v>
      </c>
      <c r="H28" s="2" t="n">
        <v>10</v>
      </c>
      <c r="I28" s="2" t="n">
        <v>50</v>
      </c>
      <c r="J28" s="2" t="n">
        <v>10</v>
      </c>
      <c r="K28" s="2" t="n">
        <v>31</v>
      </c>
    </row>
    <row r="29" customFormat="false" ht="12.8" hidden="false" customHeight="false" outlineLevel="0" collapsed="false">
      <c r="A29" s="0" t="s">
        <v>199</v>
      </c>
      <c r="B29" s="0" t="n">
        <v>2010</v>
      </c>
      <c r="C29" s="0" t="s">
        <v>200</v>
      </c>
      <c r="D29" s="0" t="s">
        <v>2302</v>
      </c>
    </row>
    <row r="30" customFormat="false" ht="12.8" hidden="false" customHeight="false" outlineLevel="0" collapsed="false">
      <c r="A30" s="2" t="s">
        <v>204</v>
      </c>
      <c r="B30" s="2" t="n">
        <v>2010</v>
      </c>
      <c r="C30" s="2" t="s">
        <v>205</v>
      </c>
      <c r="E30" s="2" t="s">
        <v>207</v>
      </c>
      <c r="H30" s="2" t="n">
        <v>50</v>
      </c>
      <c r="I30" s="2" t="n">
        <v>5000</v>
      </c>
    </row>
    <row r="31" customFormat="false" ht="12.8" hidden="false" customHeight="false" outlineLevel="0" collapsed="false">
      <c r="A31" s="2" t="s">
        <v>209</v>
      </c>
      <c r="B31" s="2" t="n">
        <v>2010</v>
      </c>
      <c r="C31" s="2" t="s">
        <v>210</v>
      </c>
      <c r="D31" s="2" t="s">
        <v>2303</v>
      </c>
      <c r="E31" s="2" t="s">
        <v>211</v>
      </c>
      <c r="H31" s="2" t="n">
        <v>66</v>
      </c>
      <c r="I31" s="2" t="n">
        <v>286</v>
      </c>
    </row>
    <row r="32" customFormat="false" ht="12.8" hidden="false" customHeight="false" outlineLevel="0" collapsed="false">
      <c r="A32" s="0" t="s">
        <v>214</v>
      </c>
      <c r="B32" s="0" t="n">
        <v>2011</v>
      </c>
      <c r="C32" s="0" t="s">
        <v>215</v>
      </c>
      <c r="D32" s="0" t="s">
        <v>2304</v>
      </c>
    </row>
    <row r="33" customFormat="false" ht="12.8" hidden="false" customHeight="false" outlineLevel="0" collapsed="false">
      <c r="A33" s="2" t="s">
        <v>220</v>
      </c>
      <c r="B33" s="2" t="n">
        <v>2011</v>
      </c>
      <c r="C33" s="2" t="s">
        <v>221</v>
      </c>
      <c r="E33" s="2" t="s">
        <v>222</v>
      </c>
      <c r="H33" s="2" t="n">
        <v>2000</v>
      </c>
      <c r="I33" s="2" t="n">
        <v>2000</v>
      </c>
    </row>
    <row r="34" customFormat="false" ht="12.8" hidden="false" customHeight="false" outlineLevel="0" collapsed="false">
      <c r="A34" s="0" t="s">
        <v>226</v>
      </c>
      <c r="B34" s="0" t="n">
        <v>2011</v>
      </c>
      <c r="C34" s="0" t="s">
        <v>227</v>
      </c>
      <c r="D34" s="0" t="s">
        <v>2305</v>
      </c>
    </row>
    <row r="35" customFormat="false" ht="12.8" hidden="false" customHeight="false" outlineLevel="0" collapsed="false">
      <c r="A35" s="2" t="s">
        <v>230</v>
      </c>
      <c r="B35" s="2" t="n">
        <v>2011</v>
      </c>
      <c r="C35" s="2" t="s">
        <v>231</v>
      </c>
      <c r="E35" s="2" t="s">
        <v>69</v>
      </c>
      <c r="H35" s="2" t="n">
        <v>10</v>
      </c>
      <c r="I35" s="2" t="n">
        <v>1000</v>
      </c>
    </row>
    <row r="36" customFormat="false" ht="12.8" hidden="false" customHeight="false" outlineLevel="0" collapsed="false">
      <c r="A36" s="2" t="s">
        <v>236</v>
      </c>
      <c r="B36" s="2" t="n">
        <v>2011</v>
      </c>
      <c r="C36" s="2" t="s">
        <v>237</v>
      </c>
      <c r="D36" s="2" t="s">
        <v>2306</v>
      </c>
    </row>
    <row r="37" customFormat="false" ht="12.8" hidden="false" customHeight="false" outlineLevel="0" collapsed="false">
      <c r="A37" s="0" t="s">
        <v>240</v>
      </c>
      <c r="B37" s="0" t="n">
        <v>2011</v>
      </c>
      <c r="C37" s="0" t="s">
        <v>241</v>
      </c>
      <c r="D37" s="0" t="s">
        <v>2307</v>
      </c>
    </row>
    <row r="38" customFormat="false" ht="12.8" hidden="false" customHeight="false" outlineLevel="0" collapsed="false">
      <c r="A38" s="0" t="s">
        <v>245</v>
      </c>
      <c r="B38" s="0" t="n">
        <v>2011</v>
      </c>
      <c r="C38" s="0" t="s">
        <v>246</v>
      </c>
      <c r="D38" s="0" t="s">
        <v>2308</v>
      </c>
      <c r="E38" s="0" t="s">
        <v>247</v>
      </c>
      <c r="H38" s="0" t="n">
        <v>14</v>
      </c>
      <c r="I38" s="2" t="n">
        <v>287</v>
      </c>
      <c r="J38" s="2" t="n">
        <v>0</v>
      </c>
      <c r="K38" s="2" t="n">
        <v>110</v>
      </c>
    </row>
    <row r="39" customFormat="false" ht="12.8" hidden="false" customHeight="false" outlineLevel="0" collapsed="false">
      <c r="A39" s="0" t="s">
        <v>251</v>
      </c>
      <c r="B39" s="0" t="n">
        <v>2011</v>
      </c>
      <c r="C39" s="0" t="s">
        <v>252</v>
      </c>
      <c r="D39" s="0" t="s">
        <v>2287</v>
      </c>
      <c r="E39" s="0" t="s">
        <v>253</v>
      </c>
      <c r="H39" s="0" t="n">
        <v>154</v>
      </c>
      <c r="I39" s="2" t="n">
        <v>287</v>
      </c>
    </row>
    <row r="40" customFormat="false" ht="12.8" hidden="false" customHeight="false" outlineLevel="0" collapsed="false">
      <c r="A40" s="2" t="s">
        <v>257</v>
      </c>
      <c r="B40" s="2" t="n">
        <v>2011</v>
      </c>
      <c r="C40" s="2" t="s">
        <v>258</v>
      </c>
      <c r="D40" s="2" t="s">
        <v>2287</v>
      </c>
      <c r="E40" s="2" t="s">
        <v>259</v>
      </c>
      <c r="H40" s="2" t="n">
        <v>287</v>
      </c>
      <c r="I40" s="2" t="n">
        <v>2000</v>
      </c>
    </row>
    <row r="41" customFormat="false" ht="12.8" hidden="false" customHeight="false" outlineLevel="0" collapsed="false">
      <c r="A41" s="2" t="s">
        <v>263</v>
      </c>
      <c r="B41" s="2" t="n">
        <v>2011</v>
      </c>
      <c r="C41" s="2" t="s">
        <v>264</v>
      </c>
      <c r="E41" s="2" t="s">
        <v>118</v>
      </c>
      <c r="H41" s="2" t="n">
        <v>10</v>
      </c>
      <c r="I41" s="2" t="n">
        <v>10000</v>
      </c>
    </row>
    <row r="42" customFormat="false" ht="12.8" hidden="false" customHeight="false" outlineLevel="0" collapsed="false">
      <c r="A42" s="2" t="s">
        <v>268</v>
      </c>
      <c r="B42" s="2" t="n">
        <v>2011</v>
      </c>
      <c r="C42" s="2" t="s">
        <v>269</v>
      </c>
      <c r="D42" s="0" t="s">
        <v>2305</v>
      </c>
      <c r="E42" s="2" t="s">
        <v>270</v>
      </c>
      <c r="H42" s="2" t="n">
        <v>9</v>
      </c>
      <c r="I42" s="2" t="n">
        <v>67</v>
      </c>
    </row>
    <row r="43" customFormat="false" ht="12.8" hidden="false" customHeight="false" outlineLevel="0" collapsed="false">
      <c r="A43" s="2" t="s">
        <v>273</v>
      </c>
      <c r="B43" s="2" t="n">
        <v>2011</v>
      </c>
      <c r="C43" s="2" t="s">
        <v>274</v>
      </c>
      <c r="D43" s="0" t="s">
        <v>2309</v>
      </c>
      <c r="E43" s="0" t="s">
        <v>275</v>
      </c>
      <c r="H43" s="0" t="n">
        <v>17</v>
      </c>
      <c r="I43" s="2" t="n">
        <v>287</v>
      </c>
    </row>
    <row r="44" customFormat="false" ht="12.8" hidden="false" customHeight="false" outlineLevel="0" collapsed="false">
      <c r="A44" s="0" t="s">
        <v>278</v>
      </c>
      <c r="B44" s="0" t="n">
        <v>2011</v>
      </c>
      <c r="C44" s="0" t="s">
        <v>279</v>
      </c>
      <c r="D44" s="0" t="s">
        <v>2310</v>
      </c>
      <c r="E44" s="0" t="s">
        <v>281</v>
      </c>
      <c r="H44" s="0" t="n">
        <v>26</v>
      </c>
      <c r="I44" s="2" t="n">
        <v>5000</v>
      </c>
      <c r="J44" s="2" t="n">
        <v>3</v>
      </c>
      <c r="K44" s="2" t="n">
        <v>500</v>
      </c>
    </row>
    <row r="45" customFormat="false" ht="12.8" hidden="false" customHeight="false" outlineLevel="0" collapsed="false">
      <c r="A45" s="0" t="s">
        <v>285</v>
      </c>
      <c r="B45" s="0" t="n">
        <v>2011</v>
      </c>
      <c r="C45" s="0" t="s">
        <v>286</v>
      </c>
      <c r="D45" s="0" t="s">
        <v>287</v>
      </c>
      <c r="E45" s="0" t="s">
        <v>288</v>
      </c>
      <c r="H45" s="0" t="n">
        <v>6</v>
      </c>
      <c r="I45" s="2" t="n">
        <v>55</v>
      </c>
    </row>
    <row r="46" customFormat="false" ht="12.8" hidden="false" customHeight="false" outlineLevel="0" collapsed="false">
      <c r="A46" s="0" t="s">
        <v>291</v>
      </c>
      <c r="B46" s="0" t="n">
        <v>2011</v>
      </c>
      <c r="C46" s="0" t="s">
        <v>292</v>
      </c>
      <c r="D46" s="0" t="s">
        <v>2311</v>
      </c>
      <c r="E46" s="0" t="s">
        <v>294</v>
      </c>
      <c r="H46" s="0" t="n">
        <v>9</v>
      </c>
      <c r="I46" s="2" t="n">
        <v>6888</v>
      </c>
      <c r="J46" s="2" t="n">
        <v>1</v>
      </c>
      <c r="K46" s="2" t="n">
        <v>187193</v>
      </c>
    </row>
    <row r="47" customFormat="false" ht="12.8" hidden="false" customHeight="false" outlineLevel="0" collapsed="false">
      <c r="A47" s="0" t="s">
        <v>298</v>
      </c>
      <c r="B47" s="0" t="n">
        <v>2011</v>
      </c>
      <c r="C47" s="0" t="s">
        <v>299</v>
      </c>
      <c r="D47" s="0" t="s">
        <v>2281</v>
      </c>
      <c r="E47" s="0" t="s">
        <v>301</v>
      </c>
      <c r="H47" s="0" t="n">
        <v>59</v>
      </c>
      <c r="I47" s="2" t="n">
        <v>59</v>
      </c>
    </row>
    <row r="48" customFormat="false" ht="12.8" hidden="false" customHeight="false" outlineLevel="0" collapsed="false">
      <c r="A48" s="2" t="s">
        <v>306</v>
      </c>
      <c r="B48" s="2" t="n">
        <v>2011</v>
      </c>
      <c r="C48" s="2" t="s">
        <v>307</v>
      </c>
      <c r="D48" s="0" t="s">
        <v>2312</v>
      </c>
      <c r="E48" s="2" t="s">
        <v>309</v>
      </c>
      <c r="H48" s="2" t="n">
        <v>3</v>
      </c>
      <c r="I48" s="2" t="n">
        <v>10000</v>
      </c>
    </row>
    <row r="49" customFormat="false" ht="12.8" hidden="false" customHeight="false" outlineLevel="0" collapsed="false">
      <c r="A49" s="2" t="s">
        <v>314</v>
      </c>
      <c r="B49" s="2" t="n">
        <v>2011</v>
      </c>
      <c r="C49" s="2" t="s">
        <v>315</v>
      </c>
      <c r="D49" s="2" t="s">
        <v>316</v>
      </c>
      <c r="E49" s="2" t="s">
        <v>317</v>
      </c>
      <c r="H49" s="2" t="n">
        <v>72</v>
      </c>
      <c r="I49" s="2" t="n">
        <v>72</v>
      </c>
    </row>
    <row r="50" customFormat="false" ht="12.8" hidden="false" customHeight="false" outlineLevel="0" collapsed="false">
      <c r="A50" s="0" t="s">
        <v>320</v>
      </c>
      <c r="B50" s="0" t="n">
        <v>2011</v>
      </c>
      <c r="C50" s="0" t="s">
        <v>321</v>
      </c>
      <c r="D50" s="0" t="s">
        <v>2313</v>
      </c>
      <c r="E50" s="0" t="s">
        <v>323</v>
      </c>
      <c r="H50" s="0" t="n">
        <v>5</v>
      </c>
      <c r="I50" s="2" t="n">
        <v>100</v>
      </c>
    </row>
    <row r="51" customFormat="false" ht="12.8" hidden="false" customHeight="false" outlineLevel="0" collapsed="false">
      <c r="A51" s="2" t="s">
        <v>327</v>
      </c>
      <c r="B51" s="2" t="n">
        <v>2011</v>
      </c>
      <c r="C51" s="2" t="s">
        <v>328</v>
      </c>
      <c r="D51" s="0" t="s">
        <v>2314</v>
      </c>
    </row>
    <row r="52" customFormat="false" ht="12.8" hidden="false" customHeight="false" outlineLevel="0" collapsed="false">
      <c r="A52" s="2" t="s">
        <v>332</v>
      </c>
      <c r="B52" s="2" t="n">
        <v>2011</v>
      </c>
      <c r="C52" s="2" t="s">
        <v>333</v>
      </c>
      <c r="D52" s="0" t="s">
        <v>2305</v>
      </c>
      <c r="E52" s="2" t="s">
        <v>334</v>
      </c>
      <c r="H52" s="2"/>
      <c r="I52" s="2" t="n">
        <v>287</v>
      </c>
    </row>
    <row r="53" customFormat="false" ht="12.8" hidden="false" customHeight="false" outlineLevel="0" collapsed="false">
      <c r="A53" s="0" t="s">
        <v>338</v>
      </c>
      <c r="B53" s="0" t="n">
        <v>2011</v>
      </c>
      <c r="C53" s="0" t="s">
        <v>339</v>
      </c>
      <c r="D53" s="0" t="s">
        <v>2292</v>
      </c>
      <c r="E53" s="0" t="s">
        <v>340</v>
      </c>
      <c r="H53" s="0" t="n">
        <v>25</v>
      </c>
      <c r="I53" s="2" t="n">
        <v>65</v>
      </c>
    </row>
    <row r="54" customFormat="false" ht="12.8" hidden="false" customHeight="false" outlineLevel="0" collapsed="false">
      <c r="A54" s="0" t="s">
        <v>343</v>
      </c>
      <c r="B54" s="0" t="n">
        <v>2011</v>
      </c>
      <c r="C54" s="0" t="s">
        <v>344</v>
      </c>
      <c r="D54" s="0" t="s">
        <v>2315</v>
      </c>
      <c r="E54" s="0" t="s">
        <v>347</v>
      </c>
      <c r="H54" s="0" t="n">
        <v>32</v>
      </c>
      <c r="I54" s="2" t="n">
        <v>32</v>
      </c>
    </row>
    <row r="55" customFormat="false" ht="12.8" hidden="false" customHeight="false" outlineLevel="0" collapsed="false">
      <c r="A55" s="2" t="s">
        <v>349</v>
      </c>
      <c r="B55" s="2" t="n">
        <v>2011</v>
      </c>
      <c r="C55" s="2" t="s">
        <v>350</v>
      </c>
      <c r="D55" s="2" t="s">
        <v>2291</v>
      </c>
      <c r="E55" s="2" t="s">
        <v>352</v>
      </c>
      <c r="H55" s="2" t="n">
        <v>1245</v>
      </c>
      <c r="I55" s="2" t="n">
        <v>5321</v>
      </c>
    </row>
    <row r="56" customFormat="false" ht="12.8" hidden="false" customHeight="false" outlineLevel="0" collapsed="false">
      <c r="A56" s="2" t="s">
        <v>354</v>
      </c>
      <c r="B56" s="2" t="n">
        <v>2011</v>
      </c>
      <c r="C56" s="2" t="s">
        <v>355</v>
      </c>
      <c r="D56" s="2" t="s">
        <v>2316</v>
      </c>
      <c r="E56" s="2" t="s">
        <v>357</v>
      </c>
      <c r="H56" s="2" t="n">
        <v>14</v>
      </c>
      <c r="I56" s="2" t="n">
        <v>14</v>
      </c>
    </row>
    <row r="57" customFormat="false" ht="12.8" hidden="false" customHeight="false" outlineLevel="0" collapsed="false">
      <c r="A57" s="0" t="s">
        <v>361</v>
      </c>
      <c r="B57" s="0" t="n">
        <v>2011</v>
      </c>
      <c r="C57" s="0" t="s">
        <v>362</v>
      </c>
      <c r="D57" s="0" t="s">
        <v>2292</v>
      </c>
    </row>
    <row r="58" customFormat="false" ht="12.8" hidden="false" customHeight="false" outlineLevel="0" collapsed="false">
      <c r="A58" s="0" t="s">
        <v>364</v>
      </c>
      <c r="B58" s="0" t="n">
        <v>2012</v>
      </c>
      <c r="C58" s="0" t="s">
        <v>365</v>
      </c>
      <c r="D58" s="0" t="s">
        <v>2287</v>
      </c>
      <c r="E58" s="0" t="s">
        <v>366</v>
      </c>
      <c r="H58" s="0" t="n">
        <v>290</v>
      </c>
      <c r="I58" s="2" t="n">
        <v>290</v>
      </c>
      <c r="J58" s="2" t="n">
        <v>21</v>
      </c>
      <c r="K58" s="2" t="n">
        <v>21</v>
      </c>
    </row>
    <row r="59" customFormat="false" ht="12.8" hidden="false" customHeight="false" outlineLevel="0" collapsed="false">
      <c r="A59" s="0" t="s">
        <v>370</v>
      </c>
      <c r="B59" s="0" t="n">
        <v>2012</v>
      </c>
      <c r="C59" s="0" t="s">
        <v>371</v>
      </c>
      <c r="D59" s="0" t="s">
        <v>2317</v>
      </c>
      <c r="E59" s="0" t="s">
        <v>372</v>
      </c>
      <c r="H59" s="0" t="n">
        <v>29</v>
      </c>
      <c r="I59" s="2" t="n">
        <v>286</v>
      </c>
    </row>
    <row r="60" customFormat="false" ht="12.8" hidden="false" customHeight="false" outlineLevel="0" collapsed="false">
      <c r="A60" s="0" t="s">
        <v>376</v>
      </c>
      <c r="B60" s="0" t="n">
        <v>2012</v>
      </c>
      <c r="C60" s="0" t="s">
        <v>377</v>
      </c>
      <c r="D60" s="0" t="s">
        <v>2318</v>
      </c>
      <c r="E60" s="0" t="s">
        <v>378</v>
      </c>
      <c r="H60" s="0" t="n">
        <v>34</v>
      </c>
      <c r="I60" s="2" t="n">
        <v>1114</v>
      </c>
      <c r="J60" s="2" t="n">
        <v>4</v>
      </c>
      <c r="K60" s="2" t="n">
        <v>281</v>
      </c>
    </row>
    <row r="61" customFormat="false" ht="12.8" hidden="false" customHeight="false" outlineLevel="0" collapsed="false">
      <c r="A61" s="0" t="s">
        <v>381</v>
      </c>
      <c r="B61" s="0" t="n">
        <v>2012</v>
      </c>
      <c r="C61" s="0" t="s">
        <v>382</v>
      </c>
      <c r="D61" s="0" t="s">
        <v>2319</v>
      </c>
      <c r="E61" s="0" t="s">
        <v>383</v>
      </c>
      <c r="H61" s="0" t="n">
        <v>40</v>
      </c>
      <c r="I61" s="2" t="n">
        <v>172</v>
      </c>
    </row>
    <row r="62" customFormat="false" ht="12.8" hidden="false" customHeight="false" outlineLevel="0" collapsed="false">
      <c r="A62" s="0" t="s">
        <v>384</v>
      </c>
      <c r="B62" s="0" t="n">
        <v>2012</v>
      </c>
      <c r="C62" s="0" t="s">
        <v>385</v>
      </c>
      <c r="D62" s="0" t="s">
        <v>2320</v>
      </c>
      <c r="E62" s="0" t="s">
        <v>387</v>
      </c>
      <c r="H62" s="0" t="n">
        <v>26</v>
      </c>
      <c r="I62" s="2" t="n">
        <v>88</v>
      </c>
    </row>
    <row r="63" customFormat="false" ht="12.8" hidden="false" customHeight="false" outlineLevel="0" collapsed="false">
      <c r="A63" s="0" t="s">
        <v>390</v>
      </c>
      <c r="B63" s="0" t="n">
        <v>2012</v>
      </c>
      <c r="C63" s="0" t="s">
        <v>391</v>
      </c>
      <c r="D63" s="0" t="s">
        <v>2321</v>
      </c>
      <c r="E63" s="0" t="s">
        <v>393</v>
      </c>
      <c r="H63" s="0" t="n">
        <v>7</v>
      </c>
      <c r="I63" s="2" t="n">
        <v>64</v>
      </c>
    </row>
    <row r="64" customFormat="false" ht="12.8" hidden="false" customHeight="false" outlineLevel="0" collapsed="false">
      <c r="A64" s="0" t="s">
        <v>397</v>
      </c>
      <c r="B64" s="0" t="n">
        <v>2012</v>
      </c>
      <c r="C64" s="0" t="s">
        <v>398</v>
      </c>
      <c r="D64" s="0" t="s">
        <v>2322</v>
      </c>
      <c r="E64" s="0" t="s">
        <v>400</v>
      </c>
      <c r="H64" s="0" t="n">
        <v>26</v>
      </c>
      <c r="I64" s="2" t="n">
        <v>67</v>
      </c>
    </row>
    <row r="65" customFormat="false" ht="12.8" hidden="false" customHeight="false" outlineLevel="0" collapsed="false">
      <c r="A65" s="2" t="s">
        <v>403</v>
      </c>
      <c r="B65" s="2" t="n">
        <v>2012</v>
      </c>
      <c r="C65" s="2" t="s">
        <v>404</v>
      </c>
      <c r="D65" s="2" t="s">
        <v>2323</v>
      </c>
      <c r="E65" s="2" t="s">
        <v>406</v>
      </c>
      <c r="H65" s="2" t="n">
        <v>6</v>
      </c>
      <c r="I65" s="2" t="n">
        <v>22</v>
      </c>
    </row>
    <row r="66" customFormat="false" ht="12.8" hidden="false" customHeight="false" outlineLevel="0" collapsed="false">
      <c r="A66" s="0" t="s">
        <v>408</v>
      </c>
      <c r="B66" s="0" t="n">
        <v>2012</v>
      </c>
      <c r="C66" s="0" t="s">
        <v>409</v>
      </c>
      <c r="D66" s="0" t="s">
        <v>2324</v>
      </c>
      <c r="E66" s="0" t="s">
        <v>410</v>
      </c>
      <c r="H66" s="0" t="n">
        <v>19</v>
      </c>
      <c r="I66" s="2" t="n">
        <v>287</v>
      </c>
    </row>
    <row r="67" customFormat="false" ht="12.8" hidden="false" customHeight="false" outlineLevel="0" collapsed="false">
      <c r="A67" s="2" t="s">
        <v>413</v>
      </c>
      <c r="B67" s="2" t="n">
        <v>2012</v>
      </c>
      <c r="C67" s="2" t="s">
        <v>414</v>
      </c>
      <c r="E67" s="2" t="s">
        <v>118</v>
      </c>
      <c r="H67" s="2" t="n">
        <v>10</v>
      </c>
      <c r="I67" s="2" t="n">
        <v>10000</v>
      </c>
    </row>
    <row r="68" customFormat="false" ht="12.8" hidden="false" customHeight="false" outlineLevel="0" collapsed="false">
      <c r="A68" s="0" t="s">
        <v>420</v>
      </c>
      <c r="B68" s="0" t="n">
        <v>2012</v>
      </c>
      <c r="C68" s="0" t="s">
        <v>421</v>
      </c>
      <c r="D68" s="0" t="s">
        <v>2316</v>
      </c>
    </row>
    <row r="69" customFormat="false" ht="12.8" hidden="false" customHeight="false" outlineLevel="0" collapsed="false">
      <c r="A69" s="0" t="s">
        <v>425</v>
      </c>
      <c r="B69" s="0" t="n">
        <v>2012</v>
      </c>
      <c r="C69" s="0" t="s">
        <v>426</v>
      </c>
      <c r="D69" s="0" t="s">
        <v>2305</v>
      </c>
      <c r="E69" s="0" t="s">
        <v>428</v>
      </c>
      <c r="I69" s="2" t="n">
        <v>10000</v>
      </c>
    </row>
    <row r="70" customFormat="false" ht="12.8" hidden="false" customHeight="false" outlineLevel="0" collapsed="false">
      <c r="A70" s="0" t="s">
        <v>430</v>
      </c>
      <c r="B70" s="0" t="n">
        <v>2012</v>
      </c>
      <c r="C70" s="0" t="s">
        <v>431</v>
      </c>
      <c r="D70" s="0" t="s">
        <v>2305</v>
      </c>
      <c r="E70" s="0" t="s">
        <v>317</v>
      </c>
      <c r="H70" s="0" t="n">
        <v>72</v>
      </c>
      <c r="I70" s="2" t="n">
        <v>72</v>
      </c>
    </row>
    <row r="71" customFormat="false" ht="12.8" hidden="false" customHeight="false" outlineLevel="0" collapsed="false">
      <c r="A71" s="0" t="s">
        <v>291</v>
      </c>
      <c r="B71" s="0" t="n">
        <v>2012</v>
      </c>
      <c r="C71" s="0" t="s">
        <v>434</v>
      </c>
      <c r="D71" s="0" t="s">
        <v>2325</v>
      </c>
      <c r="E71" s="0" t="s">
        <v>436</v>
      </c>
      <c r="H71" s="0" t="n">
        <v>287</v>
      </c>
      <c r="I71" s="2" t="n">
        <v>6888</v>
      </c>
    </row>
    <row r="72" customFormat="false" ht="12.8" hidden="false" customHeight="false" outlineLevel="0" collapsed="false">
      <c r="A72" s="0" t="s">
        <v>440</v>
      </c>
      <c r="B72" s="0" t="n">
        <v>2012</v>
      </c>
      <c r="C72" s="0" t="s">
        <v>441</v>
      </c>
      <c r="D72" s="0" t="s">
        <v>2326</v>
      </c>
      <c r="E72" s="0" t="s">
        <v>444</v>
      </c>
    </row>
    <row r="73" customFormat="false" ht="12.8" hidden="false" customHeight="false" outlineLevel="0" collapsed="false">
      <c r="A73" s="0" t="s">
        <v>446</v>
      </c>
      <c r="B73" s="0" t="n">
        <v>2012</v>
      </c>
      <c r="C73" s="0" t="s">
        <v>447</v>
      </c>
      <c r="D73" s="0" t="s">
        <v>316</v>
      </c>
      <c r="E73" s="0" t="s">
        <v>448</v>
      </c>
      <c r="H73" s="0" t="n">
        <v>154</v>
      </c>
      <c r="I73" s="2" t="n">
        <v>253</v>
      </c>
      <c r="J73" s="2" t="n">
        <v>67</v>
      </c>
      <c r="K73" s="2" t="n">
        <v>179</v>
      </c>
    </row>
    <row r="74" customFormat="false" ht="12.8" hidden="false" customHeight="false" outlineLevel="0" collapsed="false">
      <c r="A74" s="0" t="s">
        <v>452</v>
      </c>
      <c r="B74" s="0" t="n">
        <v>2012</v>
      </c>
      <c r="C74" s="0" t="s">
        <v>453</v>
      </c>
      <c r="D74" s="0" t="s">
        <v>287</v>
      </c>
      <c r="E74" s="0" t="s">
        <v>455</v>
      </c>
      <c r="H74" s="0" t="n">
        <v>57</v>
      </c>
      <c r="I74" s="2" t="n">
        <v>52005</v>
      </c>
    </row>
    <row r="75" customFormat="false" ht="12.8" hidden="false" customHeight="false" outlineLevel="0" collapsed="false">
      <c r="A75" s="0" t="s">
        <v>458</v>
      </c>
      <c r="B75" s="0" t="n">
        <v>2012</v>
      </c>
      <c r="C75" s="0" t="s">
        <v>459</v>
      </c>
      <c r="D75" s="0" t="s">
        <v>2327</v>
      </c>
      <c r="E75" s="0" t="s">
        <v>460</v>
      </c>
      <c r="H75" s="0" t="n">
        <v>9</v>
      </c>
      <c r="I75" s="2" t="n">
        <v>5701</v>
      </c>
    </row>
    <row r="76" customFormat="false" ht="12.8" hidden="false" customHeight="false" outlineLevel="0" collapsed="false">
      <c r="A76" s="2" t="s">
        <v>465</v>
      </c>
      <c r="B76" s="2" t="n">
        <v>2012</v>
      </c>
      <c r="C76" s="2" t="s">
        <v>466</v>
      </c>
      <c r="D76" s="2" t="s">
        <v>2328</v>
      </c>
      <c r="E76" s="0" t="s">
        <v>467</v>
      </c>
      <c r="H76" s="0" t="n">
        <v>15</v>
      </c>
      <c r="I76" s="2" t="n">
        <v>45</v>
      </c>
      <c r="J76" s="2" t="n">
        <v>0</v>
      </c>
      <c r="K76" s="2" t="n">
        <v>2</v>
      </c>
    </row>
    <row r="77" customFormat="false" ht="12.8" hidden="false" customHeight="false" outlineLevel="0" collapsed="false">
      <c r="A77" s="0" t="s">
        <v>472</v>
      </c>
      <c r="B77" s="0" t="n">
        <v>2012</v>
      </c>
      <c r="C77" s="0" t="s">
        <v>473</v>
      </c>
      <c r="D77" s="0" t="s">
        <v>2329</v>
      </c>
      <c r="E77" s="0" t="s">
        <v>474</v>
      </c>
      <c r="H77" s="0" t="n">
        <v>9</v>
      </c>
      <c r="I77" s="2" t="n">
        <v>39</v>
      </c>
    </row>
    <row r="78" customFormat="false" ht="12.8" hidden="false" customHeight="false" outlineLevel="0" collapsed="false">
      <c r="A78" s="0" t="s">
        <v>476</v>
      </c>
      <c r="B78" s="0" t="n">
        <v>2012</v>
      </c>
      <c r="C78" s="0" t="s">
        <v>477</v>
      </c>
      <c r="D78" s="0" t="s">
        <v>2330</v>
      </c>
      <c r="E78" s="0" t="s">
        <v>478</v>
      </c>
      <c r="H78" s="0" t="n">
        <v>5</v>
      </c>
      <c r="I78" s="2" t="n">
        <v>100</v>
      </c>
      <c r="J78" s="2" t="n">
        <v>0</v>
      </c>
      <c r="K78" s="2" t="n">
        <v>89</v>
      </c>
    </row>
    <row r="79" customFormat="false" ht="12.8" hidden="false" customHeight="false" outlineLevel="0" collapsed="false">
      <c r="A79" s="0" t="s">
        <v>484</v>
      </c>
      <c r="B79" s="0" t="n">
        <v>2012</v>
      </c>
      <c r="C79" s="0" t="s">
        <v>485</v>
      </c>
      <c r="D79" s="0" t="s">
        <v>2305</v>
      </c>
    </row>
    <row r="80" customFormat="false" ht="12.8" hidden="false" customHeight="false" outlineLevel="0" collapsed="false">
      <c r="A80" s="0" t="s">
        <v>488</v>
      </c>
      <c r="B80" s="0" t="n">
        <v>2012</v>
      </c>
      <c r="C80" s="0" t="s">
        <v>489</v>
      </c>
      <c r="D80" s="0" t="s">
        <v>2305</v>
      </c>
      <c r="E80" s="0" t="s">
        <v>490</v>
      </c>
      <c r="H80" s="0" t="n">
        <v>9</v>
      </c>
      <c r="I80" s="2" t="n">
        <v>27</v>
      </c>
    </row>
    <row r="81" customFormat="false" ht="12.8" hidden="false" customHeight="false" outlineLevel="0" collapsed="false">
      <c r="A81" s="0" t="s">
        <v>493</v>
      </c>
      <c r="B81" s="0" t="n">
        <v>2012</v>
      </c>
      <c r="C81" s="0" t="s">
        <v>494</v>
      </c>
      <c r="E81" s="0" t="s">
        <v>495</v>
      </c>
      <c r="H81" s="0" t="n">
        <v>50</v>
      </c>
      <c r="I81" s="2" t="n">
        <v>200</v>
      </c>
    </row>
    <row r="82" customFormat="false" ht="12.8" hidden="false" customHeight="false" outlineLevel="0" collapsed="false">
      <c r="A82" s="0" t="s">
        <v>499</v>
      </c>
      <c r="B82" s="0" t="n">
        <v>2012</v>
      </c>
      <c r="C82" s="0" t="s">
        <v>500</v>
      </c>
      <c r="E82" s="0" t="s">
        <v>502</v>
      </c>
      <c r="H82" s="0" t="n">
        <v>1000</v>
      </c>
      <c r="I82" s="2" t="n">
        <v>1000</v>
      </c>
    </row>
    <row r="83" customFormat="false" ht="12.8" hidden="false" customHeight="false" outlineLevel="0" collapsed="false">
      <c r="A83" s="0" t="s">
        <v>506</v>
      </c>
      <c r="B83" s="0" t="n">
        <v>2012</v>
      </c>
      <c r="C83" s="0" t="s">
        <v>507</v>
      </c>
      <c r="D83" s="0" t="s">
        <v>2291</v>
      </c>
      <c r="E83" s="0" t="s">
        <v>508</v>
      </c>
      <c r="H83" s="0" t="n">
        <v>30</v>
      </c>
      <c r="I83" s="2" t="n">
        <v>30</v>
      </c>
      <c r="J83" s="2" t="n">
        <v>6</v>
      </c>
      <c r="K83" s="2" t="n">
        <v>6</v>
      </c>
    </row>
    <row r="84" customFormat="false" ht="12.8" hidden="false" customHeight="false" outlineLevel="0" collapsed="false">
      <c r="A84" s="0" t="s">
        <v>512</v>
      </c>
      <c r="B84" s="0" t="n">
        <v>2012</v>
      </c>
      <c r="C84" s="0" t="s">
        <v>513</v>
      </c>
      <c r="D84" s="0" t="s">
        <v>2331</v>
      </c>
      <c r="E84" s="0" t="s">
        <v>514</v>
      </c>
      <c r="H84" s="0" t="n">
        <v>15</v>
      </c>
      <c r="I84" s="2" t="n">
        <v>22</v>
      </c>
    </row>
    <row r="85" customFormat="false" ht="12.8" hidden="false" customHeight="false" outlineLevel="0" collapsed="false">
      <c r="A85" s="0" t="s">
        <v>517</v>
      </c>
      <c r="B85" s="0" t="n">
        <v>2013</v>
      </c>
      <c r="C85" s="0" t="s">
        <v>518</v>
      </c>
      <c r="D85" s="0" t="s">
        <v>2287</v>
      </c>
      <c r="E85" s="0" t="s">
        <v>366</v>
      </c>
      <c r="H85" s="0" t="n">
        <v>290</v>
      </c>
      <c r="I85" s="2" t="n">
        <v>290</v>
      </c>
      <c r="J85" s="2" t="n">
        <v>21</v>
      </c>
      <c r="K85" s="2" t="n">
        <v>21</v>
      </c>
    </row>
    <row r="86" customFormat="false" ht="12.8" hidden="false" customHeight="false" outlineLevel="0" collapsed="false">
      <c r="A86" s="0" t="s">
        <v>517</v>
      </c>
      <c r="B86" s="0" t="n">
        <v>2013</v>
      </c>
      <c r="C86" s="0" t="s">
        <v>523</v>
      </c>
      <c r="D86" s="0" t="s">
        <v>42</v>
      </c>
      <c r="E86" s="0" t="s">
        <v>524</v>
      </c>
      <c r="H86" s="0" t="n">
        <v>544</v>
      </c>
      <c r="I86" s="2" t="n">
        <v>6888</v>
      </c>
    </row>
    <row r="87" customFormat="false" ht="12.8" hidden="false" customHeight="false" outlineLevel="0" collapsed="false">
      <c r="A87" s="0" t="s">
        <v>529</v>
      </c>
      <c r="B87" s="0" t="n">
        <v>2013</v>
      </c>
      <c r="C87" s="0" t="s">
        <v>530</v>
      </c>
      <c r="D87" s="0" t="s">
        <v>2332</v>
      </c>
      <c r="E87" s="0" t="s">
        <v>531</v>
      </c>
      <c r="H87" s="0" t="n">
        <v>43</v>
      </c>
      <c r="I87" s="2" t="n">
        <v>290</v>
      </c>
      <c r="J87" s="2" t="n">
        <v>6</v>
      </c>
      <c r="K87" s="2" t="n">
        <v>21</v>
      </c>
    </row>
    <row r="88" customFormat="false" ht="12.8" hidden="false" customHeight="false" outlineLevel="0" collapsed="false">
      <c r="A88" s="2" t="s">
        <v>534</v>
      </c>
      <c r="B88" s="2" t="n">
        <v>2013</v>
      </c>
      <c r="C88" s="2" t="s">
        <v>535</v>
      </c>
      <c r="D88" s="2" t="s">
        <v>2333</v>
      </c>
    </row>
    <row r="89" customFormat="false" ht="12.8" hidden="false" customHeight="false" outlineLevel="0" collapsed="false">
      <c r="A89" s="0" t="s">
        <v>538</v>
      </c>
      <c r="B89" s="0" t="n">
        <v>2013</v>
      </c>
      <c r="C89" s="0" t="s">
        <v>539</v>
      </c>
      <c r="D89" s="0" t="s">
        <v>2334</v>
      </c>
    </row>
    <row r="90" customFormat="false" ht="12.8" hidden="false" customHeight="false" outlineLevel="0" collapsed="false">
      <c r="A90" s="2" t="s">
        <v>543</v>
      </c>
      <c r="B90" s="2" t="n">
        <v>2013</v>
      </c>
      <c r="C90" s="2" t="s">
        <v>544</v>
      </c>
      <c r="E90" s="2" t="s">
        <v>545</v>
      </c>
      <c r="H90" s="2" t="n">
        <v>50</v>
      </c>
      <c r="I90" s="2" t="n">
        <v>13500</v>
      </c>
    </row>
    <row r="91" customFormat="false" ht="12.8" hidden="false" customHeight="false" outlineLevel="0" collapsed="false">
      <c r="A91" s="2" t="s">
        <v>549</v>
      </c>
      <c r="B91" s="2" t="n">
        <v>2013</v>
      </c>
      <c r="C91" s="2" t="s">
        <v>550</v>
      </c>
      <c r="D91" s="2" t="s">
        <v>2291</v>
      </c>
      <c r="E91" s="2" t="s">
        <v>552</v>
      </c>
      <c r="H91" s="2" t="n">
        <v>72</v>
      </c>
      <c r="I91" s="2" t="n">
        <v>6320</v>
      </c>
    </row>
    <row r="92" customFormat="false" ht="12.8" hidden="false" customHeight="false" outlineLevel="0" collapsed="false">
      <c r="A92" s="0" t="s">
        <v>556</v>
      </c>
      <c r="B92" s="0" t="n">
        <v>2013</v>
      </c>
      <c r="C92" s="0" t="s">
        <v>557</v>
      </c>
      <c r="D92" s="0" t="s">
        <v>2335</v>
      </c>
      <c r="E92" s="0" t="s">
        <v>559</v>
      </c>
      <c r="H92" s="0" t="n">
        <v>321</v>
      </c>
      <c r="I92" s="2" t="n">
        <v>321</v>
      </c>
      <c r="J92" s="2" t="n">
        <v>132</v>
      </c>
      <c r="K92" s="2" t="n">
        <v>132</v>
      </c>
    </row>
    <row r="93" customFormat="false" ht="12.8" hidden="false" customHeight="false" outlineLevel="0" collapsed="false">
      <c r="A93" s="2" t="s">
        <v>562</v>
      </c>
      <c r="B93" s="2" t="n">
        <v>2013</v>
      </c>
      <c r="C93" s="2" t="s">
        <v>563</v>
      </c>
      <c r="D93" s="0" t="s">
        <v>2336</v>
      </c>
    </row>
    <row r="94" customFormat="false" ht="12.8" hidden="false" customHeight="false" outlineLevel="0" collapsed="false">
      <c r="A94" s="0" t="s">
        <v>564</v>
      </c>
      <c r="B94" s="0" t="n">
        <v>2013</v>
      </c>
      <c r="C94" s="0" t="s">
        <v>565</v>
      </c>
      <c r="D94" s="0" t="s">
        <v>2337</v>
      </c>
      <c r="E94" s="0" t="s">
        <v>566</v>
      </c>
      <c r="H94" s="0" t="n">
        <v>5</v>
      </c>
      <c r="I94" s="2" t="n">
        <v>23</v>
      </c>
    </row>
    <row r="95" customFormat="false" ht="12.8" hidden="false" customHeight="false" outlineLevel="0" collapsed="false">
      <c r="A95" s="0" t="s">
        <v>568</v>
      </c>
      <c r="B95" s="0" t="n">
        <v>2013</v>
      </c>
      <c r="C95" s="0" t="s">
        <v>569</v>
      </c>
      <c r="D95" s="0" t="s">
        <v>2338</v>
      </c>
      <c r="E95" s="0" t="s">
        <v>571</v>
      </c>
      <c r="H95" s="0" t="n">
        <v>24</v>
      </c>
      <c r="I95" s="2" t="n">
        <v>94</v>
      </c>
    </row>
    <row r="96" customFormat="false" ht="12.8" hidden="false" customHeight="false" outlineLevel="0" collapsed="false">
      <c r="A96" s="0" t="s">
        <v>568</v>
      </c>
      <c r="B96" s="0" t="n">
        <v>2013</v>
      </c>
      <c r="C96" s="0" t="s">
        <v>574</v>
      </c>
      <c r="D96" s="0" t="s">
        <v>2291</v>
      </c>
      <c r="E96" s="0" t="s">
        <v>575</v>
      </c>
      <c r="H96" s="0" t="n">
        <v>6000</v>
      </c>
      <c r="I96" s="2" t="n">
        <v>6000</v>
      </c>
    </row>
    <row r="97" customFormat="false" ht="12.8" hidden="false" customHeight="false" outlineLevel="0" collapsed="false">
      <c r="A97" s="0" t="s">
        <v>579</v>
      </c>
      <c r="B97" s="0" t="n">
        <v>2013</v>
      </c>
      <c r="C97" s="0" t="s">
        <v>580</v>
      </c>
      <c r="D97" s="0" t="s">
        <v>42</v>
      </c>
      <c r="E97" s="0" t="s">
        <v>581</v>
      </c>
      <c r="H97" s="0" t="n">
        <v>20</v>
      </c>
      <c r="I97" s="2" t="n">
        <v>56</v>
      </c>
    </row>
    <row r="98" customFormat="false" ht="12.8" hidden="false" customHeight="false" outlineLevel="0" collapsed="false">
      <c r="A98" s="0" t="s">
        <v>584</v>
      </c>
      <c r="B98" s="0" t="n">
        <v>2013</v>
      </c>
      <c r="C98" s="0" t="s">
        <v>585</v>
      </c>
      <c r="D98" s="0" t="s">
        <v>2339</v>
      </c>
      <c r="E98" s="0" t="s">
        <v>586</v>
      </c>
      <c r="H98" s="0" t="n">
        <v>9</v>
      </c>
      <c r="I98" s="2" t="n">
        <v>172</v>
      </c>
    </row>
    <row r="99" customFormat="false" ht="12.8" hidden="false" customHeight="false" outlineLevel="0" collapsed="false">
      <c r="A99" s="0" t="s">
        <v>590</v>
      </c>
      <c r="B99" s="0" t="n">
        <v>2013</v>
      </c>
      <c r="C99" s="0" t="s">
        <v>591</v>
      </c>
      <c r="D99" s="0" t="s">
        <v>2305</v>
      </c>
      <c r="E99" s="0" t="s">
        <v>593</v>
      </c>
      <c r="H99" s="0" t="n">
        <v>9</v>
      </c>
      <c r="I99" s="2" t="n">
        <v>38</v>
      </c>
    </row>
    <row r="100" customFormat="false" ht="12.8" hidden="false" customHeight="false" outlineLevel="0" collapsed="false">
      <c r="A100" s="0" t="s">
        <v>596</v>
      </c>
      <c r="B100" s="0" t="n">
        <v>2013</v>
      </c>
      <c r="C100" s="0" t="s">
        <v>597</v>
      </c>
      <c r="D100" s="0" t="s">
        <v>2340</v>
      </c>
      <c r="E100" s="0" t="s">
        <v>598</v>
      </c>
      <c r="H100" s="0" t="n">
        <v>61</v>
      </c>
      <c r="I100" s="2" t="n">
        <v>172</v>
      </c>
      <c r="J100" s="2" t="n">
        <v>63</v>
      </c>
      <c r="K100" s="2" t="n">
        <v>205</v>
      </c>
    </row>
    <row r="101" customFormat="false" ht="12.8" hidden="false" customHeight="false" outlineLevel="0" collapsed="false">
      <c r="A101" s="2" t="s">
        <v>601</v>
      </c>
      <c r="B101" s="2" t="n">
        <v>2013</v>
      </c>
      <c r="C101" s="2" t="s">
        <v>602</v>
      </c>
      <c r="D101" s="2" t="s">
        <v>2281</v>
      </c>
      <c r="E101" s="2" t="s">
        <v>603</v>
      </c>
      <c r="H101" s="2" t="n">
        <v>254</v>
      </c>
      <c r="I101" s="2" t="n">
        <v>8823</v>
      </c>
    </row>
    <row r="102" customFormat="false" ht="12.8" hidden="false" customHeight="false" outlineLevel="0" collapsed="false">
      <c r="A102" s="2" t="s">
        <v>606</v>
      </c>
      <c r="B102" s="2" t="n">
        <v>2013</v>
      </c>
      <c r="C102" s="2" t="s">
        <v>607</v>
      </c>
      <c r="D102" s="0" t="s">
        <v>2341</v>
      </c>
      <c r="E102" s="2" t="s">
        <v>2342</v>
      </c>
      <c r="H102" s="2" t="n">
        <v>34</v>
      </c>
      <c r="I102" s="2" t="n">
        <v>287</v>
      </c>
      <c r="J102" s="2" t="n">
        <v>21</v>
      </c>
      <c r="K102" s="2" t="n">
        <v>21</v>
      </c>
    </row>
    <row r="103" customFormat="false" ht="12.8" hidden="false" customHeight="false" outlineLevel="0" collapsed="false">
      <c r="A103" s="0" t="s">
        <v>610</v>
      </c>
      <c r="B103" s="0" t="n">
        <v>2013</v>
      </c>
      <c r="C103" s="0" t="s">
        <v>611</v>
      </c>
      <c r="D103" s="0" t="s">
        <v>2291</v>
      </c>
      <c r="E103" s="0" t="s">
        <v>612</v>
      </c>
      <c r="H103" s="0" t="n">
        <v>81</v>
      </c>
      <c r="I103" s="2" t="n">
        <v>81</v>
      </c>
    </row>
    <row r="104" customFormat="false" ht="12.8" hidden="false" customHeight="false" outlineLevel="0" collapsed="false">
      <c r="A104" s="2" t="s">
        <v>616</v>
      </c>
      <c r="B104" s="2" t="n">
        <v>2013</v>
      </c>
      <c r="C104" s="2" t="s">
        <v>617</v>
      </c>
      <c r="D104" s="2" t="s">
        <v>2343</v>
      </c>
      <c r="E104" s="2" t="s">
        <v>2344</v>
      </c>
      <c r="H104" s="2" t="n">
        <v>24</v>
      </c>
      <c r="I104" s="2" t="n">
        <v>6888</v>
      </c>
    </row>
    <row r="105" customFormat="false" ht="12.8" hidden="false" customHeight="false" outlineLevel="0" collapsed="false">
      <c r="A105" s="0" t="s">
        <v>623</v>
      </c>
      <c r="B105" s="0" t="n">
        <v>2013</v>
      </c>
      <c r="C105" s="0" t="s">
        <v>624</v>
      </c>
      <c r="D105" s="0" t="s">
        <v>2292</v>
      </c>
      <c r="E105" s="0" t="s">
        <v>626</v>
      </c>
      <c r="H105" s="0" t="n">
        <v>100</v>
      </c>
      <c r="I105" s="2" t="n">
        <v>100</v>
      </c>
    </row>
    <row r="106" customFormat="false" ht="12.8" hidden="false" customHeight="false" outlineLevel="0" collapsed="false">
      <c r="A106" s="0" t="s">
        <v>628</v>
      </c>
      <c r="B106" s="0" t="n">
        <v>2013</v>
      </c>
      <c r="C106" s="0" t="s">
        <v>629</v>
      </c>
      <c r="E106" s="0" t="s">
        <v>630</v>
      </c>
      <c r="H106" s="0" t="n">
        <v>25</v>
      </c>
      <c r="I106" s="2" t="n">
        <v>90</v>
      </c>
    </row>
    <row r="107" customFormat="false" ht="12.8" hidden="false" customHeight="false" outlineLevel="0" collapsed="false">
      <c r="A107" s="2" t="s">
        <v>633</v>
      </c>
      <c r="B107" s="2" t="n">
        <v>2013</v>
      </c>
      <c r="C107" s="2" t="s">
        <v>634</v>
      </c>
      <c r="D107" s="0" t="s">
        <v>2345</v>
      </c>
    </row>
    <row r="108" customFormat="false" ht="12.8" hidden="false" customHeight="false" outlineLevel="0" collapsed="false">
      <c r="A108" s="0" t="s">
        <v>638</v>
      </c>
      <c r="B108" s="0" t="n">
        <v>2013</v>
      </c>
      <c r="C108" s="0" t="s">
        <v>639</v>
      </c>
    </row>
    <row r="109" customFormat="false" ht="12.8" hidden="false" customHeight="false" outlineLevel="0" collapsed="false">
      <c r="A109" s="0" t="s">
        <v>642</v>
      </c>
      <c r="B109" s="0" t="n">
        <v>2013</v>
      </c>
      <c r="C109" s="0" t="s">
        <v>643</v>
      </c>
      <c r="D109" s="0" t="s">
        <v>2346</v>
      </c>
      <c r="E109" s="0" t="s">
        <v>645</v>
      </c>
      <c r="H109" s="0" t="n">
        <v>14</v>
      </c>
      <c r="I109" s="2" t="n">
        <v>290</v>
      </c>
    </row>
    <row r="110" customFormat="false" ht="12.8" hidden="false" customHeight="false" outlineLevel="0" collapsed="false">
      <c r="A110" s="0" t="s">
        <v>648</v>
      </c>
      <c r="B110" s="0" t="n">
        <v>2013</v>
      </c>
      <c r="C110" s="0" t="s">
        <v>649</v>
      </c>
      <c r="D110" s="0" t="s">
        <v>2347</v>
      </c>
      <c r="E110" s="0" t="s">
        <v>651</v>
      </c>
      <c r="H110" s="0" t="n">
        <v>6052</v>
      </c>
      <c r="I110" s="2" t="n">
        <v>6052</v>
      </c>
    </row>
    <row r="111" customFormat="false" ht="12.8" hidden="false" customHeight="false" outlineLevel="0" collapsed="false">
      <c r="A111" s="2" t="s">
        <v>654</v>
      </c>
      <c r="B111" s="2" t="n">
        <v>2013</v>
      </c>
      <c r="C111" s="2" t="s">
        <v>655</v>
      </c>
      <c r="E111" s="2" t="s">
        <v>657</v>
      </c>
      <c r="H111" s="2" t="n">
        <v>500</v>
      </c>
      <c r="I111" s="2" t="n">
        <v>1000</v>
      </c>
    </row>
    <row r="112" customFormat="false" ht="12.8" hidden="false" customHeight="false" outlineLevel="0" collapsed="false">
      <c r="A112" s="0" t="s">
        <v>661</v>
      </c>
      <c r="B112" s="0" t="n">
        <v>2013</v>
      </c>
      <c r="C112" s="0" t="s">
        <v>662</v>
      </c>
      <c r="D112" s="0" t="s">
        <v>2348</v>
      </c>
      <c r="E112" s="0" t="s">
        <v>664</v>
      </c>
      <c r="H112" s="0" t="n">
        <v>14</v>
      </c>
      <c r="I112" s="2" t="n">
        <v>393</v>
      </c>
    </row>
    <row r="113" customFormat="false" ht="12.8" hidden="false" customHeight="false" outlineLevel="0" collapsed="false">
      <c r="A113" s="0" t="s">
        <v>666</v>
      </c>
      <c r="B113" s="0" t="n">
        <v>2013</v>
      </c>
      <c r="C113" s="0" t="s">
        <v>667</v>
      </c>
      <c r="D113" s="0" t="s">
        <v>2287</v>
      </c>
      <c r="E113" s="0" t="s">
        <v>668</v>
      </c>
      <c r="H113" s="0" t="n">
        <v>290</v>
      </c>
      <c r="I113" s="2" t="n">
        <v>290</v>
      </c>
    </row>
    <row r="114" customFormat="false" ht="12.8" hidden="false" customHeight="false" outlineLevel="0" collapsed="false">
      <c r="A114" s="2" t="s">
        <v>671</v>
      </c>
      <c r="B114" s="2" t="n">
        <v>2013</v>
      </c>
      <c r="C114" s="2" t="s">
        <v>672</v>
      </c>
      <c r="E114" s="2" t="s">
        <v>673</v>
      </c>
      <c r="H114" s="2" t="n">
        <v>512</v>
      </c>
      <c r="I114" s="2" t="n">
        <v>1048576</v>
      </c>
      <c r="J114" s="2" t="n">
        <v>5</v>
      </c>
    </row>
    <row r="115" customFormat="false" ht="12.8" hidden="false" customHeight="false" outlineLevel="0" collapsed="false">
      <c r="A115" s="0" t="s">
        <v>677</v>
      </c>
      <c r="B115" s="0" t="n">
        <v>2013</v>
      </c>
      <c r="C115" s="0" t="s">
        <v>678</v>
      </c>
      <c r="D115" s="0" t="s">
        <v>680</v>
      </c>
    </row>
    <row r="116" customFormat="false" ht="12.8" hidden="false" customHeight="false" outlineLevel="0" collapsed="false">
      <c r="A116" s="0" t="s">
        <v>684</v>
      </c>
      <c r="B116" s="0" t="n">
        <v>2013</v>
      </c>
      <c r="C116" s="0" t="s">
        <v>685</v>
      </c>
      <c r="D116" s="0" t="s">
        <v>2314</v>
      </c>
      <c r="E116" s="0" t="s">
        <v>686</v>
      </c>
      <c r="H116" s="0" t="n">
        <v>134</v>
      </c>
      <c r="I116" s="2" t="n">
        <v>134</v>
      </c>
    </row>
    <row r="117" customFormat="false" ht="12.8" hidden="false" customHeight="false" outlineLevel="0" collapsed="false">
      <c r="A117" s="0" t="s">
        <v>689</v>
      </c>
      <c r="B117" s="0" t="n">
        <v>2013</v>
      </c>
      <c r="C117" s="0" t="s">
        <v>690</v>
      </c>
      <c r="D117" s="0" t="s">
        <v>2349</v>
      </c>
      <c r="E117" s="0" t="s">
        <v>691</v>
      </c>
      <c r="H117" s="0" t="n">
        <v>17</v>
      </c>
      <c r="I117" s="2" t="n">
        <v>77</v>
      </c>
    </row>
    <row r="118" customFormat="false" ht="12.8" hidden="false" customHeight="false" outlineLevel="0" collapsed="false">
      <c r="A118" s="0" t="s">
        <v>694</v>
      </c>
      <c r="B118" s="0" t="n">
        <v>2013</v>
      </c>
      <c r="C118" s="0" t="s">
        <v>695</v>
      </c>
      <c r="D118" s="0" t="s">
        <v>2350</v>
      </c>
      <c r="E118" s="0" t="s">
        <v>323</v>
      </c>
      <c r="H118" s="0" t="n">
        <v>5</v>
      </c>
      <c r="I118" s="2" t="n">
        <v>100</v>
      </c>
    </row>
    <row r="119" customFormat="false" ht="12.8" hidden="false" customHeight="false" outlineLevel="0" collapsed="false">
      <c r="A119" s="0" t="s">
        <v>697</v>
      </c>
      <c r="B119" s="0" t="n">
        <v>2014</v>
      </c>
      <c r="C119" s="0" t="s">
        <v>698</v>
      </c>
      <c r="D119" s="0" t="s">
        <v>2334</v>
      </c>
    </row>
    <row r="120" customFormat="false" ht="12.8" hidden="false" customHeight="false" outlineLevel="0" collapsed="false">
      <c r="A120" s="0" t="s">
        <v>701</v>
      </c>
      <c r="B120" s="0" t="n">
        <v>2014</v>
      </c>
      <c r="C120" s="0" t="s">
        <v>702</v>
      </c>
      <c r="D120" s="0" t="s">
        <v>2351</v>
      </c>
    </row>
    <row r="121" customFormat="false" ht="12.8" hidden="false" customHeight="false" outlineLevel="0" collapsed="false">
      <c r="A121" s="2" t="s">
        <v>704</v>
      </c>
      <c r="B121" s="2" t="n">
        <v>2014</v>
      </c>
      <c r="C121" s="2" t="s">
        <v>705</v>
      </c>
      <c r="D121" s="2" t="s">
        <v>2352</v>
      </c>
      <c r="E121" s="2" t="s">
        <v>707</v>
      </c>
      <c r="H121" s="2" t="n">
        <v>14</v>
      </c>
      <c r="I121" s="2" t="n">
        <v>60</v>
      </c>
    </row>
    <row r="122" customFormat="false" ht="12.8" hidden="false" customHeight="false" outlineLevel="0" collapsed="false">
      <c r="A122" s="0" t="s">
        <v>708</v>
      </c>
      <c r="B122" s="0" t="n">
        <v>2014</v>
      </c>
      <c r="C122" s="0" t="s">
        <v>709</v>
      </c>
      <c r="D122" s="0" t="s">
        <v>2321</v>
      </c>
      <c r="E122" s="0" t="s">
        <v>710</v>
      </c>
      <c r="H122" s="0" t="n">
        <v>28</v>
      </c>
      <c r="I122" s="2" t="n">
        <v>28</v>
      </c>
      <c r="J122" s="2" t="n">
        <v>27</v>
      </c>
      <c r="K122" s="2" t="n">
        <v>27</v>
      </c>
    </row>
    <row r="123" customFormat="false" ht="12.8" hidden="false" customHeight="false" outlineLevel="0" collapsed="false">
      <c r="A123" s="0" t="s">
        <v>714</v>
      </c>
      <c r="B123" s="0" t="n">
        <v>2014</v>
      </c>
      <c r="C123" s="0" t="s">
        <v>715</v>
      </c>
      <c r="D123" s="0" t="s">
        <v>2293</v>
      </c>
      <c r="E123" s="0" t="s">
        <v>716</v>
      </c>
    </row>
    <row r="124" customFormat="false" ht="12.8" hidden="false" customHeight="false" outlineLevel="0" collapsed="false">
      <c r="A124" s="0" t="s">
        <v>719</v>
      </c>
      <c r="B124" s="0" t="n">
        <v>2014</v>
      </c>
      <c r="C124" s="0" t="s">
        <v>720</v>
      </c>
      <c r="E124" s="0" t="s">
        <v>721</v>
      </c>
      <c r="H124" s="0" t="n">
        <v>100</v>
      </c>
      <c r="I124" s="2" t="n">
        <v>500</v>
      </c>
    </row>
    <row r="125" customFormat="false" ht="12.8" hidden="false" customHeight="false" outlineLevel="0" collapsed="false">
      <c r="A125" s="2" t="s">
        <v>725</v>
      </c>
      <c r="B125" s="2" t="n">
        <v>2014</v>
      </c>
      <c r="C125" s="2" t="s">
        <v>726</v>
      </c>
      <c r="E125" s="2" t="s">
        <v>495</v>
      </c>
      <c r="H125" s="2" t="n">
        <v>50</v>
      </c>
      <c r="I125" s="2" t="n">
        <v>200</v>
      </c>
    </row>
    <row r="126" customFormat="false" ht="12.8" hidden="false" customHeight="false" outlineLevel="0" collapsed="false">
      <c r="A126" s="2" t="s">
        <v>729</v>
      </c>
      <c r="B126" s="2" t="n">
        <v>2014</v>
      </c>
      <c r="C126" s="2" t="s">
        <v>730</v>
      </c>
      <c r="E126" s="2" t="s">
        <v>731</v>
      </c>
      <c r="H126" s="2" t="n">
        <v>1000</v>
      </c>
      <c r="I126" s="2" t="n">
        <v>5000</v>
      </c>
    </row>
    <row r="127" customFormat="false" ht="12.8" hidden="false" customHeight="false" outlineLevel="0" collapsed="false">
      <c r="A127" s="0" t="s">
        <v>733</v>
      </c>
      <c r="B127" s="0" t="n">
        <v>2014</v>
      </c>
      <c r="C127" s="0" t="s">
        <v>734</v>
      </c>
      <c r="D127" s="0" t="s">
        <v>2315</v>
      </c>
      <c r="E127" s="0" t="s">
        <v>737</v>
      </c>
      <c r="H127" s="0" t="n">
        <v>19</v>
      </c>
      <c r="I127" s="2" t="n">
        <v>19</v>
      </c>
    </row>
    <row r="128" customFormat="false" ht="12.8" hidden="false" customHeight="false" outlineLevel="0" collapsed="false">
      <c r="A128" s="0" t="s">
        <v>740</v>
      </c>
      <c r="B128" s="0" t="n">
        <v>2014</v>
      </c>
      <c r="C128" s="0" t="s">
        <v>741</v>
      </c>
      <c r="E128" s="0" t="s">
        <v>135</v>
      </c>
      <c r="H128" s="0" t="n">
        <v>242</v>
      </c>
      <c r="I128" s="2" t="n">
        <v>4433</v>
      </c>
      <c r="J128" s="2" t="n">
        <v>30</v>
      </c>
      <c r="K128" s="2" t="n">
        <v>330</v>
      </c>
    </row>
    <row r="129" customFormat="false" ht="12.8" hidden="false" customHeight="false" outlineLevel="0" collapsed="false">
      <c r="A129" s="0" t="s">
        <v>744</v>
      </c>
      <c r="B129" s="0" t="n">
        <v>2014</v>
      </c>
      <c r="C129" s="0" t="s">
        <v>745</v>
      </c>
      <c r="D129" s="0" t="s">
        <v>2353</v>
      </c>
      <c r="E129" s="0" t="s">
        <v>746</v>
      </c>
      <c r="H129" s="0" t="n">
        <v>11</v>
      </c>
      <c r="I129" s="2" t="n">
        <v>172</v>
      </c>
      <c r="J129" s="2" t="n">
        <v>22</v>
      </c>
      <c r="K129" s="2" t="n">
        <v>310</v>
      </c>
    </row>
    <row r="130" customFormat="false" ht="12.8" hidden="false" customHeight="false" outlineLevel="0" collapsed="false">
      <c r="A130" s="0" t="s">
        <v>748</v>
      </c>
      <c r="B130" s="0" t="n">
        <v>2014</v>
      </c>
      <c r="C130" s="0" t="s">
        <v>749</v>
      </c>
      <c r="E130" s="0" t="s">
        <v>750</v>
      </c>
      <c r="H130" s="0" t="n">
        <v>10</v>
      </c>
      <c r="I130" s="2" t="n">
        <v>2000</v>
      </c>
    </row>
    <row r="131" customFormat="false" ht="12.8" hidden="false" customHeight="false" outlineLevel="0" collapsed="false">
      <c r="A131" s="0" t="s">
        <v>754</v>
      </c>
      <c r="B131" s="0" t="n">
        <v>2014</v>
      </c>
      <c r="C131" s="0" t="s">
        <v>755</v>
      </c>
      <c r="D131" s="0" t="s">
        <v>2292</v>
      </c>
    </row>
    <row r="132" customFormat="false" ht="12.8" hidden="false" customHeight="false" outlineLevel="0" collapsed="false">
      <c r="A132" s="2" t="s">
        <v>758</v>
      </c>
      <c r="B132" s="2" t="n">
        <v>2014</v>
      </c>
      <c r="C132" s="2" t="s">
        <v>759</v>
      </c>
      <c r="D132" s="0" t="s">
        <v>2354</v>
      </c>
      <c r="E132" s="2" t="s">
        <v>761</v>
      </c>
      <c r="H132" s="2" t="n">
        <v>49</v>
      </c>
      <c r="I132" s="2" t="n">
        <v>5000</v>
      </c>
    </row>
    <row r="133" customFormat="false" ht="12.8" hidden="false" customHeight="false" outlineLevel="0" collapsed="false">
      <c r="A133" s="2" t="s">
        <v>764</v>
      </c>
      <c r="B133" s="2" t="n">
        <v>2014</v>
      </c>
      <c r="C133" s="2" t="s">
        <v>765</v>
      </c>
      <c r="D133" s="0" t="s">
        <v>827</v>
      </c>
    </row>
    <row r="134" customFormat="false" ht="12.8" hidden="false" customHeight="false" outlineLevel="0" collapsed="false">
      <c r="A134" s="0" t="s">
        <v>768</v>
      </c>
      <c r="B134" s="0" t="n">
        <v>2014</v>
      </c>
      <c r="C134" s="0" t="s">
        <v>769</v>
      </c>
      <c r="D134" s="0" t="s">
        <v>2296</v>
      </c>
      <c r="E134" s="0" t="s">
        <v>771</v>
      </c>
      <c r="H134" s="0" t="n">
        <v>34</v>
      </c>
      <c r="I134" s="2" t="n">
        <v>34</v>
      </c>
    </row>
    <row r="135" customFormat="false" ht="12.8" hidden="false" customHeight="false" outlineLevel="0" collapsed="false">
      <c r="A135" s="0" t="s">
        <v>774</v>
      </c>
      <c r="B135" s="0" t="n">
        <v>2014</v>
      </c>
      <c r="C135" s="0" t="s">
        <v>775</v>
      </c>
      <c r="D135" s="0" t="s">
        <v>2355</v>
      </c>
      <c r="E135" s="0" t="s">
        <v>777</v>
      </c>
      <c r="H135" s="0" t="n">
        <v>11</v>
      </c>
      <c r="I135" s="2" t="n">
        <v>6888</v>
      </c>
      <c r="J135" s="2" t="n">
        <v>22</v>
      </c>
      <c r="K135" s="2" t="n">
        <v>343944</v>
      </c>
    </row>
    <row r="136" customFormat="false" ht="12.8" hidden="false" customHeight="false" outlineLevel="0" collapsed="false">
      <c r="A136" s="0" t="s">
        <v>782</v>
      </c>
      <c r="B136" s="0" t="n">
        <v>2014</v>
      </c>
      <c r="C136" s="0" t="s">
        <v>783</v>
      </c>
      <c r="D136" s="0" t="s">
        <v>2356</v>
      </c>
      <c r="E136" s="0" t="s">
        <v>784</v>
      </c>
      <c r="H136" s="0" t="n">
        <v>12</v>
      </c>
      <c r="I136" s="2" t="n">
        <v>100</v>
      </c>
    </row>
    <row r="137" customFormat="false" ht="12.8" hidden="false" customHeight="false" outlineLevel="0" collapsed="false">
      <c r="A137" s="0" t="s">
        <v>787</v>
      </c>
      <c r="B137" s="0" t="n">
        <v>2014</v>
      </c>
      <c r="C137" s="0" t="s">
        <v>788</v>
      </c>
      <c r="D137" s="0" t="s">
        <v>2356</v>
      </c>
    </row>
    <row r="138" customFormat="false" ht="12.8" hidden="false" customHeight="false" outlineLevel="0" collapsed="false">
      <c r="A138" s="2" t="s">
        <v>793</v>
      </c>
      <c r="B138" s="2" t="n">
        <v>2014</v>
      </c>
      <c r="C138" s="2" t="s">
        <v>794</v>
      </c>
      <c r="D138" s="2" t="s">
        <v>2346</v>
      </c>
    </row>
    <row r="139" customFormat="false" ht="12.8" hidden="false" customHeight="false" outlineLevel="0" collapsed="false">
      <c r="A139" s="0" t="s">
        <v>800</v>
      </c>
      <c r="B139" s="0" t="n">
        <v>2014</v>
      </c>
      <c r="C139" s="0" t="s">
        <v>801</v>
      </c>
      <c r="E139" s="0" t="s">
        <v>802</v>
      </c>
      <c r="H139" s="0" t="n">
        <v>18</v>
      </c>
      <c r="I139" s="2" t="n">
        <v>30</v>
      </c>
      <c r="J139" s="2" t="n">
        <v>1</v>
      </c>
      <c r="K139" s="2" t="n">
        <v>9</v>
      </c>
    </row>
    <row r="140" customFormat="false" ht="12.8" hidden="false" customHeight="false" outlineLevel="0" collapsed="false">
      <c r="A140" s="0" t="s">
        <v>806</v>
      </c>
      <c r="B140" s="0" t="n">
        <v>2014</v>
      </c>
      <c r="C140" s="0" t="s">
        <v>807</v>
      </c>
      <c r="D140" s="0" t="s">
        <v>808</v>
      </c>
      <c r="E140" s="0" t="s">
        <v>809</v>
      </c>
      <c r="H140" s="0" t="n">
        <v>783</v>
      </c>
      <c r="I140" s="2" t="n">
        <v>783</v>
      </c>
      <c r="J140" s="2" t="n">
        <v>61</v>
      </c>
      <c r="K140" s="2" t="n">
        <v>61</v>
      </c>
    </row>
    <row r="141" customFormat="false" ht="12.8" hidden="false" customHeight="false" outlineLevel="0" collapsed="false">
      <c r="A141" s="0" t="s">
        <v>811</v>
      </c>
      <c r="B141" s="0" t="n">
        <v>2014</v>
      </c>
      <c r="C141" s="0" t="s">
        <v>812</v>
      </c>
      <c r="D141" s="0" t="s">
        <v>2357</v>
      </c>
      <c r="E141" s="0" t="s">
        <v>813</v>
      </c>
      <c r="H141" s="0" t="n">
        <v>40</v>
      </c>
      <c r="I141" s="2" t="n">
        <v>366</v>
      </c>
    </row>
    <row r="142" customFormat="false" ht="12.8" hidden="false" customHeight="false" outlineLevel="0" collapsed="false">
      <c r="A142" s="0" t="s">
        <v>816</v>
      </c>
      <c r="B142" s="0" t="n">
        <v>2014</v>
      </c>
      <c r="C142" s="0" t="s">
        <v>817</v>
      </c>
      <c r="D142" s="0" t="s">
        <v>2358</v>
      </c>
    </row>
    <row r="143" customFormat="false" ht="12.8" hidden="false" customHeight="false" outlineLevel="0" collapsed="false">
      <c r="A143" s="2" t="s">
        <v>820</v>
      </c>
      <c r="B143" s="2" t="n">
        <v>2014</v>
      </c>
      <c r="C143" s="2" t="s">
        <v>821</v>
      </c>
      <c r="D143" s="2" t="s">
        <v>2316</v>
      </c>
      <c r="E143" s="2" t="s">
        <v>822</v>
      </c>
      <c r="H143" s="2" t="n">
        <v>31</v>
      </c>
      <c r="I143" s="2" t="n">
        <v>31</v>
      </c>
    </row>
    <row r="144" customFormat="false" ht="12.8" hidden="false" customHeight="false" outlineLevel="0" collapsed="false">
      <c r="A144" s="2" t="s">
        <v>824</v>
      </c>
      <c r="B144" s="2" t="n">
        <v>2014</v>
      </c>
      <c r="C144" s="2" t="s">
        <v>825</v>
      </c>
      <c r="D144" s="2" t="s">
        <v>2359</v>
      </c>
      <c r="E144" s="2" t="s">
        <v>826</v>
      </c>
      <c r="H144" s="2" t="n">
        <v>4</v>
      </c>
      <c r="I144" s="2" t="n">
        <v>12</v>
      </c>
      <c r="J144" s="2" t="n">
        <v>0</v>
      </c>
      <c r="K144" s="2" t="n">
        <v>2</v>
      </c>
    </row>
    <row r="145" customFormat="false" ht="12.8" hidden="false" customHeight="false" outlineLevel="0" collapsed="false">
      <c r="A145" s="0" t="s">
        <v>829</v>
      </c>
      <c r="B145" s="0" t="n">
        <v>2014</v>
      </c>
      <c r="C145" s="0" t="s">
        <v>830</v>
      </c>
      <c r="D145" s="0" t="s">
        <v>2332</v>
      </c>
      <c r="E145" s="0" t="s">
        <v>831</v>
      </c>
      <c r="H145" s="0" t="n">
        <v>43</v>
      </c>
      <c r="I145" s="2" t="n">
        <v>1000</v>
      </c>
    </row>
    <row r="146" customFormat="false" ht="12.8" hidden="false" customHeight="false" outlineLevel="0" collapsed="false">
      <c r="A146" s="0" t="s">
        <v>833</v>
      </c>
      <c r="B146" s="0" t="n">
        <v>2014</v>
      </c>
      <c r="C146" s="0" t="s">
        <v>834</v>
      </c>
      <c r="D146" s="0" t="s">
        <v>2360</v>
      </c>
      <c r="E146" s="0" t="s">
        <v>837</v>
      </c>
      <c r="H146" s="0" t="n">
        <v>6</v>
      </c>
      <c r="I146" s="2" t="n">
        <v>117</v>
      </c>
    </row>
    <row r="147" customFormat="false" ht="12.8" hidden="false" customHeight="false" outlineLevel="0" collapsed="false">
      <c r="A147" s="0" t="s">
        <v>841</v>
      </c>
      <c r="B147" s="0" t="n">
        <v>2014</v>
      </c>
      <c r="C147" s="0" t="s">
        <v>842</v>
      </c>
      <c r="D147" s="0" t="s">
        <v>2361</v>
      </c>
      <c r="E147" s="0" t="s">
        <v>843</v>
      </c>
      <c r="H147" s="0" t="n">
        <v>6</v>
      </c>
      <c r="I147" s="2" t="n">
        <v>27</v>
      </c>
    </row>
    <row r="148" customFormat="false" ht="12.8" hidden="false" customHeight="false" outlineLevel="0" collapsed="false">
      <c r="A148" s="0" t="s">
        <v>847</v>
      </c>
      <c r="B148" s="0" t="n">
        <v>2014</v>
      </c>
      <c r="C148" s="0" t="s">
        <v>848</v>
      </c>
      <c r="D148" s="0" t="s">
        <v>2362</v>
      </c>
      <c r="E148" s="0" t="s">
        <v>850</v>
      </c>
      <c r="H148" s="0" t="n">
        <v>41</v>
      </c>
      <c r="I148" s="2" t="n">
        <v>50</v>
      </c>
      <c r="J148" s="2" t="n">
        <v>81</v>
      </c>
      <c r="K148" s="2" t="n">
        <v>81</v>
      </c>
    </row>
    <row r="149" customFormat="false" ht="12.8" hidden="false" customHeight="false" outlineLevel="0" collapsed="false">
      <c r="A149" s="0" t="s">
        <v>853</v>
      </c>
      <c r="B149" s="0" t="n">
        <v>2014</v>
      </c>
      <c r="C149" s="0" t="s">
        <v>854</v>
      </c>
      <c r="D149" s="0" t="s">
        <v>2363</v>
      </c>
      <c r="E149" s="0" t="s">
        <v>855</v>
      </c>
      <c r="H149" s="0" t="n">
        <v>60</v>
      </c>
      <c r="I149" s="2" t="n">
        <v>10000</v>
      </c>
    </row>
    <row r="150" customFormat="false" ht="12.8" hidden="false" customHeight="false" outlineLevel="0" collapsed="false">
      <c r="A150" s="0" t="s">
        <v>859</v>
      </c>
      <c r="B150" s="0" t="n">
        <v>2014</v>
      </c>
      <c r="C150" s="0" t="s">
        <v>860</v>
      </c>
      <c r="D150" s="0" t="s">
        <v>2364</v>
      </c>
      <c r="E150" s="0" t="s">
        <v>862</v>
      </c>
      <c r="H150" s="0" t="n">
        <v>10</v>
      </c>
      <c r="I150" s="2" t="n">
        <v>140</v>
      </c>
    </row>
    <row r="151" customFormat="false" ht="12.8" hidden="false" customHeight="false" outlineLevel="0" collapsed="false">
      <c r="A151" s="0" t="s">
        <v>865</v>
      </c>
      <c r="B151" s="0" t="n">
        <v>2014</v>
      </c>
      <c r="C151" s="0" t="s">
        <v>866</v>
      </c>
      <c r="D151" s="0" t="s">
        <v>2293</v>
      </c>
      <c r="E151" s="0" t="s">
        <v>869</v>
      </c>
      <c r="H151" s="0" t="n">
        <v>10</v>
      </c>
      <c r="I151" s="2" t="n">
        <v>25</v>
      </c>
      <c r="K151" s="2" t="n">
        <v>5</v>
      </c>
    </row>
    <row r="152" customFormat="false" ht="12.8" hidden="false" customHeight="false" outlineLevel="0" collapsed="false">
      <c r="A152" s="0" t="s">
        <v>872</v>
      </c>
      <c r="B152" s="0" t="n">
        <v>2014</v>
      </c>
      <c r="C152" s="0" t="s">
        <v>873</v>
      </c>
      <c r="D152" s="0" t="s">
        <v>2365</v>
      </c>
      <c r="E152" s="0" t="s">
        <v>875</v>
      </c>
      <c r="H152" s="0" t="n">
        <v>12</v>
      </c>
      <c r="I152" s="2" t="n">
        <v>290</v>
      </c>
      <c r="J152" s="2" t="n">
        <v>0</v>
      </c>
      <c r="K152" s="2" t="n">
        <v>19</v>
      </c>
    </row>
    <row r="153" customFormat="false" ht="12.8" hidden="false" customHeight="false" outlineLevel="0" collapsed="false">
      <c r="A153" s="0" t="s">
        <v>879</v>
      </c>
      <c r="B153" s="0" t="n">
        <v>2014</v>
      </c>
      <c r="C153" s="0" t="s">
        <v>880</v>
      </c>
      <c r="D153" s="0" t="s">
        <v>2366</v>
      </c>
      <c r="E153" s="0" t="s">
        <v>882</v>
      </c>
      <c r="H153" s="0" t="n">
        <v>9</v>
      </c>
      <c r="I153" s="2" t="n">
        <v>290</v>
      </c>
    </row>
    <row r="154" customFormat="false" ht="12.8" hidden="false" customHeight="false" outlineLevel="0" collapsed="false">
      <c r="A154" s="2" t="s">
        <v>885</v>
      </c>
      <c r="B154" s="2" t="n">
        <v>2014</v>
      </c>
      <c r="C154" s="2" t="s">
        <v>886</v>
      </c>
      <c r="D154" s="0" t="s">
        <v>2283</v>
      </c>
      <c r="E154" s="2" t="s">
        <v>888</v>
      </c>
      <c r="H154" s="2" t="n">
        <v>5</v>
      </c>
      <c r="I154" s="2" t="n">
        <v>150</v>
      </c>
    </row>
    <row r="155" customFormat="false" ht="12.8" hidden="false" customHeight="false" outlineLevel="0" collapsed="false">
      <c r="A155" s="0" t="s">
        <v>892</v>
      </c>
      <c r="B155" s="0" t="n">
        <v>2014</v>
      </c>
      <c r="C155" s="0" t="s">
        <v>893</v>
      </c>
      <c r="D155" s="0" t="s">
        <v>2367</v>
      </c>
      <c r="E155" s="0" t="s">
        <v>894</v>
      </c>
      <c r="H155" s="0" t="n">
        <v>6</v>
      </c>
      <c r="I155" s="2" t="n">
        <v>101</v>
      </c>
      <c r="J155" s="2" t="n">
        <v>24</v>
      </c>
      <c r="K155" s="2" t="n">
        <v>3240</v>
      </c>
    </row>
    <row r="156" customFormat="false" ht="12.8" hidden="false" customHeight="false" outlineLevel="0" collapsed="false">
      <c r="A156" s="2" t="s">
        <v>898</v>
      </c>
      <c r="B156" s="2" t="n">
        <v>2014</v>
      </c>
      <c r="C156" s="2" t="s">
        <v>899</v>
      </c>
      <c r="D156" s="0" t="s">
        <v>2368</v>
      </c>
      <c r="E156" s="2" t="s">
        <v>901</v>
      </c>
      <c r="H156" s="2" t="n">
        <v>43</v>
      </c>
      <c r="I156" s="2" t="n">
        <v>500</v>
      </c>
    </row>
    <row r="157" customFormat="false" ht="12.8" hidden="false" customHeight="false" outlineLevel="0" collapsed="false">
      <c r="A157" s="2" t="s">
        <v>903</v>
      </c>
      <c r="B157" s="2" t="n">
        <v>2014</v>
      </c>
      <c r="C157" s="2" t="s">
        <v>904</v>
      </c>
      <c r="E157" s="2" t="s">
        <v>906</v>
      </c>
      <c r="H157" s="2" t="n">
        <v>200</v>
      </c>
      <c r="I157" s="2" t="n">
        <v>1000</v>
      </c>
    </row>
    <row r="158" customFormat="false" ht="12.8" hidden="false" customHeight="false" outlineLevel="0" collapsed="false">
      <c r="A158" s="0" t="s">
        <v>911</v>
      </c>
      <c r="B158" s="0" t="n">
        <v>2014</v>
      </c>
      <c r="C158" s="0" t="s">
        <v>912</v>
      </c>
      <c r="D158" s="0" t="s">
        <v>2287</v>
      </c>
      <c r="E158" s="0" t="s">
        <v>914</v>
      </c>
      <c r="H158" s="0" t="n">
        <v>76</v>
      </c>
      <c r="I158" s="2" t="n">
        <v>76</v>
      </c>
      <c r="J158" s="2" t="n">
        <v>11</v>
      </c>
      <c r="K158" s="2" t="n">
        <v>11</v>
      </c>
    </row>
    <row r="159" customFormat="false" ht="12.8" hidden="false" customHeight="false" outlineLevel="0" collapsed="false">
      <c r="A159" s="2" t="s">
        <v>915</v>
      </c>
      <c r="B159" s="2" t="n">
        <v>2014</v>
      </c>
      <c r="C159" s="2" t="s">
        <v>459</v>
      </c>
      <c r="D159" s="0" t="s">
        <v>2305</v>
      </c>
      <c r="E159" s="2" t="s">
        <v>882</v>
      </c>
      <c r="H159" s="2" t="n">
        <v>9</v>
      </c>
      <c r="I159" s="2" t="n">
        <v>290</v>
      </c>
    </row>
    <row r="160" customFormat="false" ht="12.8" hidden="false" customHeight="false" outlineLevel="0" collapsed="false">
      <c r="A160" s="0" t="s">
        <v>918</v>
      </c>
      <c r="B160" s="0" t="n">
        <v>2014</v>
      </c>
      <c r="C160" s="0" t="s">
        <v>919</v>
      </c>
      <c r="D160" s="0" t="s">
        <v>2369</v>
      </c>
      <c r="E160" s="0" t="s">
        <v>921</v>
      </c>
      <c r="H160" s="0" t="n">
        <v>33</v>
      </c>
      <c r="I160" s="2" t="n">
        <v>81</v>
      </c>
      <c r="J160" s="2" t="n">
        <v>45</v>
      </c>
      <c r="K160" s="2" t="n">
        <v>347</v>
      </c>
    </row>
    <row r="161" customFormat="false" ht="12.8" hidden="false" customHeight="false" outlineLevel="0" collapsed="false">
      <c r="A161" s="0" t="s">
        <v>924</v>
      </c>
      <c r="B161" s="0" t="n">
        <v>2014</v>
      </c>
      <c r="C161" s="0" t="s">
        <v>925</v>
      </c>
      <c r="D161" s="0" t="s">
        <v>2370</v>
      </c>
      <c r="E161" s="0" t="s">
        <v>926</v>
      </c>
      <c r="H161" s="0" t="n">
        <v>8</v>
      </c>
      <c r="I161" s="2" t="n">
        <v>114</v>
      </c>
    </row>
    <row r="162" customFormat="false" ht="12.8" hidden="false" customHeight="false" outlineLevel="0" collapsed="false">
      <c r="A162" s="0" t="s">
        <v>928</v>
      </c>
      <c r="B162" s="0" t="n">
        <v>2014</v>
      </c>
      <c r="C162" s="0" t="s">
        <v>929</v>
      </c>
      <c r="D162" s="0" t="s">
        <v>2371</v>
      </c>
      <c r="E162" s="0" t="s">
        <v>930</v>
      </c>
      <c r="H162" s="0" t="n">
        <v>10</v>
      </c>
      <c r="I162" s="2" t="n">
        <v>38</v>
      </c>
    </row>
    <row r="163" customFormat="false" ht="12.8" hidden="false" customHeight="false" outlineLevel="0" collapsed="false">
      <c r="A163" s="0" t="s">
        <v>933</v>
      </c>
      <c r="B163" s="0" t="n">
        <v>2014</v>
      </c>
      <c r="C163" s="0" t="s">
        <v>934</v>
      </c>
      <c r="D163" s="0" t="s">
        <v>2372</v>
      </c>
      <c r="E163" s="0" t="s">
        <v>935</v>
      </c>
      <c r="H163" s="0" t="n">
        <v>27</v>
      </c>
      <c r="I163" s="2" t="n">
        <v>51</v>
      </c>
      <c r="J163" s="2" t="n">
        <v>7</v>
      </c>
      <c r="K163" s="2" t="n">
        <v>21</v>
      </c>
    </row>
    <row r="164" customFormat="false" ht="12.8" hidden="false" customHeight="false" outlineLevel="0" collapsed="false">
      <c r="A164" s="0" t="s">
        <v>939</v>
      </c>
      <c r="B164" s="0" t="n">
        <v>2014</v>
      </c>
      <c r="C164" s="0" t="s">
        <v>940</v>
      </c>
      <c r="D164" s="0" t="s">
        <v>2291</v>
      </c>
      <c r="E164" s="0" t="s">
        <v>941</v>
      </c>
      <c r="H164" s="0" t="n">
        <v>114</v>
      </c>
      <c r="I164" s="2" t="n">
        <v>8355</v>
      </c>
    </row>
    <row r="165" customFormat="false" ht="12.8" hidden="false" customHeight="false" outlineLevel="0" collapsed="false">
      <c r="A165" s="2" t="s">
        <v>944</v>
      </c>
      <c r="B165" s="2" t="n">
        <v>2014</v>
      </c>
      <c r="C165" s="2" t="s">
        <v>945</v>
      </c>
      <c r="E165" s="2" t="s">
        <v>946</v>
      </c>
      <c r="H165" s="2" t="n">
        <v>20</v>
      </c>
      <c r="I165" s="2" t="n">
        <v>2000</v>
      </c>
    </row>
    <row r="166" customFormat="false" ht="14.45" hidden="false" customHeight="false" outlineLevel="0" collapsed="false">
      <c r="A166" s="0" t="s">
        <v>950</v>
      </c>
      <c r="B166" s="0" t="n">
        <v>2014</v>
      </c>
      <c r="C166" s="0" t="s">
        <v>951</v>
      </c>
      <c r="E166" s="0" t="s">
        <v>69</v>
      </c>
      <c r="H166" s="0" t="n">
        <v>10</v>
      </c>
      <c r="I166" s="2" t="n">
        <v>1000</v>
      </c>
    </row>
    <row r="167" customFormat="false" ht="12.8" hidden="false" customHeight="false" outlineLevel="0" collapsed="false">
      <c r="A167" s="2" t="s">
        <v>954</v>
      </c>
      <c r="B167" s="2" t="n">
        <v>2014</v>
      </c>
      <c r="C167" s="2" t="s">
        <v>955</v>
      </c>
      <c r="D167" s="2" t="s">
        <v>2373</v>
      </c>
      <c r="E167" s="0" t="s">
        <v>957</v>
      </c>
      <c r="H167" s="0" t="n">
        <v>71</v>
      </c>
      <c r="I167" s="2" t="n">
        <v>290</v>
      </c>
      <c r="J167" s="2" t="n">
        <v>0</v>
      </c>
      <c r="K167" s="2" t="n">
        <v>59</v>
      </c>
    </row>
    <row r="168" customFormat="false" ht="12.8" hidden="false" customHeight="false" outlineLevel="0" collapsed="false">
      <c r="A168" s="2" t="s">
        <v>960</v>
      </c>
      <c r="B168" s="2" t="n">
        <v>2015</v>
      </c>
      <c r="C168" s="2" t="s">
        <v>961</v>
      </c>
      <c r="D168" s="0" t="s">
        <v>2374</v>
      </c>
      <c r="E168" s="2" t="s">
        <v>69</v>
      </c>
      <c r="H168" s="2" t="n">
        <v>10</v>
      </c>
      <c r="I168" s="2" t="n">
        <v>1000</v>
      </c>
    </row>
    <row r="169" customFormat="false" ht="12.8" hidden="false" customHeight="false" outlineLevel="0" collapsed="false">
      <c r="A169" s="0" t="s">
        <v>960</v>
      </c>
      <c r="B169" s="0" t="n">
        <v>2015</v>
      </c>
      <c r="C169" s="0" t="s">
        <v>965</v>
      </c>
      <c r="D169" s="0" t="s">
        <v>2374</v>
      </c>
      <c r="E169" s="0" t="s">
        <v>966</v>
      </c>
      <c r="H169" s="0" t="n">
        <v>6</v>
      </c>
      <c r="I169" s="2" t="n">
        <v>287</v>
      </c>
    </row>
    <row r="170" customFormat="false" ht="12.8" hidden="false" customHeight="false" outlineLevel="0" collapsed="false">
      <c r="A170" s="0" t="s">
        <v>969</v>
      </c>
      <c r="B170" s="0" t="n">
        <v>2015</v>
      </c>
      <c r="C170" s="0" t="s">
        <v>970</v>
      </c>
      <c r="D170" s="0" t="s">
        <v>2356</v>
      </c>
      <c r="E170" s="0" t="s">
        <v>972</v>
      </c>
      <c r="H170" s="0" t="n">
        <v>16</v>
      </c>
      <c r="I170" s="2" t="n">
        <v>16</v>
      </c>
    </row>
    <row r="171" customFormat="false" ht="12.8" hidden="false" customHeight="false" outlineLevel="0" collapsed="false">
      <c r="A171" s="0" t="s">
        <v>974</v>
      </c>
      <c r="B171" s="0" t="n">
        <v>2015</v>
      </c>
      <c r="C171" s="0" t="s">
        <v>975</v>
      </c>
      <c r="D171" s="0" t="s">
        <v>316</v>
      </c>
      <c r="E171" s="0" t="s">
        <v>977</v>
      </c>
      <c r="H171" s="0" t="n">
        <v>66</v>
      </c>
      <c r="I171" s="2" t="n">
        <v>66</v>
      </c>
    </row>
    <row r="172" customFormat="false" ht="12.8" hidden="false" customHeight="false" outlineLevel="0" collapsed="false">
      <c r="A172" s="0" t="s">
        <v>980</v>
      </c>
      <c r="B172" s="0" t="n">
        <v>2015</v>
      </c>
      <c r="C172" s="0" t="s">
        <v>981</v>
      </c>
      <c r="E172" s="0" t="s">
        <v>982</v>
      </c>
      <c r="H172" s="0" t="n">
        <v>50</v>
      </c>
      <c r="I172" s="2" t="n">
        <v>150</v>
      </c>
    </row>
    <row r="173" customFormat="false" ht="12.8" hidden="false" customHeight="false" outlineLevel="0" collapsed="false">
      <c r="A173" s="0" t="s">
        <v>984</v>
      </c>
      <c r="B173" s="0" t="n">
        <v>2015</v>
      </c>
      <c r="C173" s="0" t="s">
        <v>985</v>
      </c>
      <c r="D173" s="0" t="s">
        <v>2305</v>
      </c>
      <c r="E173" s="0" t="s">
        <v>986</v>
      </c>
      <c r="H173" s="0" t="n">
        <v>9</v>
      </c>
      <c r="I173" s="2" t="n">
        <v>10000</v>
      </c>
    </row>
    <row r="174" customFormat="false" ht="12.8" hidden="false" customHeight="false" outlineLevel="0" collapsed="false">
      <c r="A174" s="0" t="s">
        <v>990</v>
      </c>
      <c r="B174" s="0" t="n">
        <v>2015</v>
      </c>
      <c r="C174" s="0" t="s">
        <v>991</v>
      </c>
      <c r="D174" s="0" t="s">
        <v>2291</v>
      </c>
      <c r="E174" s="0" t="s">
        <v>992</v>
      </c>
      <c r="H174" s="0" t="n">
        <v>1244</v>
      </c>
      <c r="I174" s="2" t="n">
        <v>6888</v>
      </c>
      <c r="J174" s="2" t="n">
        <v>2468</v>
      </c>
      <c r="K174" s="2" t="n">
        <v>343944</v>
      </c>
    </row>
    <row r="175" customFormat="false" ht="12.8" hidden="false" customHeight="false" outlineLevel="0" collapsed="false">
      <c r="A175" s="2" t="s">
        <v>996</v>
      </c>
      <c r="B175" s="2" t="n">
        <v>2015</v>
      </c>
      <c r="C175" s="2" t="s">
        <v>997</v>
      </c>
      <c r="D175" s="2" t="s">
        <v>999</v>
      </c>
    </row>
    <row r="176" customFormat="false" ht="12.8" hidden="false" customHeight="false" outlineLevel="0" collapsed="false">
      <c r="A176" s="0" t="s">
        <v>1001</v>
      </c>
      <c r="B176" s="0" t="n">
        <v>2015</v>
      </c>
      <c r="C176" s="0" t="s">
        <v>1002</v>
      </c>
      <c r="E176" s="0" t="s">
        <v>1003</v>
      </c>
      <c r="H176" s="0" t="n">
        <v>20</v>
      </c>
      <c r="I176" s="2" t="n">
        <v>500</v>
      </c>
    </row>
    <row r="177" customFormat="false" ht="12.8" hidden="false" customHeight="false" outlineLevel="0" collapsed="false">
      <c r="A177" s="0" t="s">
        <v>1005</v>
      </c>
      <c r="B177" s="0" t="n">
        <v>2015</v>
      </c>
      <c r="C177" s="0" t="s">
        <v>1006</v>
      </c>
      <c r="D177" s="0" t="s">
        <v>2291</v>
      </c>
      <c r="E177" s="0" t="s">
        <v>1008</v>
      </c>
      <c r="H177" s="0" t="n">
        <v>544</v>
      </c>
      <c r="I177" s="2" t="n">
        <v>62470</v>
      </c>
    </row>
    <row r="178" customFormat="false" ht="12.8" hidden="false" customHeight="false" outlineLevel="0" collapsed="false">
      <c r="A178" s="0" t="s">
        <v>1012</v>
      </c>
      <c r="B178" s="0" t="n">
        <v>2015</v>
      </c>
      <c r="C178" s="0" t="s">
        <v>1013</v>
      </c>
      <c r="D178" s="0" t="s">
        <v>2375</v>
      </c>
      <c r="E178" s="0" t="s">
        <v>1015</v>
      </c>
      <c r="H178" s="0" t="n">
        <v>4</v>
      </c>
      <c r="I178" s="2" t="n">
        <v>7</v>
      </c>
    </row>
    <row r="179" customFormat="false" ht="12.8" hidden="false" customHeight="false" outlineLevel="0" collapsed="false">
      <c r="A179" s="2" t="s">
        <v>1018</v>
      </c>
      <c r="B179" s="2" t="n">
        <v>2015</v>
      </c>
      <c r="C179" s="2" t="s">
        <v>1019</v>
      </c>
      <c r="D179" s="2" t="s">
        <v>2297</v>
      </c>
    </row>
    <row r="180" customFormat="false" ht="12.8" hidden="false" customHeight="false" outlineLevel="0" collapsed="false">
      <c r="A180" s="2" t="s">
        <v>1023</v>
      </c>
      <c r="B180" s="2" t="n">
        <v>2015</v>
      </c>
      <c r="C180" s="2" t="s">
        <v>1024</v>
      </c>
      <c r="D180" s="2" t="s">
        <v>2376</v>
      </c>
      <c r="E180" s="2" t="s">
        <v>1025</v>
      </c>
      <c r="H180" s="2" t="n">
        <v>395</v>
      </c>
      <c r="I180" s="2" t="n">
        <v>454</v>
      </c>
    </row>
    <row r="181" customFormat="false" ht="12.8" hidden="false" customHeight="false" outlineLevel="0" collapsed="false">
      <c r="A181" s="2" t="s">
        <v>1027</v>
      </c>
      <c r="B181" s="2" t="n">
        <v>2015</v>
      </c>
      <c r="C181" s="2" t="s">
        <v>1028</v>
      </c>
      <c r="D181" s="2" t="s">
        <v>2377</v>
      </c>
      <c r="E181" s="2" t="s">
        <v>1029</v>
      </c>
      <c r="H181" s="2" t="n">
        <v>43</v>
      </c>
      <c r="I181" s="2" t="n">
        <v>290</v>
      </c>
    </row>
    <row r="182" customFormat="false" ht="12.8" hidden="false" customHeight="false" outlineLevel="0" collapsed="false">
      <c r="A182" s="0" t="s">
        <v>1032</v>
      </c>
      <c r="B182" s="0" t="n">
        <v>2015</v>
      </c>
      <c r="C182" s="0" t="s">
        <v>1033</v>
      </c>
      <c r="D182" s="0" t="s">
        <v>1693</v>
      </c>
      <c r="E182" s="0" t="s">
        <v>1036</v>
      </c>
      <c r="H182" s="0" t="n">
        <v>140</v>
      </c>
      <c r="I182" s="2" t="n">
        <v>366</v>
      </c>
      <c r="J182" s="2" t="n">
        <v>13</v>
      </c>
      <c r="K182" s="2" t="n">
        <v>192</v>
      </c>
    </row>
    <row r="183" customFormat="false" ht="12.8" hidden="false" customHeight="false" outlineLevel="0" collapsed="false">
      <c r="A183" s="2" t="s">
        <v>1038</v>
      </c>
      <c r="B183" s="2" t="n">
        <v>2015</v>
      </c>
      <c r="C183" s="2" t="s">
        <v>1039</v>
      </c>
      <c r="D183" s="2" t="s">
        <v>2378</v>
      </c>
      <c r="E183" s="2" t="s">
        <v>843</v>
      </c>
      <c r="H183" s="2" t="n">
        <v>6</v>
      </c>
      <c r="I183" s="2" t="n">
        <v>27</v>
      </c>
    </row>
    <row r="184" customFormat="false" ht="12.8" hidden="false" customHeight="false" outlineLevel="0" collapsed="false">
      <c r="A184" s="2" t="s">
        <v>1043</v>
      </c>
      <c r="B184" s="2" t="n">
        <v>2015</v>
      </c>
      <c r="C184" s="2" t="s">
        <v>1044</v>
      </c>
      <c r="D184" s="2" t="s">
        <v>2379</v>
      </c>
      <c r="E184" s="2" t="s">
        <v>1045</v>
      </c>
      <c r="H184" s="2" t="n">
        <v>14</v>
      </c>
      <c r="I184" s="2" t="n">
        <v>22</v>
      </c>
    </row>
    <row r="185" customFormat="false" ht="12.8" hidden="false" customHeight="false" outlineLevel="0" collapsed="false">
      <c r="A185" s="0" t="s">
        <v>1048</v>
      </c>
      <c r="B185" s="0" t="n">
        <v>2015</v>
      </c>
      <c r="C185" s="0" t="s">
        <v>1049</v>
      </c>
      <c r="D185" s="0" t="s">
        <v>2292</v>
      </c>
      <c r="E185" s="0" t="s">
        <v>1050</v>
      </c>
      <c r="H185" s="0" t="n">
        <v>50</v>
      </c>
      <c r="I185" s="2" t="n">
        <v>50</v>
      </c>
    </row>
    <row r="186" customFormat="false" ht="12.8" hidden="false" customHeight="false" outlineLevel="0" collapsed="false">
      <c r="A186" s="0" t="s">
        <v>1052</v>
      </c>
      <c r="B186" s="0" t="n">
        <v>2015</v>
      </c>
      <c r="C186" s="0" t="s">
        <v>1053</v>
      </c>
      <c r="D186" s="0" t="s">
        <v>2380</v>
      </c>
      <c r="E186" s="0" t="s">
        <v>1055</v>
      </c>
      <c r="H186" s="0" t="n">
        <v>11</v>
      </c>
      <c r="I186" s="2" t="n">
        <v>46</v>
      </c>
    </row>
    <row r="187" customFormat="false" ht="12.8" hidden="false" customHeight="false" outlineLevel="0" collapsed="false">
      <c r="A187" s="2" t="s">
        <v>1058</v>
      </c>
      <c r="B187" s="2" t="n">
        <v>2015</v>
      </c>
      <c r="C187" s="2" t="s">
        <v>1059</v>
      </c>
      <c r="D187" s="0" t="s">
        <v>2381</v>
      </c>
      <c r="E187" s="2" t="s">
        <v>1060</v>
      </c>
      <c r="H187" s="2" t="n">
        <v>17</v>
      </c>
      <c r="I187" s="2" t="n">
        <v>5000</v>
      </c>
    </row>
    <row r="188" customFormat="false" ht="12.8" hidden="false" customHeight="false" outlineLevel="0" collapsed="false">
      <c r="A188" s="2" t="s">
        <v>1064</v>
      </c>
      <c r="B188" s="2" t="n">
        <v>2015</v>
      </c>
      <c r="C188" s="2" t="s">
        <v>1065</v>
      </c>
      <c r="D188" s="2" t="s">
        <v>130</v>
      </c>
      <c r="E188" s="2" t="s">
        <v>1067</v>
      </c>
      <c r="H188" s="2" t="n">
        <v>10</v>
      </c>
      <c r="I188" s="2" t="n">
        <v>222</v>
      </c>
    </row>
    <row r="189" customFormat="false" ht="12.8" hidden="false" customHeight="false" outlineLevel="0" collapsed="false">
      <c r="A189" s="2" t="s">
        <v>1069</v>
      </c>
      <c r="B189" s="2" t="n">
        <v>2015</v>
      </c>
      <c r="C189" s="2" t="s">
        <v>1070</v>
      </c>
      <c r="D189" s="0" t="s">
        <v>2305</v>
      </c>
    </row>
    <row r="190" customFormat="false" ht="12.8" hidden="false" customHeight="false" outlineLevel="0" collapsed="false">
      <c r="A190" s="0" t="s">
        <v>1073</v>
      </c>
      <c r="B190" s="0" t="n">
        <v>2015</v>
      </c>
      <c r="C190" s="0" t="s">
        <v>1074</v>
      </c>
      <c r="E190" s="0" t="s">
        <v>1076</v>
      </c>
      <c r="H190" s="0" t="n">
        <v>10</v>
      </c>
      <c r="I190" s="2" t="n">
        <v>20</v>
      </c>
    </row>
    <row r="191" customFormat="false" ht="12.8" hidden="false" customHeight="false" outlineLevel="0" collapsed="false">
      <c r="A191" s="0" t="s">
        <v>1079</v>
      </c>
      <c r="B191" s="0" t="n">
        <v>2015</v>
      </c>
      <c r="C191" s="0" t="s">
        <v>1080</v>
      </c>
      <c r="D191" s="0" t="s">
        <v>2382</v>
      </c>
      <c r="E191" s="0" t="s">
        <v>1081</v>
      </c>
      <c r="H191" s="0" t="n">
        <v>12</v>
      </c>
      <c r="I191" s="2" t="n">
        <v>6888</v>
      </c>
      <c r="J191" s="2" t="n">
        <v>13</v>
      </c>
      <c r="K191" s="2" t="n">
        <v>343944</v>
      </c>
    </row>
    <row r="192" customFormat="false" ht="12.8" hidden="false" customHeight="false" outlineLevel="0" collapsed="false">
      <c r="A192" s="0" t="s">
        <v>1084</v>
      </c>
      <c r="B192" s="0" t="n">
        <v>2015</v>
      </c>
      <c r="C192" s="0" t="s">
        <v>1085</v>
      </c>
      <c r="D192" s="0" t="s">
        <v>2383</v>
      </c>
      <c r="E192" s="0" t="s">
        <v>1086</v>
      </c>
      <c r="H192" s="0" t="n">
        <v>7</v>
      </c>
      <c r="I192" s="2" t="n">
        <v>81</v>
      </c>
    </row>
    <row r="193" customFormat="false" ht="12.8" hidden="false" customHeight="false" outlineLevel="0" collapsed="false">
      <c r="A193" s="0" t="s">
        <v>1088</v>
      </c>
      <c r="B193" s="0" t="n">
        <v>2015</v>
      </c>
      <c r="C193" s="0" t="s">
        <v>1089</v>
      </c>
    </row>
    <row r="194" customFormat="false" ht="12.8" hidden="false" customHeight="false" outlineLevel="0" collapsed="false">
      <c r="A194" s="0" t="s">
        <v>1093</v>
      </c>
      <c r="B194" s="0" t="n">
        <v>2016</v>
      </c>
      <c r="C194" s="0" t="s">
        <v>1094</v>
      </c>
      <c r="E194" s="0" t="s">
        <v>1095</v>
      </c>
      <c r="H194" s="0" t="n">
        <v>100</v>
      </c>
      <c r="I194" s="2" t="n">
        <v>2000</v>
      </c>
    </row>
    <row r="195" customFormat="false" ht="12.8" hidden="false" customHeight="false" outlineLevel="0" collapsed="false">
      <c r="A195" s="0" t="s">
        <v>1099</v>
      </c>
      <c r="B195" s="0" t="n">
        <v>2016</v>
      </c>
      <c r="C195" s="0" t="s">
        <v>1100</v>
      </c>
      <c r="D195" s="0" t="s">
        <v>2291</v>
      </c>
    </row>
    <row r="196" customFormat="false" ht="12.8" hidden="false" customHeight="false" outlineLevel="0" collapsed="false">
      <c r="A196" s="2" t="s">
        <v>984</v>
      </c>
      <c r="B196" s="2" t="n">
        <v>2016</v>
      </c>
      <c r="C196" s="2" t="s">
        <v>1104</v>
      </c>
      <c r="D196" s="2" t="s">
        <v>2384</v>
      </c>
      <c r="E196" s="2" t="s">
        <v>1106</v>
      </c>
      <c r="H196" s="2" t="n">
        <v>2</v>
      </c>
      <c r="I196" s="2" t="n">
        <v>44</v>
      </c>
    </row>
    <row r="197" customFormat="false" ht="12.8" hidden="false" customHeight="false" outlineLevel="0" collapsed="false">
      <c r="A197" s="0" t="s">
        <v>1109</v>
      </c>
      <c r="B197" s="0" t="n">
        <v>2016</v>
      </c>
      <c r="C197" s="0" t="s">
        <v>1110</v>
      </c>
      <c r="D197" s="0" t="s">
        <v>2385</v>
      </c>
    </row>
    <row r="198" customFormat="false" ht="12.8" hidden="false" customHeight="false" outlineLevel="0" collapsed="false">
      <c r="A198" s="2" t="s">
        <v>1113</v>
      </c>
      <c r="B198" s="2" t="n">
        <v>2016</v>
      </c>
      <c r="C198" s="2" t="s">
        <v>1114</v>
      </c>
      <c r="D198" s="2" t="s">
        <v>2316</v>
      </c>
    </row>
    <row r="199" customFormat="false" ht="12.8" hidden="false" customHeight="false" outlineLevel="0" collapsed="false">
      <c r="A199" s="0" t="s">
        <v>1116</v>
      </c>
      <c r="B199" s="0" t="n">
        <v>2016</v>
      </c>
      <c r="C199" s="0" t="s">
        <v>1117</v>
      </c>
      <c r="D199" s="0" t="s">
        <v>2291</v>
      </c>
      <c r="E199" s="0" t="s">
        <v>1955</v>
      </c>
      <c r="H199" s="0" t="n">
        <v>6888</v>
      </c>
      <c r="I199" s="0" t="n">
        <v>6888</v>
      </c>
      <c r="J199" s="2" t="n">
        <v>343944</v>
      </c>
      <c r="K199" s="2" t="n">
        <v>343944</v>
      </c>
    </row>
    <row r="200" customFormat="false" ht="12.8" hidden="false" customHeight="false" outlineLevel="0" collapsed="false">
      <c r="A200" s="0" t="s">
        <v>1124</v>
      </c>
      <c r="B200" s="0" t="n">
        <v>2016</v>
      </c>
      <c r="C200" s="0" t="s">
        <v>1125</v>
      </c>
      <c r="D200" s="0" t="s">
        <v>2379</v>
      </c>
      <c r="E200" s="0" t="s">
        <v>1045</v>
      </c>
      <c r="H200" s="0" t="n">
        <v>14</v>
      </c>
      <c r="I200" s="2" t="n">
        <v>22</v>
      </c>
    </row>
    <row r="201" customFormat="false" ht="12.8" hidden="false" customHeight="false" outlineLevel="0" collapsed="false">
      <c r="A201" s="0" t="s">
        <v>1130</v>
      </c>
      <c r="B201" s="0" t="n">
        <v>2016</v>
      </c>
      <c r="C201" s="0" t="s">
        <v>1131</v>
      </c>
      <c r="D201" s="0" t="s">
        <v>2305</v>
      </c>
    </row>
    <row r="202" customFormat="false" ht="12.8" hidden="false" customHeight="false" outlineLevel="0" collapsed="false">
      <c r="A202" s="0" t="s">
        <v>1135</v>
      </c>
      <c r="B202" s="0" t="n">
        <v>2016</v>
      </c>
      <c r="C202" s="0" t="s">
        <v>1136</v>
      </c>
      <c r="D202" s="0" t="s">
        <v>2386</v>
      </c>
      <c r="E202" s="0" t="s">
        <v>1138</v>
      </c>
      <c r="H202" s="0" t="n">
        <v>10</v>
      </c>
      <c r="I202" s="2" t="n">
        <v>40</v>
      </c>
      <c r="J202" s="2" t="n">
        <v>0</v>
      </c>
      <c r="K202" s="2" t="n">
        <v>4</v>
      </c>
    </row>
    <row r="203" customFormat="false" ht="12.8" hidden="false" customHeight="false" outlineLevel="0" collapsed="false">
      <c r="A203" s="0" t="s">
        <v>1141</v>
      </c>
      <c r="B203" s="0" t="n">
        <v>2016</v>
      </c>
      <c r="C203" s="0" t="s">
        <v>1142</v>
      </c>
      <c r="D203" s="0" t="s">
        <v>2387</v>
      </c>
      <c r="E203" s="0" t="s">
        <v>1144</v>
      </c>
      <c r="H203" s="0" t="n">
        <v>10</v>
      </c>
      <c r="I203" s="2" t="n">
        <v>177</v>
      </c>
    </row>
    <row r="204" customFormat="false" ht="12.8" hidden="false" customHeight="false" outlineLevel="0" collapsed="false">
      <c r="A204" s="0" t="s">
        <v>1148</v>
      </c>
      <c r="B204" s="0" t="n">
        <v>2016</v>
      </c>
      <c r="C204" s="0" t="s">
        <v>1149</v>
      </c>
      <c r="D204" s="0" t="s">
        <v>2356</v>
      </c>
      <c r="E204" s="0" t="s">
        <v>1151</v>
      </c>
      <c r="H204" s="0" t="n">
        <v>30</v>
      </c>
      <c r="I204" s="2" t="n">
        <v>2500</v>
      </c>
      <c r="J204" s="2" t="n">
        <v>0</v>
      </c>
      <c r="K204" s="2" t="n">
        <v>18</v>
      </c>
    </row>
    <row r="205" customFormat="false" ht="12.8" hidden="false" customHeight="false" outlineLevel="0" collapsed="false">
      <c r="A205" s="0" t="s">
        <v>1153</v>
      </c>
      <c r="B205" s="0" t="n">
        <v>2016</v>
      </c>
      <c r="C205" s="0" t="s">
        <v>1154</v>
      </c>
      <c r="D205" s="0" t="s">
        <v>2388</v>
      </c>
      <c r="E205" s="0" t="s">
        <v>1155</v>
      </c>
      <c r="H205" s="0" t="n">
        <v>100</v>
      </c>
    </row>
    <row r="206" customFormat="false" ht="12.8" hidden="false" customHeight="false" outlineLevel="0" collapsed="false">
      <c r="A206" s="2" t="s">
        <v>1158</v>
      </c>
      <c r="B206" s="2" t="n">
        <v>2016</v>
      </c>
      <c r="C206" s="2" t="s">
        <v>1159</v>
      </c>
      <c r="D206" s="2" t="s">
        <v>2389</v>
      </c>
      <c r="E206" s="2" t="s">
        <v>882</v>
      </c>
      <c r="H206" s="2" t="n">
        <v>9</v>
      </c>
      <c r="I206" s="2" t="n">
        <v>290</v>
      </c>
    </row>
    <row r="207" customFormat="false" ht="12.8" hidden="false" customHeight="false" outlineLevel="0" collapsed="false">
      <c r="A207" s="0" t="s">
        <v>1164</v>
      </c>
      <c r="B207" s="0" t="n">
        <v>2016</v>
      </c>
      <c r="C207" s="0" t="s">
        <v>1165</v>
      </c>
      <c r="D207" s="0" t="s">
        <v>2390</v>
      </c>
      <c r="E207" s="0" t="s">
        <v>1167</v>
      </c>
      <c r="H207" s="0" t="n">
        <v>5</v>
      </c>
      <c r="I207" s="2" t="n">
        <v>16</v>
      </c>
      <c r="J207" s="2" t="n">
        <v>5</v>
      </c>
      <c r="K207" s="2" t="n">
        <v>5</v>
      </c>
    </row>
    <row r="208" customFormat="false" ht="12.8" hidden="false" customHeight="false" outlineLevel="0" collapsed="false">
      <c r="A208" s="0" t="s">
        <v>1172</v>
      </c>
      <c r="B208" s="0" t="n">
        <v>2016</v>
      </c>
      <c r="C208" s="0" t="s">
        <v>1173</v>
      </c>
      <c r="D208" s="0" t="s">
        <v>2356</v>
      </c>
      <c r="E208" s="0" t="s">
        <v>1174</v>
      </c>
      <c r="H208" s="0" t="n">
        <v>18</v>
      </c>
      <c r="I208" s="2" t="n">
        <v>30</v>
      </c>
      <c r="J208" s="2" t="n">
        <v>1</v>
      </c>
      <c r="K208" s="2" t="n">
        <v>9</v>
      </c>
    </row>
    <row r="209" customFormat="false" ht="12.8" hidden="false" customHeight="false" outlineLevel="0" collapsed="false">
      <c r="A209" s="0" t="s">
        <v>1177</v>
      </c>
      <c r="B209" s="0" t="n">
        <v>2016</v>
      </c>
      <c r="C209" s="0" t="s">
        <v>1178</v>
      </c>
      <c r="D209" s="0" t="s">
        <v>1179</v>
      </c>
    </row>
    <row r="210" customFormat="false" ht="12.8" hidden="false" customHeight="false" outlineLevel="0" collapsed="false">
      <c r="A210" s="0" t="s">
        <v>1182</v>
      </c>
      <c r="B210" s="0" t="n">
        <v>2016</v>
      </c>
      <c r="C210" s="0" t="s">
        <v>1183</v>
      </c>
      <c r="D210" s="0" t="s">
        <v>808</v>
      </c>
      <c r="E210" s="0" t="s">
        <v>721</v>
      </c>
      <c r="H210" s="0" t="n">
        <v>100</v>
      </c>
      <c r="I210" s="2" t="n">
        <v>500</v>
      </c>
    </row>
    <row r="211" customFormat="false" ht="12.8" hidden="false" customHeight="false" outlineLevel="0" collapsed="false">
      <c r="A211" s="0" t="s">
        <v>1187</v>
      </c>
      <c r="B211" s="0" t="n">
        <v>2016</v>
      </c>
      <c r="C211" s="0" t="s">
        <v>1188</v>
      </c>
      <c r="D211" s="0" t="s">
        <v>2391</v>
      </c>
      <c r="E211" s="0" t="s">
        <v>750</v>
      </c>
      <c r="H211" s="0" t="n">
        <v>10</v>
      </c>
      <c r="I211" s="2" t="n">
        <v>2000</v>
      </c>
    </row>
    <row r="212" customFormat="false" ht="12.8" hidden="false" customHeight="false" outlineLevel="0" collapsed="false">
      <c r="A212" s="0" t="s">
        <v>1193</v>
      </c>
      <c r="B212" s="0" t="n">
        <v>2016</v>
      </c>
      <c r="C212" s="0" t="s">
        <v>1194</v>
      </c>
      <c r="D212" s="0" t="s">
        <v>2292</v>
      </c>
    </row>
    <row r="213" customFormat="false" ht="12.8" hidden="false" customHeight="false" outlineLevel="0" collapsed="false">
      <c r="A213" s="0" t="s">
        <v>1197</v>
      </c>
      <c r="B213" s="0" t="n">
        <v>2016</v>
      </c>
      <c r="C213" s="0" t="s">
        <v>1198</v>
      </c>
      <c r="D213" s="0" t="s">
        <v>2392</v>
      </c>
      <c r="E213" s="0" t="s">
        <v>1201</v>
      </c>
      <c r="H213" s="0" t="n">
        <v>1653</v>
      </c>
      <c r="I213" s="2" t="n">
        <v>2008</v>
      </c>
    </row>
    <row r="214" customFormat="false" ht="12.8" hidden="false" customHeight="false" outlineLevel="0" collapsed="false">
      <c r="A214" s="0" t="s">
        <v>1204</v>
      </c>
      <c r="B214" s="0" t="n">
        <v>2016</v>
      </c>
      <c r="C214" s="0" t="s">
        <v>1205</v>
      </c>
      <c r="E214" s="0" t="s">
        <v>502</v>
      </c>
      <c r="H214" s="0" t="n">
        <v>1000</v>
      </c>
      <c r="I214" s="2" t="n">
        <v>1000</v>
      </c>
    </row>
    <row r="215" customFormat="false" ht="12.8" hidden="false" customHeight="false" outlineLevel="0" collapsed="false">
      <c r="A215" s="2" t="s">
        <v>1210</v>
      </c>
      <c r="B215" s="2" t="n">
        <v>2016</v>
      </c>
      <c r="C215" s="2" t="s">
        <v>1211</v>
      </c>
      <c r="D215" s="2" t="s">
        <v>2287</v>
      </c>
      <c r="E215" s="2" t="s">
        <v>668</v>
      </c>
      <c r="H215" s="2" t="n">
        <v>290</v>
      </c>
      <c r="I215" s="2" t="n">
        <v>290</v>
      </c>
    </row>
    <row r="216" customFormat="false" ht="12.8" hidden="false" customHeight="false" outlineLevel="0" collapsed="false">
      <c r="A216" s="0" t="s">
        <v>1213</v>
      </c>
      <c r="B216" s="0" t="n">
        <v>2016</v>
      </c>
      <c r="C216" s="0" t="s">
        <v>1214</v>
      </c>
      <c r="D216" s="0" t="s">
        <v>2393</v>
      </c>
      <c r="E216" s="0" t="s">
        <v>428</v>
      </c>
      <c r="I216" s="2" t="n">
        <v>10000</v>
      </c>
    </row>
    <row r="217" customFormat="false" ht="12.8" hidden="false" customHeight="false" outlineLevel="0" collapsed="false">
      <c r="A217" s="0" t="s">
        <v>1218</v>
      </c>
      <c r="B217" s="0" t="n">
        <v>2016</v>
      </c>
      <c r="C217" s="0" t="s">
        <v>1219</v>
      </c>
      <c r="D217" s="0" t="s">
        <v>2394</v>
      </c>
      <c r="E217" s="0" t="s">
        <v>1222</v>
      </c>
      <c r="H217" s="0" t="n">
        <v>52</v>
      </c>
      <c r="I217" s="2" t="n">
        <v>2513</v>
      </c>
      <c r="J217" s="2" t="n">
        <v>15</v>
      </c>
      <c r="K217" s="2" t="n">
        <v>2833</v>
      </c>
    </row>
    <row r="218" customFormat="false" ht="12.8" hidden="false" customHeight="false" outlineLevel="0" collapsed="false">
      <c r="A218" s="0" t="s">
        <v>1226</v>
      </c>
      <c r="B218" s="0" t="n">
        <v>2016</v>
      </c>
      <c r="C218" s="0" t="s">
        <v>1227</v>
      </c>
      <c r="D218" s="0" t="s">
        <v>1229</v>
      </c>
    </row>
    <row r="219" customFormat="false" ht="12.8" hidden="false" customHeight="false" outlineLevel="0" collapsed="false">
      <c r="A219" s="2" t="s">
        <v>1232</v>
      </c>
      <c r="B219" s="2" t="n">
        <v>2016</v>
      </c>
      <c r="C219" s="2" t="s">
        <v>1233</v>
      </c>
      <c r="D219" s="2" t="s">
        <v>2395</v>
      </c>
      <c r="E219" s="2" t="s">
        <v>1234</v>
      </c>
      <c r="H219" s="2" t="n">
        <v>12</v>
      </c>
      <c r="I219" s="2" t="n">
        <v>33</v>
      </c>
      <c r="J219" s="2" t="n">
        <v>0</v>
      </c>
      <c r="K219" s="2" t="n">
        <v>4</v>
      </c>
    </row>
    <row r="220" customFormat="false" ht="12.8" hidden="false" customHeight="false" outlineLevel="0" collapsed="false">
      <c r="A220" s="0" t="s">
        <v>1237</v>
      </c>
      <c r="B220" s="0" t="n">
        <v>2016</v>
      </c>
      <c r="C220" s="0" t="s">
        <v>1238</v>
      </c>
      <c r="D220" s="0" t="s">
        <v>2305</v>
      </c>
      <c r="E220" s="0" t="s">
        <v>1239</v>
      </c>
      <c r="I220" s="2" t="n">
        <v>200</v>
      </c>
    </row>
    <row r="221" customFormat="false" ht="12.8" hidden="false" customHeight="false" outlineLevel="0" collapsed="false">
      <c r="A221" s="0" t="s">
        <v>1241</v>
      </c>
      <c r="B221" s="0" t="n">
        <v>2016</v>
      </c>
      <c r="C221" s="0" t="s">
        <v>1242</v>
      </c>
    </row>
    <row r="222" customFormat="false" ht="12.8" hidden="false" customHeight="false" outlineLevel="0" collapsed="false">
      <c r="A222" s="0" t="s">
        <v>1244</v>
      </c>
      <c r="B222" s="0" t="n">
        <v>2016</v>
      </c>
      <c r="C222" s="0" t="s">
        <v>1245</v>
      </c>
      <c r="D222" s="0" t="s">
        <v>2396</v>
      </c>
      <c r="E222" s="0" t="s">
        <v>1246</v>
      </c>
      <c r="H222" s="0" t="n">
        <v>10</v>
      </c>
      <c r="I222" s="2" t="n">
        <v>6888</v>
      </c>
      <c r="J222" s="2" t="n">
        <v>0</v>
      </c>
      <c r="K222" s="2" t="n">
        <v>14295</v>
      </c>
    </row>
    <row r="223" customFormat="false" ht="12.8" hidden="false" customHeight="false" outlineLevel="0" collapsed="false">
      <c r="A223" s="0" t="s">
        <v>1249</v>
      </c>
      <c r="B223" s="0" t="n">
        <v>2016</v>
      </c>
      <c r="C223" s="0" t="s">
        <v>1250</v>
      </c>
      <c r="D223" s="0" t="s">
        <v>2292</v>
      </c>
    </row>
    <row r="224" customFormat="false" ht="12.8" hidden="false" customHeight="false" outlineLevel="0" collapsed="false">
      <c r="A224" s="2" t="s">
        <v>1253</v>
      </c>
      <c r="B224" s="2" t="n">
        <v>2016</v>
      </c>
      <c r="C224" s="2" t="s">
        <v>1254</v>
      </c>
      <c r="D224" s="2" t="s">
        <v>2363</v>
      </c>
      <c r="E224" s="2" t="s">
        <v>1256</v>
      </c>
      <c r="H224" s="2" t="n">
        <v>10</v>
      </c>
      <c r="I224" s="2" t="n">
        <v>20000</v>
      </c>
    </row>
    <row r="225" customFormat="false" ht="12.8" hidden="false" customHeight="false" outlineLevel="0" collapsed="false">
      <c r="A225" s="2" t="s">
        <v>1261</v>
      </c>
      <c r="B225" s="2" t="n">
        <v>2016</v>
      </c>
      <c r="C225" s="2" t="s">
        <v>1262</v>
      </c>
      <c r="D225" s="0" t="s">
        <v>2397</v>
      </c>
      <c r="E225" s="2" t="s">
        <v>1264</v>
      </c>
      <c r="H225" s="2" t="n">
        <v>10</v>
      </c>
      <c r="I225" s="2" t="n">
        <v>172</v>
      </c>
      <c r="J225" s="2" t="n">
        <v>0</v>
      </c>
      <c r="K225" s="2" t="n">
        <v>76</v>
      </c>
    </row>
    <row r="226" customFormat="false" ht="12.8" hidden="false" customHeight="false" outlineLevel="0" collapsed="false">
      <c r="A226" s="0" t="s">
        <v>1268</v>
      </c>
      <c r="B226" s="0" t="n">
        <v>2016</v>
      </c>
      <c r="C226" s="0" t="s">
        <v>1269</v>
      </c>
      <c r="D226" s="0" t="s">
        <v>2321</v>
      </c>
      <c r="E226" s="0" t="s">
        <v>1270</v>
      </c>
      <c r="H226" s="0" t="n">
        <v>48</v>
      </c>
      <c r="I226" s="2" t="n">
        <v>48</v>
      </c>
    </row>
    <row r="227" customFormat="false" ht="12.8" hidden="false" customHeight="false" outlineLevel="0" collapsed="false">
      <c r="A227" s="0" t="s">
        <v>1274</v>
      </c>
      <c r="B227" s="0" t="n">
        <v>2016</v>
      </c>
      <c r="C227" s="0" t="s">
        <v>1275</v>
      </c>
      <c r="D227" s="0" t="s">
        <v>2398</v>
      </c>
    </row>
    <row r="228" customFormat="false" ht="12.8" hidden="false" customHeight="false" outlineLevel="0" collapsed="false">
      <c r="A228" s="2" t="s">
        <v>1281</v>
      </c>
      <c r="B228" s="2" t="n">
        <v>2016</v>
      </c>
      <c r="C228" s="2" t="s">
        <v>1282</v>
      </c>
      <c r="D228" s="2" t="s">
        <v>2356</v>
      </c>
      <c r="E228" s="2" t="s">
        <v>1283</v>
      </c>
      <c r="H228" s="2" t="n">
        <v>10</v>
      </c>
      <c r="I228" s="2" t="n">
        <v>10000</v>
      </c>
      <c r="J228" s="2" t="n">
        <v>7</v>
      </c>
      <c r="K228" s="2" t="n">
        <v>46</v>
      </c>
    </row>
    <row r="229" customFormat="false" ht="12.8" hidden="false" customHeight="false" outlineLevel="0" collapsed="false">
      <c r="A229" s="0" t="s">
        <v>1286</v>
      </c>
      <c r="B229" s="0" t="n">
        <v>2016</v>
      </c>
      <c r="C229" s="0" t="s">
        <v>1287</v>
      </c>
      <c r="D229" s="0" t="s">
        <v>2399</v>
      </c>
      <c r="E229" s="0" t="s">
        <v>1289</v>
      </c>
      <c r="H229" s="0" t="n">
        <v>13</v>
      </c>
      <c r="I229" s="2" t="n">
        <v>10000</v>
      </c>
      <c r="J229" s="2" t="n">
        <v>0</v>
      </c>
      <c r="K229" s="2" t="n">
        <v>21</v>
      </c>
    </row>
    <row r="230" customFormat="false" ht="12.8" hidden="false" customHeight="false" outlineLevel="0" collapsed="false">
      <c r="A230" s="0" t="s">
        <v>1294</v>
      </c>
      <c r="B230" s="0" t="n">
        <v>2016</v>
      </c>
      <c r="C230" s="0" t="s">
        <v>1295</v>
      </c>
      <c r="D230" s="0" t="s">
        <v>2379</v>
      </c>
      <c r="E230" s="0" t="s">
        <v>1045</v>
      </c>
      <c r="H230" s="0" t="n">
        <v>14</v>
      </c>
      <c r="I230" s="2" t="n">
        <v>22</v>
      </c>
    </row>
    <row r="231" customFormat="false" ht="12.8" hidden="false" customHeight="false" outlineLevel="0" collapsed="false">
      <c r="A231" s="2" t="s">
        <v>1301</v>
      </c>
      <c r="B231" s="2" t="n">
        <v>2016</v>
      </c>
      <c r="C231" s="2" t="s">
        <v>1302</v>
      </c>
      <c r="D231" s="2" t="s">
        <v>316</v>
      </c>
      <c r="E231" s="2" t="s">
        <v>1303</v>
      </c>
      <c r="H231" s="2" t="n">
        <v>14010</v>
      </c>
      <c r="I231" s="2" t="n">
        <v>18616</v>
      </c>
      <c r="J231" s="2" t="n">
        <v>666</v>
      </c>
      <c r="K231" s="2" t="n">
        <v>1369</v>
      </c>
    </row>
    <row r="232" customFormat="false" ht="12.8" hidden="false" customHeight="false" outlineLevel="0" collapsed="false">
      <c r="A232" s="0" t="s">
        <v>1307</v>
      </c>
      <c r="B232" s="0" t="n">
        <v>2016</v>
      </c>
      <c r="C232" s="0" t="s">
        <v>1308</v>
      </c>
      <c r="D232" s="0" t="s">
        <v>2366</v>
      </c>
      <c r="E232" s="0" t="s">
        <v>1309</v>
      </c>
      <c r="H232" s="0" t="n">
        <v>1000</v>
      </c>
      <c r="I232" s="2" t="n">
        <v>17365</v>
      </c>
    </row>
    <row r="233" customFormat="false" ht="12.8" hidden="false" customHeight="false" outlineLevel="0" collapsed="false">
      <c r="A233" s="0" t="s">
        <v>1312</v>
      </c>
      <c r="B233" s="0" t="n">
        <v>2016</v>
      </c>
      <c r="C233" s="0" t="s">
        <v>1313</v>
      </c>
      <c r="D233" s="0" t="s">
        <v>2314</v>
      </c>
      <c r="E233" s="0" t="s">
        <v>686</v>
      </c>
      <c r="H233" s="0" t="n">
        <v>134</v>
      </c>
      <c r="I233" s="2" t="n">
        <v>134</v>
      </c>
    </row>
    <row r="234" customFormat="false" ht="12.8" hidden="false" customHeight="false" outlineLevel="0" collapsed="false">
      <c r="A234" s="0" t="s">
        <v>1315</v>
      </c>
      <c r="B234" s="0" t="n">
        <v>2016</v>
      </c>
      <c r="C234" s="0" t="s">
        <v>1316</v>
      </c>
      <c r="D234" s="0" t="s">
        <v>316</v>
      </c>
      <c r="E234" s="0" t="s">
        <v>1317</v>
      </c>
      <c r="H234" s="2" t="n">
        <v>2513</v>
      </c>
      <c r="I234" s="2" t="n">
        <v>2833</v>
      </c>
    </row>
    <row r="235" customFormat="false" ht="12.8" hidden="false" customHeight="false" outlineLevel="0" collapsed="false">
      <c r="A235" s="2" t="s">
        <v>1320</v>
      </c>
      <c r="B235" s="2" t="n">
        <v>2016</v>
      </c>
      <c r="C235" s="2" t="s">
        <v>1321</v>
      </c>
      <c r="D235" s="2" t="s">
        <v>2379</v>
      </c>
      <c r="E235" s="2" t="s">
        <v>1045</v>
      </c>
      <c r="H235" s="2" t="n">
        <v>14</v>
      </c>
      <c r="I235" s="2" t="n">
        <v>22</v>
      </c>
    </row>
    <row r="236" customFormat="false" ht="12.8" hidden="false" customHeight="false" outlineLevel="0" collapsed="false">
      <c r="A236" s="2" t="s">
        <v>1324</v>
      </c>
      <c r="B236" s="2" t="n">
        <v>2016</v>
      </c>
      <c r="C236" s="2" t="s">
        <v>1325</v>
      </c>
      <c r="E236" s="2" t="s">
        <v>1326</v>
      </c>
      <c r="H236" s="2" t="n">
        <v>50</v>
      </c>
      <c r="I236" s="2" t="n">
        <v>300</v>
      </c>
    </row>
    <row r="237" customFormat="false" ht="12.8" hidden="false" customHeight="false" outlineLevel="0" collapsed="false">
      <c r="A237" s="0" t="s">
        <v>1329</v>
      </c>
      <c r="B237" s="0" t="n">
        <v>2016</v>
      </c>
      <c r="C237" s="0" t="s">
        <v>1330</v>
      </c>
      <c r="D237" s="0" t="s">
        <v>2400</v>
      </c>
      <c r="E237" s="0" t="s">
        <v>1332</v>
      </c>
      <c r="H237" s="0" t="n">
        <v>9</v>
      </c>
      <c r="I237" s="2" t="n">
        <v>97</v>
      </c>
    </row>
    <row r="238" customFormat="false" ht="12.8" hidden="false" customHeight="false" outlineLevel="0" collapsed="false">
      <c r="A238" s="0" t="s">
        <v>1335</v>
      </c>
      <c r="B238" s="0" t="n">
        <v>2016</v>
      </c>
      <c r="C238" s="0" t="s">
        <v>1336</v>
      </c>
      <c r="D238" s="0" t="s">
        <v>2291</v>
      </c>
    </row>
    <row r="239" customFormat="false" ht="12.8" hidden="false" customHeight="false" outlineLevel="0" collapsed="false">
      <c r="A239" s="0" t="s">
        <v>1338</v>
      </c>
      <c r="B239" s="0" t="n">
        <v>2016</v>
      </c>
      <c r="C239" s="0" t="s">
        <v>1339</v>
      </c>
      <c r="D239" s="0" t="s">
        <v>2401</v>
      </c>
      <c r="E239" s="0" t="s">
        <v>1340</v>
      </c>
      <c r="H239" s="0" t="n">
        <v>16</v>
      </c>
      <c r="I239" s="2" t="n">
        <v>6888</v>
      </c>
      <c r="J239" s="2" t="n">
        <v>26</v>
      </c>
      <c r="K239" s="2" t="n">
        <v>343944</v>
      </c>
    </row>
    <row r="240" customFormat="false" ht="12.8" hidden="false" customHeight="false" outlineLevel="0" collapsed="false">
      <c r="A240" s="2" t="s">
        <v>1343</v>
      </c>
      <c r="B240" s="2" t="n">
        <v>2016</v>
      </c>
      <c r="C240" s="2" t="s">
        <v>1344</v>
      </c>
      <c r="D240" s="2" t="s">
        <v>2402</v>
      </c>
      <c r="E240" s="2" t="s">
        <v>1081</v>
      </c>
      <c r="H240" s="2" t="n">
        <v>12</v>
      </c>
      <c r="I240" s="2" t="n">
        <v>6888</v>
      </c>
      <c r="J240" s="2" t="n">
        <v>13</v>
      </c>
      <c r="K240" s="2" t="n">
        <v>343944</v>
      </c>
    </row>
    <row r="241" customFormat="false" ht="12.8" hidden="false" customHeight="false" outlineLevel="0" collapsed="false">
      <c r="A241" s="0" t="s">
        <v>1348</v>
      </c>
      <c r="B241" s="0" t="n">
        <v>2016</v>
      </c>
      <c r="C241" s="0" t="s">
        <v>1349</v>
      </c>
      <c r="D241" s="0" t="s">
        <v>2403</v>
      </c>
      <c r="E241" s="0" t="s">
        <v>1350</v>
      </c>
      <c r="H241" s="0" t="n">
        <v>12</v>
      </c>
      <c r="I241" s="2" t="n">
        <v>200</v>
      </c>
    </row>
    <row r="242" customFormat="false" ht="12.8" hidden="false" customHeight="false" outlineLevel="0" collapsed="false">
      <c r="A242" s="2" t="s">
        <v>1355</v>
      </c>
      <c r="B242" s="2" t="n">
        <v>2017</v>
      </c>
      <c r="C242" s="2" t="s">
        <v>1356</v>
      </c>
      <c r="D242" s="2" t="s">
        <v>2404</v>
      </c>
    </row>
    <row r="243" customFormat="false" ht="12.8" hidden="false" customHeight="false" outlineLevel="0" collapsed="false">
      <c r="A243" s="0" t="s">
        <v>1359</v>
      </c>
      <c r="B243" s="0" t="n">
        <v>2017</v>
      </c>
      <c r="C243" s="0" t="s">
        <v>1360</v>
      </c>
      <c r="D243" s="0" t="s">
        <v>130</v>
      </c>
    </row>
    <row r="244" customFormat="false" ht="12.8" hidden="false" customHeight="false" outlineLevel="0" collapsed="false">
      <c r="A244" s="2" t="s">
        <v>1361</v>
      </c>
      <c r="B244" s="2" t="n">
        <v>2017</v>
      </c>
      <c r="C244" s="2" t="s">
        <v>1362</v>
      </c>
      <c r="D244" s="2" t="s">
        <v>2405</v>
      </c>
      <c r="E244" s="2" t="s">
        <v>1364</v>
      </c>
      <c r="H244" s="2" t="n">
        <v>6</v>
      </c>
      <c r="I244" s="2" t="n">
        <v>23</v>
      </c>
    </row>
    <row r="245" customFormat="false" ht="12.8" hidden="false" customHeight="false" outlineLevel="0" collapsed="false">
      <c r="A245" s="0" t="s">
        <v>1368</v>
      </c>
      <c r="B245" s="0" t="n">
        <v>2017</v>
      </c>
      <c r="C245" s="0" t="s">
        <v>1369</v>
      </c>
      <c r="D245" s="0" t="s">
        <v>2406</v>
      </c>
      <c r="E245" s="0" t="s">
        <v>1371</v>
      </c>
      <c r="H245" s="0" t="n">
        <v>96</v>
      </c>
      <c r="I245" s="2" t="n">
        <v>18616</v>
      </c>
      <c r="J245" s="2" t="n">
        <v>14</v>
      </c>
      <c r="K245" s="2" t="n">
        <v>3545</v>
      </c>
    </row>
    <row r="246" customFormat="false" ht="12.8" hidden="false" customHeight="false" outlineLevel="0" collapsed="false">
      <c r="A246" s="0" t="s">
        <v>1376</v>
      </c>
      <c r="B246" s="0" t="n">
        <v>2017</v>
      </c>
      <c r="C246" s="0" t="s">
        <v>1377</v>
      </c>
      <c r="D246" s="0" t="s">
        <v>2305</v>
      </c>
      <c r="E246" s="0" t="s">
        <v>1378</v>
      </c>
    </row>
    <row r="247" customFormat="false" ht="12.8" hidden="false" customHeight="false" outlineLevel="0" collapsed="false">
      <c r="A247" s="0" t="s">
        <v>1381</v>
      </c>
      <c r="B247" s="0" t="n">
        <v>2017</v>
      </c>
      <c r="C247" s="0" t="s">
        <v>1382</v>
      </c>
      <c r="E247" s="0" t="s">
        <v>1384</v>
      </c>
      <c r="H247" s="0" t="n">
        <v>10</v>
      </c>
      <c r="I247" s="2" t="n">
        <v>10</v>
      </c>
    </row>
    <row r="248" customFormat="false" ht="12.8" hidden="false" customHeight="false" outlineLevel="0" collapsed="false">
      <c r="A248" s="0" t="s">
        <v>1388</v>
      </c>
      <c r="B248" s="0" t="n">
        <v>2017</v>
      </c>
      <c r="C248" s="0" t="s">
        <v>1389</v>
      </c>
      <c r="D248" s="0" t="s">
        <v>2407</v>
      </c>
      <c r="E248" s="0" t="s">
        <v>1390</v>
      </c>
      <c r="H248" s="0" t="n">
        <v>10</v>
      </c>
      <c r="I248" s="2" t="n">
        <v>200</v>
      </c>
    </row>
    <row r="249" customFormat="false" ht="12.8" hidden="false" customHeight="false" outlineLevel="0" collapsed="false">
      <c r="A249" s="2" t="s">
        <v>1393</v>
      </c>
      <c r="B249" s="2" t="n">
        <v>2017</v>
      </c>
      <c r="C249" s="2" t="s">
        <v>1394</v>
      </c>
      <c r="D249" s="0" t="s">
        <v>2408</v>
      </c>
      <c r="E249" s="2" t="s">
        <v>1395</v>
      </c>
      <c r="H249" s="2" t="n">
        <v>33</v>
      </c>
      <c r="I249" s="2" t="n">
        <v>61</v>
      </c>
    </row>
    <row r="250" customFormat="false" ht="12.8" hidden="false" customHeight="false" outlineLevel="0" collapsed="false">
      <c r="A250" s="2" t="s">
        <v>1397</v>
      </c>
      <c r="B250" s="2" t="n">
        <v>2017</v>
      </c>
      <c r="C250" s="2" t="s">
        <v>1398</v>
      </c>
      <c r="D250" s="0" t="s">
        <v>2409</v>
      </c>
      <c r="E250" s="2" t="s">
        <v>1399</v>
      </c>
      <c r="H250" s="2" t="n">
        <v>10</v>
      </c>
      <c r="I250" s="2" t="n">
        <v>21050</v>
      </c>
    </row>
    <row r="251" customFormat="false" ht="12.8" hidden="false" customHeight="false" outlineLevel="0" collapsed="false">
      <c r="A251" s="2" t="s">
        <v>1402</v>
      </c>
      <c r="B251" s="2" t="n">
        <v>2017</v>
      </c>
      <c r="C251" s="2" t="s">
        <v>1403</v>
      </c>
      <c r="D251" s="0" t="s">
        <v>2410</v>
      </c>
      <c r="E251" s="2" t="s">
        <v>1404</v>
      </c>
      <c r="H251" s="2" t="n">
        <v>9</v>
      </c>
      <c r="I251" s="2" t="n">
        <v>26</v>
      </c>
    </row>
    <row r="252" customFormat="false" ht="12.8" hidden="false" customHeight="false" outlineLevel="0" collapsed="false">
      <c r="A252" s="0" t="s">
        <v>1408</v>
      </c>
      <c r="B252" s="0" t="n">
        <v>2017</v>
      </c>
      <c r="C252" s="0" t="s">
        <v>1409</v>
      </c>
      <c r="D252" s="2" t="s">
        <v>2379</v>
      </c>
      <c r="E252" s="0" t="s">
        <v>1045</v>
      </c>
      <c r="H252" s="0" t="n">
        <v>14</v>
      </c>
      <c r="I252" s="2" t="n">
        <v>22</v>
      </c>
    </row>
    <row r="253" customFormat="false" ht="12.8" hidden="false" customHeight="false" outlineLevel="0" collapsed="false">
      <c r="A253" s="0" t="s">
        <v>1148</v>
      </c>
      <c r="B253" s="0" t="n">
        <v>2017</v>
      </c>
      <c r="C253" s="0" t="s">
        <v>1413</v>
      </c>
      <c r="D253" s="0" t="s">
        <v>2356</v>
      </c>
      <c r="E253" s="0" t="s">
        <v>1415</v>
      </c>
      <c r="H253" s="0" t="n">
        <v>1036</v>
      </c>
      <c r="I253" s="2" t="n">
        <v>1036</v>
      </c>
      <c r="J253" s="2" t="n">
        <v>134</v>
      </c>
      <c r="K253" s="2" t="n">
        <v>134</v>
      </c>
    </row>
    <row r="254" customFormat="false" ht="12.8" hidden="false" customHeight="false" outlineLevel="0" collapsed="false">
      <c r="A254" s="0" t="s">
        <v>1417</v>
      </c>
      <c r="B254" s="0" t="n">
        <v>2017</v>
      </c>
      <c r="C254" s="0" t="s">
        <v>1418</v>
      </c>
      <c r="D254" s="0" t="s">
        <v>2379</v>
      </c>
      <c r="E254" s="0" t="s">
        <v>1045</v>
      </c>
      <c r="H254" s="0" t="n">
        <v>14</v>
      </c>
      <c r="I254" s="2" t="n">
        <v>22</v>
      </c>
    </row>
    <row r="255" customFormat="false" ht="12.8" hidden="false" customHeight="false" outlineLevel="0" collapsed="false">
      <c r="A255" s="0" t="s">
        <v>1423</v>
      </c>
      <c r="B255" s="0" t="n">
        <v>2017</v>
      </c>
      <c r="C255" s="0" t="s">
        <v>1424</v>
      </c>
      <c r="E255" s="0" t="s">
        <v>721</v>
      </c>
      <c r="H255" s="0" t="n">
        <v>100</v>
      </c>
      <c r="I255" s="2" t="n">
        <v>500</v>
      </c>
    </row>
    <row r="256" customFormat="false" ht="12.8" hidden="false" customHeight="false" outlineLevel="0" collapsed="false">
      <c r="A256" s="0" t="s">
        <v>1429</v>
      </c>
      <c r="B256" s="0" t="n">
        <v>2017</v>
      </c>
      <c r="C256" s="0" t="s">
        <v>1430</v>
      </c>
      <c r="D256" s="0" t="s">
        <v>2411</v>
      </c>
      <c r="E256" s="0" t="s">
        <v>1431</v>
      </c>
      <c r="H256" s="0" t="n">
        <v>6</v>
      </c>
      <c r="I256" s="2" t="n">
        <v>101</v>
      </c>
    </row>
    <row r="257" customFormat="false" ht="12.8" hidden="false" customHeight="false" outlineLevel="0" collapsed="false">
      <c r="A257" s="0" t="s">
        <v>1433</v>
      </c>
      <c r="B257" s="0" t="n">
        <v>2017</v>
      </c>
      <c r="C257" s="0" t="s">
        <v>1434</v>
      </c>
      <c r="E257" s="0" t="s">
        <v>1436</v>
      </c>
      <c r="H257" s="0" t="n">
        <v>30</v>
      </c>
      <c r="I257" s="2" t="n">
        <v>30</v>
      </c>
    </row>
    <row r="258" customFormat="false" ht="12.8" hidden="false" customHeight="false" outlineLevel="0" collapsed="false">
      <c r="A258" s="0" t="s">
        <v>1439</v>
      </c>
      <c r="B258" s="0" t="n">
        <v>2017</v>
      </c>
      <c r="C258" s="0" t="s">
        <v>1440</v>
      </c>
      <c r="D258" s="0" t="s">
        <v>2293</v>
      </c>
      <c r="E258" s="0" t="s">
        <v>1442</v>
      </c>
      <c r="H258" s="0" t="n">
        <v>47</v>
      </c>
      <c r="I258" s="2" t="n">
        <v>47</v>
      </c>
      <c r="J258" s="2" t="n">
        <v>55</v>
      </c>
      <c r="K258" s="2" t="n">
        <v>55</v>
      </c>
    </row>
    <row r="259" customFormat="false" ht="12.8" hidden="false" customHeight="false" outlineLevel="0" collapsed="false">
      <c r="A259" s="0" t="s">
        <v>1443</v>
      </c>
      <c r="B259" s="0" t="n">
        <v>2017</v>
      </c>
      <c r="C259" s="0" t="s">
        <v>1444</v>
      </c>
      <c r="D259" s="0" t="s">
        <v>2412</v>
      </c>
      <c r="E259" s="0" t="s">
        <v>1446</v>
      </c>
      <c r="H259" s="0" t="n">
        <v>144</v>
      </c>
      <c r="I259" s="2" t="n">
        <v>6888</v>
      </c>
      <c r="J259" s="2" t="n">
        <v>0</v>
      </c>
      <c r="K259" s="2" t="n">
        <v>14295</v>
      </c>
    </row>
    <row r="260" customFormat="false" ht="12.8" hidden="false" customHeight="false" outlineLevel="0" collapsed="false">
      <c r="A260" s="0" t="s">
        <v>1450</v>
      </c>
      <c r="B260" s="0" t="n">
        <v>2017</v>
      </c>
      <c r="C260" s="0" t="s">
        <v>1451</v>
      </c>
      <c r="D260" s="0" t="s">
        <v>2291</v>
      </c>
    </row>
    <row r="261" customFormat="false" ht="12.8" hidden="false" customHeight="false" outlineLevel="0" collapsed="false">
      <c r="A261" s="2" t="s">
        <v>1455</v>
      </c>
      <c r="B261" s="2" t="n">
        <v>2017</v>
      </c>
      <c r="C261" s="2" t="s">
        <v>1456</v>
      </c>
      <c r="E261" s="2" t="s">
        <v>1457</v>
      </c>
      <c r="H261" s="2" t="n">
        <v>100</v>
      </c>
      <c r="I261" s="2" t="n">
        <v>10000</v>
      </c>
    </row>
    <row r="262" customFormat="false" ht="12.8" hidden="false" customHeight="false" outlineLevel="0" collapsed="false">
      <c r="A262" s="2" t="s">
        <v>1460</v>
      </c>
      <c r="B262" s="2" t="n">
        <v>2017</v>
      </c>
      <c r="C262" s="2" t="s">
        <v>1461</v>
      </c>
      <c r="D262" s="0" t="s">
        <v>2413</v>
      </c>
      <c r="E262" s="2" t="s">
        <v>1462</v>
      </c>
      <c r="H262" s="2" t="n">
        <v>17</v>
      </c>
      <c r="I262" s="2" t="n">
        <v>10000</v>
      </c>
    </row>
    <row r="263" customFormat="false" ht="12.8" hidden="false" customHeight="false" outlineLevel="0" collapsed="false">
      <c r="A263" s="0" t="s">
        <v>1467</v>
      </c>
      <c r="B263" s="0" t="n">
        <v>2017</v>
      </c>
      <c r="C263" s="0" t="s">
        <v>1468</v>
      </c>
      <c r="D263" s="0" t="s">
        <v>2414</v>
      </c>
      <c r="E263" s="0" t="s">
        <v>1029</v>
      </c>
      <c r="H263" s="0" t="n">
        <v>43</v>
      </c>
      <c r="I263" s="2" t="n">
        <v>290</v>
      </c>
    </row>
    <row r="264" customFormat="false" ht="12.8" hidden="false" customHeight="false" outlineLevel="0" collapsed="false">
      <c r="A264" s="0" t="s">
        <v>1471</v>
      </c>
      <c r="B264" s="0" t="n">
        <v>2017</v>
      </c>
      <c r="C264" s="0" t="s">
        <v>1472</v>
      </c>
      <c r="D264" s="0" t="s">
        <v>2291</v>
      </c>
      <c r="E264" s="0" t="s">
        <v>992</v>
      </c>
      <c r="H264" s="0" t="n">
        <v>1244</v>
      </c>
      <c r="I264" s="2" t="n">
        <v>6888</v>
      </c>
      <c r="J264" s="2" t="n">
        <v>2468</v>
      </c>
      <c r="K264" s="2" t="n">
        <v>343944</v>
      </c>
    </row>
    <row r="265" customFormat="false" ht="12.8" hidden="false" customHeight="false" outlineLevel="0" collapsed="false">
      <c r="A265" s="0" t="s">
        <v>1312</v>
      </c>
      <c r="B265" s="0" t="n">
        <v>2017</v>
      </c>
      <c r="C265" s="0" t="s">
        <v>1475</v>
      </c>
      <c r="D265" s="0" t="s">
        <v>2314</v>
      </c>
      <c r="E265" s="0" t="s">
        <v>686</v>
      </c>
      <c r="H265" s="0" t="n">
        <v>134</v>
      </c>
      <c r="I265" s="2" t="n">
        <v>134</v>
      </c>
    </row>
    <row r="266" customFormat="false" ht="12.8" hidden="false" customHeight="false" outlineLevel="0" collapsed="false">
      <c r="A266" s="2" t="s">
        <v>1477</v>
      </c>
      <c r="B266" s="2" t="n">
        <v>2017</v>
      </c>
      <c r="C266" s="2" t="s">
        <v>1478</v>
      </c>
      <c r="D266" s="2" t="s">
        <v>2415</v>
      </c>
      <c r="E266" s="2" t="s">
        <v>1480</v>
      </c>
      <c r="H266" s="2" t="n">
        <v>5</v>
      </c>
      <c r="I266" s="2" t="n">
        <v>38</v>
      </c>
    </row>
    <row r="267" customFormat="false" ht="12.8" hidden="false" customHeight="false" outlineLevel="0" collapsed="false">
      <c r="A267" s="0" t="s">
        <v>1482</v>
      </c>
      <c r="B267" s="0" t="n">
        <v>2017</v>
      </c>
      <c r="C267" s="0" t="s">
        <v>1483</v>
      </c>
      <c r="D267" s="0" t="s">
        <v>2416</v>
      </c>
      <c r="E267" s="0" t="s">
        <v>1485</v>
      </c>
      <c r="H267" s="0" t="n">
        <v>19</v>
      </c>
      <c r="I267" s="2" t="n">
        <v>110</v>
      </c>
    </row>
    <row r="268" customFormat="false" ht="12.8" hidden="false" customHeight="false" outlineLevel="0" collapsed="false">
      <c r="A268" s="2" t="s">
        <v>1488</v>
      </c>
      <c r="B268" s="2" t="n">
        <v>2017</v>
      </c>
      <c r="C268" s="2" t="s">
        <v>1489</v>
      </c>
      <c r="D268" s="2" t="s">
        <v>130</v>
      </c>
    </row>
    <row r="269" customFormat="false" ht="12.8" hidden="false" customHeight="false" outlineLevel="0" collapsed="false">
      <c r="A269" s="0" t="s">
        <v>1492</v>
      </c>
      <c r="B269" s="0" t="n">
        <v>2018</v>
      </c>
      <c r="C269" s="0" t="s">
        <v>1493</v>
      </c>
      <c r="D269" s="0" t="s">
        <v>2417</v>
      </c>
      <c r="E269" s="0" t="s">
        <v>1494</v>
      </c>
      <c r="H269" s="0" t="n">
        <v>50</v>
      </c>
      <c r="I269" s="2" t="n">
        <v>2000</v>
      </c>
    </row>
    <row r="270" customFormat="false" ht="12.8" hidden="false" customHeight="false" outlineLevel="0" collapsed="false">
      <c r="A270" s="2" t="s">
        <v>1498</v>
      </c>
      <c r="B270" s="2" t="n">
        <v>2018</v>
      </c>
      <c r="C270" s="2" t="s">
        <v>1499</v>
      </c>
      <c r="E270" s="2" t="s">
        <v>502</v>
      </c>
      <c r="H270" s="2" t="n">
        <v>1000</v>
      </c>
      <c r="I270" s="2" t="n">
        <v>1000</v>
      </c>
    </row>
    <row r="271" customFormat="false" ht="12.8" hidden="false" customHeight="false" outlineLevel="0" collapsed="false">
      <c r="A271" s="2" t="s">
        <v>1502</v>
      </c>
      <c r="B271" s="2" t="n">
        <v>2018</v>
      </c>
      <c r="C271" s="2" t="s">
        <v>1503</v>
      </c>
      <c r="D271" s="0" t="s">
        <v>2418</v>
      </c>
      <c r="E271" s="2" t="s">
        <v>1504</v>
      </c>
      <c r="H271" s="2" t="n">
        <v>10</v>
      </c>
      <c r="I271" s="2" t="n">
        <v>5543</v>
      </c>
    </row>
    <row r="272" customFormat="false" ht="12.8" hidden="false" customHeight="false" outlineLevel="0" collapsed="false">
      <c r="A272" s="0" t="s">
        <v>1510</v>
      </c>
      <c r="B272" s="0" t="n">
        <v>2018</v>
      </c>
      <c r="C272" s="0" t="s">
        <v>1511</v>
      </c>
      <c r="D272" s="0" t="s">
        <v>2419</v>
      </c>
    </row>
    <row r="273" customFormat="false" ht="12.8" hidden="false" customHeight="false" outlineLevel="0" collapsed="false">
      <c r="A273" s="0" t="s">
        <v>1515</v>
      </c>
      <c r="B273" s="0" t="n">
        <v>2018</v>
      </c>
      <c r="C273" s="0" t="s">
        <v>1516</v>
      </c>
      <c r="E273" s="0" t="s">
        <v>1517</v>
      </c>
      <c r="H273" s="0" t="n">
        <v>100</v>
      </c>
      <c r="I273" s="2" t="n">
        <v>300</v>
      </c>
    </row>
    <row r="274" customFormat="false" ht="12.8" hidden="false" customHeight="false" outlineLevel="0" collapsed="false">
      <c r="A274" s="0" t="s">
        <v>1520</v>
      </c>
      <c r="B274" s="0" t="n">
        <v>2018</v>
      </c>
      <c r="C274" s="0" t="s">
        <v>1521</v>
      </c>
      <c r="D274" s="0" t="s">
        <v>2352</v>
      </c>
      <c r="E274" s="0" t="s">
        <v>1522</v>
      </c>
      <c r="H274" s="0" t="n">
        <v>17</v>
      </c>
      <c r="I274" s="2" t="n">
        <v>200</v>
      </c>
    </row>
    <row r="275" customFormat="false" ht="12.8" hidden="false" customHeight="false" outlineLevel="0" collapsed="false">
      <c r="A275" s="2" t="s">
        <v>1526</v>
      </c>
      <c r="B275" s="2" t="n">
        <v>2018</v>
      </c>
      <c r="C275" s="2" t="s">
        <v>1527</v>
      </c>
      <c r="E275" s="2" t="s">
        <v>1529</v>
      </c>
      <c r="H275" s="2" t="n">
        <v>60</v>
      </c>
      <c r="I275" s="2" t="n">
        <v>120</v>
      </c>
    </row>
    <row r="276" customFormat="false" ht="12.8" hidden="false" customHeight="false" outlineLevel="0" collapsed="false">
      <c r="A276" s="0" t="s">
        <v>1533</v>
      </c>
      <c r="B276" s="0" t="n">
        <v>2018</v>
      </c>
      <c r="C276" s="0" t="s">
        <v>1534</v>
      </c>
      <c r="D276" s="0" t="s">
        <v>2379</v>
      </c>
      <c r="E276" s="0" t="s">
        <v>1045</v>
      </c>
      <c r="H276" s="0" t="n">
        <v>14</v>
      </c>
      <c r="I276" s="2" t="n">
        <v>22</v>
      </c>
    </row>
    <row r="277" customFormat="false" ht="12.8" hidden="false" customHeight="false" outlineLevel="0" collapsed="false">
      <c r="A277" s="0" t="s">
        <v>1538</v>
      </c>
      <c r="B277" s="0" t="n">
        <v>2018</v>
      </c>
      <c r="C277" s="0" t="s">
        <v>1539</v>
      </c>
      <c r="D277" s="0" t="s">
        <v>2291</v>
      </c>
      <c r="E277" s="0" t="s">
        <v>1540</v>
      </c>
      <c r="H277" s="0" t="n">
        <v>47</v>
      </c>
      <c r="I277" s="2" t="n">
        <v>6888</v>
      </c>
      <c r="J277" s="2" t="n">
        <v>23</v>
      </c>
      <c r="K277" s="2" t="n">
        <v>343944</v>
      </c>
    </row>
    <row r="278" customFormat="false" ht="12.8" hidden="false" customHeight="false" outlineLevel="0" collapsed="false">
      <c r="A278" s="0" t="s">
        <v>1543</v>
      </c>
      <c r="B278" s="0" t="n">
        <v>2018</v>
      </c>
      <c r="C278" s="0" t="s">
        <v>1544</v>
      </c>
      <c r="D278" s="0" t="s">
        <v>2294</v>
      </c>
      <c r="E278" s="0" t="s">
        <v>1546</v>
      </c>
      <c r="H278" s="0" t="n">
        <v>203</v>
      </c>
      <c r="I278" s="2" t="n">
        <v>203</v>
      </c>
    </row>
    <row r="279" customFormat="false" ht="12.8" hidden="false" customHeight="false" outlineLevel="0" collapsed="false">
      <c r="A279" s="2" t="s">
        <v>1548</v>
      </c>
      <c r="B279" s="2" t="n">
        <v>2018</v>
      </c>
      <c r="C279" s="2" t="s">
        <v>1549</v>
      </c>
      <c r="D279" s="2" t="s">
        <v>2291</v>
      </c>
      <c r="E279" s="2" t="s">
        <v>992</v>
      </c>
      <c r="H279" s="2" t="n">
        <v>1244</v>
      </c>
      <c r="I279" s="2" t="n">
        <v>6888</v>
      </c>
      <c r="J279" s="2" t="n">
        <v>2468</v>
      </c>
      <c r="K279" s="2" t="n">
        <v>343944</v>
      </c>
    </row>
    <row r="280" customFormat="false" ht="12.8" hidden="false" customHeight="false" outlineLevel="0" collapsed="false">
      <c r="A280" s="2" t="s">
        <v>1552</v>
      </c>
      <c r="B280" s="2" t="n">
        <v>2018</v>
      </c>
      <c r="C280" s="2" t="s">
        <v>1553</v>
      </c>
      <c r="D280" s="2" t="s">
        <v>2379</v>
      </c>
      <c r="E280" s="2" t="s">
        <v>1045</v>
      </c>
      <c r="H280" s="2" t="n">
        <v>14</v>
      </c>
      <c r="I280" s="2" t="n">
        <v>22</v>
      </c>
    </row>
    <row r="281" customFormat="false" ht="12.8" hidden="false" customHeight="false" outlineLevel="0" collapsed="false">
      <c r="A281" s="2" t="s">
        <v>1557</v>
      </c>
      <c r="B281" s="2" t="n">
        <v>2018</v>
      </c>
      <c r="C281" s="2" t="s">
        <v>1558</v>
      </c>
      <c r="D281" s="0" t="s">
        <v>2305</v>
      </c>
      <c r="E281" s="2" t="s">
        <v>1559</v>
      </c>
      <c r="H281" s="2" t="n">
        <v>80</v>
      </c>
      <c r="I281" s="2" t="n">
        <v>10000</v>
      </c>
    </row>
    <row r="282" customFormat="false" ht="12.8" hidden="false" customHeight="false" outlineLevel="0" collapsed="false">
      <c r="A282" s="0" t="s">
        <v>1564</v>
      </c>
      <c r="B282" s="0" t="n">
        <v>2018</v>
      </c>
      <c r="C282" s="0" t="s">
        <v>1565</v>
      </c>
      <c r="D282" s="0" t="s">
        <v>1897</v>
      </c>
      <c r="E282" s="0" t="s">
        <v>1568</v>
      </c>
      <c r="H282" s="0" t="n">
        <v>49</v>
      </c>
      <c r="I282" s="2" t="n">
        <v>18616</v>
      </c>
      <c r="J282" s="2" t="n">
        <v>1148</v>
      </c>
      <c r="K282" s="2" t="n">
        <v>1148</v>
      </c>
    </row>
    <row r="283" customFormat="false" ht="12.8" hidden="false" customHeight="false" outlineLevel="0" collapsed="false">
      <c r="A283" s="0" t="s">
        <v>1571</v>
      </c>
      <c r="B283" s="0" t="n">
        <v>2018</v>
      </c>
      <c r="C283" s="0" t="s">
        <v>1572</v>
      </c>
      <c r="D283" s="0" t="s">
        <v>2420</v>
      </c>
      <c r="E283" s="0" t="s">
        <v>1575</v>
      </c>
      <c r="H283" s="0" t="n">
        <v>4</v>
      </c>
      <c r="I283" s="2" t="n">
        <v>43</v>
      </c>
    </row>
    <row r="284" customFormat="false" ht="12.8" hidden="false" customHeight="false" outlineLevel="0" collapsed="false">
      <c r="A284" s="0" t="s">
        <v>1274</v>
      </c>
      <c r="B284" s="0" t="n">
        <v>2018</v>
      </c>
      <c r="C284" s="0" t="s">
        <v>1578</v>
      </c>
      <c r="D284" s="0" t="s">
        <v>2421</v>
      </c>
    </row>
    <row r="285" customFormat="false" ht="12.8" hidden="false" customHeight="false" outlineLevel="0" collapsed="false">
      <c r="A285" s="2" t="s">
        <v>1582</v>
      </c>
      <c r="B285" s="2" t="n">
        <v>2018</v>
      </c>
      <c r="C285" s="2" t="s">
        <v>1583</v>
      </c>
      <c r="D285" s="2" t="s">
        <v>2291</v>
      </c>
      <c r="E285" s="2" t="s">
        <v>1584</v>
      </c>
      <c r="H285" s="2" t="n">
        <v>13322</v>
      </c>
      <c r="I285" s="2" t="n">
        <v>13322</v>
      </c>
      <c r="J285" s="2" t="n">
        <v>277521</v>
      </c>
      <c r="K285" s="2" t="n">
        <v>277521</v>
      </c>
    </row>
    <row r="286" customFormat="false" ht="12.8" hidden="false" customHeight="false" outlineLevel="0" collapsed="false">
      <c r="A286" s="0" t="s">
        <v>1586</v>
      </c>
      <c r="B286" s="0" t="n">
        <v>2018</v>
      </c>
      <c r="C286" s="0" t="s">
        <v>1587</v>
      </c>
      <c r="D286" s="0" t="s">
        <v>2406</v>
      </c>
      <c r="E286" s="0" t="s">
        <v>1588</v>
      </c>
      <c r="H286" s="0" t="n">
        <v>1166</v>
      </c>
      <c r="I286" s="2" t="n">
        <v>6889</v>
      </c>
      <c r="J286" s="2" t="n">
        <v>2968</v>
      </c>
      <c r="K286" s="2" t="n">
        <v>80715</v>
      </c>
    </row>
    <row r="287" customFormat="false" ht="12.8" hidden="false" customHeight="false" outlineLevel="0" collapsed="false">
      <c r="A287" s="0" t="s">
        <v>1592</v>
      </c>
      <c r="B287" s="0" t="n">
        <v>2018</v>
      </c>
      <c r="C287" s="0" t="s">
        <v>1593</v>
      </c>
      <c r="E287" s="0" t="s">
        <v>1594</v>
      </c>
      <c r="H287" s="0" t="n">
        <v>100</v>
      </c>
      <c r="I287" s="2" t="n">
        <v>200</v>
      </c>
    </row>
    <row r="288" customFormat="false" ht="12.8" hidden="false" customHeight="false" outlineLevel="0" collapsed="false">
      <c r="A288" s="0" t="s">
        <v>1597</v>
      </c>
      <c r="B288" s="0" t="n">
        <v>2018</v>
      </c>
      <c r="C288" s="0" t="s">
        <v>1598</v>
      </c>
      <c r="D288" s="0" t="s">
        <v>2291</v>
      </c>
      <c r="E288" s="2" t="s">
        <v>992</v>
      </c>
      <c r="H288" s="2" t="n">
        <v>1244</v>
      </c>
      <c r="I288" s="2" t="n">
        <v>6888</v>
      </c>
      <c r="J288" s="2" t="n">
        <v>2468</v>
      </c>
      <c r="K288" s="2" t="n">
        <v>343944</v>
      </c>
    </row>
    <row r="289" customFormat="false" ht="12.8" hidden="false" customHeight="false" outlineLevel="0" collapsed="false">
      <c r="A289" s="0" t="s">
        <v>1601</v>
      </c>
      <c r="B289" s="0" t="n">
        <v>2018</v>
      </c>
      <c r="C289" s="0" t="s">
        <v>1602</v>
      </c>
      <c r="D289" s="0" t="s">
        <v>2422</v>
      </c>
      <c r="E289" s="0" t="s">
        <v>1604</v>
      </c>
      <c r="H289" s="0" t="n">
        <v>221</v>
      </c>
      <c r="I289" s="2" t="n">
        <v>1151</v>
      </c>
    </row>
    <row r="290" customFormat="false" ht="12.8" hidden="false" customHeight="false" outlineLevel="0" collapsed="false">
      <c r="A290" s="0" t="s">
        <v>1607</v>
      </c>
      <c r="B290" s="0" t="n">
        <v>2018</v>
      </c>
      <c r="C290" s="0" t="s">
        <v>1608</v>
      </c>
      <c r="D290" s="0" t="s">
        <v>316</v>
      </c>
      <c r="E290" s="0" t="s">
        <v>1611</v>
      </c>
      <c r="H290" s="0" t="n">
        <v>26</v>
      </c>
      <c r="I290" s="2" t="n">
        <v>26</v>
      </c>
    </row>
    <row r="291" customFormat="false" ht="12.8" hidden="false" customHeight="false" outlineLevel="0" collapsed="false">
      <c r="A291" s="0" t="s">
        <v>1613</v>
      </c>
      <c r="B291" s="0" t="n">
        <v>2018</v>
      </c>
      <c r="C291" s="0" t="s">
        <v>1614</v>
      </c>
      <c r="D291" s="0" t="s">
        <v>2291</v>
      </c>
      <c r="E291" s="0" t="s">
        <v>1616</v>
      </c>
      <c r="H291" s="0" t="n">
        <v>544</v>
      </c>
      <c r="I291" s="2" t="n">
        <v>62482</v>
      </c>
      <c r="J291" s="2" t="n">
        <v>1020</v>
      </c>
      <c r="K291" s="2" t="n">
        <v>343944</v>
      </c>
    </row>
    <row r="292" customFormat="false" ht="12.8" hidden="false" customHeight="false" outlineLevel="0" collapsed="false">
      <c r="A292" s="0" t="s">
        <v>1620</v>
      </c>
      <c r="B292" s="0" t="n">
        <v>2018</v>
      </c>
      <c r="C292" s="0" t="s">
        <v>1621</v>
      </c>
      <c r="D292" s="0" t="s">
        <v>2402</v>
      </c>
      <c r="E292" s="0" t="s">
        <v>1623</v>
      </c>
      <c r="H292" s="0" t="n">
        <v>12</v>
      </c>
      <c r="I292" s="2" t="n">
        <v>6888</v>
      </c>
      <c r="J292" s="2" t="n">
        <v>12</v>
      </c>
      <c r="K292" s="2" t="n">
        <v>343944</v>
      </c>
    </row>
    <row r="293" customFormat="false" ht="12.8" hidden="false" customHeight="false" outlineLevel="0" collapsed="false">
      <c r="A293" s="0" t="s">
        <v>1625</v>
      </c>
      <c r="B293" s="0" t="n">
        <v>2018</v>
      </c>
      <c r="C293" s="0" t="s">
        <v>1626</v>
      </c>
      <c r="D293" s="0" t="s">
        <v>2291</v>
      </c>
      <c r="E293" s="0" t="s">
        <v>992</v>
      </c>
      <c r="H293" s="0" t="n">
        <v>1244</v>
      </c>
      <c r="I293" s="2" t="n">
        <v>6888</v>
      </c>
      <c r="J293" s="2" t="n">
        <v>2468</v>
      </c>
      <c r="K293" s="2" t="n">
        <v>343944</v>
      </c>
    </row>
    <row r="294" customFormat="false" ht="12.8" hidden="false" customHeight="false" outlineLevel="0" collapsed="false">
      <c r="A294" s="2" t="s">
        <v>1629</v>
      </c>
      <c r="B294" s="2" t="n">
        <v>2019</v>
      </c>
      <c r="C294" s="2" t="s">
        <v>1630</v>
      </c>
      <c r="D294" s="0" t="s">
        <v>2414</v>
      </c>
      <c r="E294" s="2" t="s">
        <v>1029</v>
      </c>
      <c r="H294" s="2" t="n">
        <v>43</v>
      </c>
      <c r="I294" s="2" t="n">
        <v>290</v>
      </c>
    </row>
    <row r="295" customFormat="false" ht="12.8" hidden="false" customHeight="false" outlineLevel="0" collapsed="false">
      <c r="A295" s="0" t="s">
        <v>1633</v>
      </c>
      <c r="B295" s="0" t="n">
        <v>2019</v>
      </c>
      <c r="C295" s="0" t="s">
        <v>1634</v>
      </c>
      <c r="D295" s="0" t="s">
        <v>2294</v>
      </c>
      <c r="E295" s="0" t="s">
        <v>1636</v>
      </c>
      <c r="H295" s="2" t="n">
        <v>1920</v>
      </c>
      <c r="I295" s="2" t="n">
        <v>1920</v>
      </c>
      <c r="J295" s="2" t="n">
        <v>59044</v>
      </c>
      <c r="K295" s="2" t="n">
        <v>59044</v>
      </c>
    </row>
    <row r="296" customFormat="false" ht="12.8" hidden="false" customHeight="false" outlineLevel="0" collapsed="false">
      <c r="A296" s="2" t="s">
        <v>1640</v>
      </c>
      <c r="B296" s="2" t="n">
        <v>2019</v>
      </c>
      <c r="C296" s="2" t="s">
        <v>1641</v>
      </c>
      <c r="D296" s="0" t="s">
        <v>2423</v>
      </c>
    </row>
    <row r="297" customFormat="false" ht="12.8" hidden="false" customHeight="false" outlineLevel="0" collapsed="false">
      <c r="A297" s="2" t="s">
        <v>1645</v>
      </c>
      <c r="B297" s="2" t="n">
        <v>2019</v>
      </c>
      <c r="C297" s="2" t="s">
        <v>1646</v>
      </c>
      <c r="D297" s="0" t="s">
        <v>2424</v>
      </c>
      <c r="E297" s="2" t="s">
        <v>1647</v>
      </c>
      <c r="H297" s="2" t="n">
        <v>10</v>
      </c>
      <c r="I297" s="2" t="n">
        <v>36</v>
      </c>
      <c r="J297" s="2" t="n">
        <v>0</v>
      </c>
      <c r="K297" s="2" t="n">
        <v>11</v>
      </c>
    </row>
    <row r="298" customFormat="false" ht="12.8" hidden="false" customHeight="false" outlineLevel="0" collapsed="false">
      <c r="A298" s="0" t="s">
        <v>1649</v>
      </c>
      <c r="B298" s="0" t="n">
        <v>2019</v>
      </c>
      <c r="C298" s="0" t="s">
        <v>1650</v>
      </c>
      <c r="D298" s="0" t="s">
        <v>2425</v>
      </c>
      <c r="E298" s="0" t="s">
        <v>1652</v>
      </c>
      <c r="H298" s="0" t="n">
        <v>8</v>
      </c>
      <c r="I298" s="2" t="n">
        <v>13</v>
      </c>
    </row>
    <row r="299" customFormat="false" ht="12.8" hidden="false" customHeight="false" outlineLevel="0" collapsed="false">
      <c r="A299" s="0" t="s">
        <v>1655</v>
      </c>
      <c r="B299" s="0" t="n">
        <v>2019</v>
      </c>
      <c r="C299" s="0" t="s">
        <v>1656</v>
      </c>
      <c r="D299" s="0" t="s">
        <v>2426</v>
      </c>
      <c r="E299" s="0" t="s">
        <v>2427</v>
      </c>
      <c r="H299" s="0" t="n">
        <v>49</v>
      </c>
      <c r="I299" s="2" t="n">
        <v>6888</v>
      </c>
      <c r="J299" s="2" t="n">
        <v>81</v>
      </c>
      <c r="K299" s="2" t="n">
        <v>343944</v>
      </c>
    </row>
    <row r="300" customFormat="false" ht="12.8" hidden="false" customHeight="false" outlineLevel="0" collapsed="false">
      <c r="A300" s="0" t="s">
        <v>1660</v>
      </c>
      <c r="B300" s="0" t="n">
        <v>2019</v>
      </c>
      <c r="C300" s="0" t="s">
        <v>1661</v>
      </c>
      <c r="D300" s="0" t="s">
        <v>2428</v>
      </c>
      <c r="E300" s="0" t="s">
        <v>1662</v>
      </c>
      <c r="H300" s="0" t="n">
        <v>2</v>
      </c>
      <c r="I300" s="2" t="n">
        <v>6</v>
      </c>
    </row>
    <row r="301" customFormat="false" ht="12.8" hidden="false" customHeight="false" outlineLevel="0" collapsed="false">
      <c r="A301" s="0" t="s">
        <v>1665</v>
      </c>
      <c r="B301" s="0" t="n">
        <v>2019</v>
      </c>
      <c r="C301" s="0" t="s">
        <v>1666</v>
      </c>
      <c r="D301" s="0" t="s">
        <v>2429</v>
      </c>
      <c r="E301" s="0" t="s">
        <v>1668</v>
      </c>
      <c r="H301" s="0" t="n">
        <v>11</v>
      </c>
      <c r="I301" s="2" t="n">
        <v>269</v>
      </c>
    </row>
    <row r="302" customFormat="false" ht="12.8" hidden="false" customHeight="false" outlineLevel="0" collapsed="false">
      <c r="A302" s="0" t="s">
        <v>1673</v>
      </c>
      <c r="B302" s="0" t="n">
        <v>2019</v>
      </c>
      <c r="C302" s="0" t="s">
        <v>1674</v>
      </c>
      <c r="D302" s="0" t="s">
        <v>2430</v>
      </c>
    </row>
    <row r="303" customFormat="false" ht="12.8" hidden="false" customHeight="false" outlineLevel="0" collapsed="false">
      <c r="A303" s="0" t="s">
        <v>1676</v>
      </c>
      <c r="B303" s="0" t="n">
        <v>2019</v>
      </c>
      <c r="C303" s="0" t="s">
        <v>1677</v>
      </c>
      <c r="D303" s="0" t="s">
        <v>2291</v>
      </c>
      <c r="E303" s="0" t="s">
        <v>1679</v>
      </c>
      <c r="H303" s="0" t="n">
        <v>12</v>
      </c>
      <c r="I303" s="2" t="n">
        <v>6492</v>
      </c>
    </row>
    <row r="304" customFormat="false" ht="12.8" hidden="false" customHeight="false" outlineLevel="0" collapsed="false">
      <c r="A304" s="0" t="s">
        <v>1681</v>
      </c>
      <c r="B304" s="0" t="n">
        <v>2019</v>
      </c>
      <c r="C304" s="0" t="s">
        <v>1682</v>
      </c>
      <c r="D304" s="0" t="s">
        <v>2431</v>
      </c>
      <c r="E304" s="0" t="s">
        <v>1683</v>
      </c>
      <c r="H304" s="0" t="n">
        <v>5</v>
      </c>
      <c r="I304" s="2" t="n">
        <v>13</v>
      </c>
    </row>
    <row r="305" customFormat="false" ht="12.8" hidden="false" customHeight="false" outlineLevel="0" collapsed="false">
      <c r="A305" s="0" t="s">
        <v>1686</v>
      </c>
      <c r="B305" s="0" t="n">
        <v>2019</v>
      </c>
      <c r="C305" s="0" t="s">
        <v>1687</v>
      </c>
      <c r="E305" s="0" t="s">
        <v>1688</v>
      </c>
      <c r="H305" s="0" t="n">
        <v>24</v>
      </c>
      <c r="I305" s="2" t="n">
        <v>71</v>
      </c>
    </row>
    <row r="306" customFormat="false" ht="12.8" hidden="false" customHeight="false" outlineLevel="0" collapsed="false">
      <c r="A306" s="0" t="s">
        <v>1691</v>
      </c>
      <c r="B306" s="0" t="n">
        <v>2019</v>
      </c>
      <c r="C306" s="0" t="s">
        <v>1692</v>
      </c>
      <c r="D306" s="0" t="s">
        <v>1693</v>
      </c>
      <c r="E306" s="0" t="s">
        <v>1694</v>
      </c>
      <c r="H306" s="0" t="n">
        <v>771</v>
      </c>
      <c r="I306" s="2" t="n">
        <v>771</v>
      </c>
    </row>
    <row r="307" customFormat="false" ht="12.8" hidden="false" customHeight="false" outlineLevel="0" collapsed="false">
      <c r="A307" s="0" t="s">
        <v>1698</v>
      </c>
      <c r="B307" s="0" t="n">
        <v>2019</v>
      </c>
      <c r="C307" s="0" t="s">
        <v>1699</v>
      </c>
      <c r="D307" s="0" t="s">
        <v>2291</v>
      </c>
      <c r="E307" s="0" t="s">
        <v>992</v>
      </c>
      <c r="H307" s="0" t="n">
        <v>1244</v>
      </c>
      <c r="I307" s="2" t="n">
        <v>6888</v>
      </c>
      <c r="J307" s="2" t="n">
        <v>2468</v>
      </c>
      <c r="K307" s="2" t="n">
        <v>343944</v>
      </c>
    </row>
    <row r="308" customFormat="false" ht="12.8" hidden="false" customHeight="false" outlineLevel="0" collapsed="false">
      <c r="A308" s="0" t="s">
        <v>1703</v>
      </c>
      <c r="B308" s="0" t="n">
        <v>2019</v>
      </c>
      <c r="C308" s="0" t="s">
        <v>1704</v>
      </c>
      <c r="D308" s="0" t="s">
        <v>2432</v>
      </c>
      <c r="E308" s="0" t="s">
        <v>1705</v>
      </c>
      <c r="H308" s="0" t="n">
        <v>11</v>
      </c>
      <c r="I308" s="2" t="n">
        <v>287</v>
      </c>
    </row>
    <row r="309" customFormat="false" ht="12.8" hidden="false" customHeight="false" outlineLevel="0" collapsed="false">
      <c r="A309" s="0" t="s">
        <v>1708</v>
      </c>
      <c r="B309" s="0" t="n">
        <v>2019</v>
      </c>
      <c r="C309" s="0" t="s">
        <v>1709</v>
      </c>
      <c r="D309" s="0" t="s">
        <v>2433</v>
      </c>
    </row>
    <row r="310" customFormat="false" ht="12.8" hidden="false" customHeight="false" outlineLevel="0" collapsed="false">
      <c r="A310" s="0" t="s">
        <v>1712</v>
      </c>
      <c r="B310" s="0" t="n">
        <v>2019</v>
      </c>
      <c r="C310" s="0" t="s">
        <v>1713</v>
      </c>
      <c r="D310" s="0" t="s">
        <v>316</v>
      </c>
    </row>
    <row r="311" customFormat="false" ht="12.8" hidden="false" customHeight="false" outlineLevel="0" collapsed="false">
      <c r="A311" s="0" t="s">
        <v>1717</v>
      </c>
      <c r="B311" s="0" t="n">
        <v>2019</v>
      </c>
      <c r="C311" s="0" t="s">
        <v>1718</v>
      </c>
      <c r="D311" s="0" t="s">
        <v>1693</v>
      </c>
    </row>
    <row r="312" customFormat="false" ht="12.8" hidden="false" customHeight="false" outlineLevel="0" collapsed="false">
      <c r="A312" s="0" t="s">
        <v>1722</v>
      </c>
      <c r="B312" s="0" t="n">
        <v>2019</v>
      </c>
      <c r="C312" s="0" t="s">
        <v>1723</v>
      </c>
      <c r="D312" s="0" t="s">
        <v>2434</v>
      </c>
      <c r="E312" s="0" t="s">
        <v>1724</v>
      </c>
      <c r="H312" s="0" t="n">
        <v>15</v>
      </c>
      <c r="I312" s="2" t="n">
        <v>6888</v>
      </c>
      <c r="J312" s="2" t="n">
        <v>0</v>
      </c>
      <c r="K312" s="2" t="n">
        <v>14295</v>
      </c>
    </row>
    <row r="313" customFormat="false" ht="12.8" hidden="false" customHeight="false" outlineLevel="0" collapsed="false">
      <c r="A313" s="2" t="s">
        <v>1728</v>
      </c>
      <c r="B313" s="2" t="n">
        <v>2019</v>
      </c>
      <c r="C313" s="2" t="s">
        <v>1729</v>
      </c>
      <c r="E313" s="2" t="s">
        <v>1731</v>
      </c>
      <c r="H313" s="2" t="n">
        <v>40</v>
      </c>
      <c r="I313" s="2" t="n">
        <v>1280</v>
      </c>
    </row>
    <row r="314" customFormat="false" ht="12.8" hidden="false" customHeight="false" outlineLevel="0" collapsed="false">
      <c r="A314" s="0" t="s">
        <v>1735</v>
      </c>
      <c r="B314" s="0" t="n">
        <v>2019</v>
      </c>
      <c r="C314" s="0" t="s">
        <v>1736</v>
      </c>
      <c r="D314" s="0" t="s">
        <v>2356</v>
      </c>
      <c r="E314" s="0" t="s">
        <v>1739</v>
      </c>
      <c r="H314" s="0" t="n">
        <v>106</v>
      </c>
      <c r="J314" s="2" t="n">
        <v>6</v>
      </c>
      <c r="K314" s="2" t="n">
        <v>6</v>
      </c>
    </row>
    <row r="315" customFormat="false" ht="12.8" hidden="false" customHeight="false" outlineLevel="0" collapsed="false">
      <c r="A315" s="0" t="s">
        <v>1571</v>
      </c>
      <c r="B315" s="0" t="n">
        <v>2019</v>
      </c>
      <c r="C315" s="0" t="s">
        <v>1743</v>
      </c>
      <c r="D315" s="0" t="s">
        <v>2435</v>
      </c>
      <c r="E315" s="0" t="s">
        <v>1744</v>
      </c>
      <c r="H315" s="0" t="n">
        <v>3</v>
      </c>
      <c r="I315" s="2" t="n">
        <v>335</v>
      </c>
    </row>
    <row r="316" customFormat="false" ht="12.8" hidden="false" customHeight="false" outlineLevel="0" collapsed="false">
      <c r="A316" s="2" t="s">
        <v>1748</v>
      </c>
      <c r="B316" s="2" t="n">
        <v>2019</v>
      </c>
      <c r="C316" s="2" t="s">
        <v>1749</v>
      </c>
      <c r="D316" s="2" t="s">
        <v>2436</v>
      </c>
      <c r="E316" s="2" t="s">
        <v>1751</v>
      </c>
      <c r="H316" s="2" t="n">
        <v>45</v>
      </c>
      <c r="I316" s="2" t="n">
        <v>14910</v>
      </c>
      <c r="J316" s="2" t="n">
        <v>2968</v>
      </c>
      <c r="K316" s="2" t="n">
        <v>50606</v>
      </c>
    </row>
    <row r="317" customFormat="false" ht="12.8" hidden="false" customHeight="false" outlineLevel="0" collapsed="false">
      <c r="A317" s="0" t="s">
        <v>1755</v>
      </c>
      <c r="B317" s="0" t="n">
        <v>2019</v>
      </c>
      <c r="C317" s="0" t="s">
        <v>1756</v>
      </c>
      <c r="D317" s="0" t="s">
        <v>2437</v>
      </c>
      <c r="E317" s="0" t="s">
        <v>1757</v>
      </c>
      <c r="H317" s="0" t="n">
        <v>5</v>
      </c>
      <c r="I317" s="2" t="n">
        <v>42</v>
      </c>
    </row>
    <row r="318" customFormat="false" ht="12.8" hidden="false" customHeight="false" outlineLevel="0" collapsed="false">
      <c r="A318" s="0" t="s">
        <v>1760</v>
      </c>
      <c r="B318" s="0" t="n">
        <v>2019</v>
      </c>
      <c r="C318" s="0" t="s">
        <v>1761</v>
      </c>
      <c r="D318" s="0" t="s">
        <v>2438</v>
      </c>
      <c r="E318" s="0" t="s">
        <v>1762</v>
      </c>
      <c r="H318" s="0" t="n">
        <v>50</v>
      </c>
    </row>
    <row r="319" customFormat="false" ht="12.8" hidden="false" customHeight="false" outlineLevel="0" collapsed="false">
      <c r="A319" s="0" t="s">
        <v>1766</v>
      </c>
      <c r="B319" s="0" t="n">
        <v>2019</v>
      </c>
      <c r="C319" s="0" t="s">
        <v>1767</v>
      </c>
      <c r="D319" s="0" t="s">
        <v>2439</v>
      </c>
      <c r="E319" s="0" t="s">
        <v>1770</v>
      </c>
      <c r="H319" s="0" t="n">
        <v>64</v>
      </c>
      <c r="I319" s="2" t="n">
        <v>17365</v>
      </c>
    </row>
    <row r="320" customFormat="false" ht="12.8" hidden="false" customHeight="false" outlineLevel="0" collapsed="false">
      <c r="A320" s="0" t="s">
        <v>1774</v>
      </c>
      <c r="B320" s="0" t="n">
        <v>2019</v>
      </c>
      <c r="C320" s="0" t="s">
        <v>1775</v>
      </c>
      <c r="D320" s="0" t="s">
        <v>2440</v>
      </c>
      <c r="E320" s="0" t="s">
        <v>1777</v>
      </c>
      <c r="H320" s="0" t="n">
        <v>3296</v>
      </c>
      <c r="I320" s="2" t="n">
        <v>6867</v>
      </c>
    </row>
    <row r="321" customFormat="false" ht="12.8" hidden="false" customHeight="false" outlineLevel="0" collapsed="false">
      <c r="A321" s="0" t="s">
        <v>1780</v>
      </c>
      <c r="B321" s="0" t="n">
        <v>2019</v>
      </c>
      <c r="C321" s="0" t="s">
        <v>1781</v>
      </c>
      <c r="D321" s="0" t="s">
        <v>316</v>
      </c>
    </row>
    <row r="322" customFormat="false" ht="12.8" hidden="false" customHeight="false" outlineLevel="0" collapsed="false">
      <c r="A322" s="0" t="s">
        <v>1787</v>
      </c>
      <c r="B322" s="0" t="n">
        <v>2019</v>
      </c>
      <c r="C322" s="0" t="s">
        <v>1788</v>
      </c>
      <c r="D322" s="0" t="s">
        <v>2441</v>
      </c>
      <c r="E322" s="0" t="s">
        <v>1789</v>
      </c>
      <c r="H322" s="0" t="n">
        <v>6</v>
      </c>
      <c r="I322" s="2" t="n">
        <v>72</v>
      </c>
    </row>
    <row r="323" customFormat="false" ht="12.8" hidden="false" customHeight="false" outlineLevel="0" collapsed="false">
      <c r="A323" s="0" t="s">
        <v>1787</v>
      </c>
      <c r="B323" s="0" t="n">
        <v>2019</v>
      </c>
      <c r="C323" s="0" t="s">
        <v>1793</v>
      </c>
      <c r="D323" s="0" t="s">
        <v>2291</v>
      </c>
      <c r="E323" s="0" t="s">
        <v>1795</v>
      </c>
      <c r="H323" s="0" t="n">
        <v>40</v>
      </c>
      <c r="I323" s="2" t="n">
        <v>72</v>
      </c>
    </row>
    <row r="324" customFormat="false" ht="12.8" hidden="false" customHeight="false" outlineLevel="0" collapsed="false">
      <c r="A324" s="2" t="s">
        <v>1797</v>
      </c>
      <c r="B324" s="2" t="n">
        <v>2019</v>
      </c>
      <c r="C324" s="2" t="s">
        <v>1798</v>
      </c>
      <c r="D324" s="0" t="s">
        <v>2442</v>
      </c>
      <c r="E324" s="2" t="s">
        <v>1799</v>
      </c>
      <c r="H324" s="2" t="n">
        <v>13</v>
      </c>
      <c r="I324" s="2" t="n">
        <v>2000</v>
      </c>
    </row>
    <row r="325" customFormat="false" ht="12.8" hidden="false" customHeight="false" outlineLevel="0" collapsed="false">
      <c r="A325" s="2" t="s">
        <v>1802</v>
      </c>
      <c r="B325" s="2" t="n">
        <v>2019</v>
      </c>
      <c r="C325" s="2" t="s">
        <v>1803</v>
      </c>
      <c r="E325" s="2" t="s">
        <v>1804</v>
      </c>
      <c r="H325" s="2" t="n">
        <v>20</v>
      </c>
      <c r="I325" s="2" t="n">
        <v>512</v>
      </c>
    </row>
    <row r="326" customFormat="false" ht="12.8" hidden="false" customHeight="false" outlineLevel="0" collapsed="false">
      <c r="A326" s="2" t="s">
        <v>1807</v>
      </c>
      <c r="B326" s="2" t="n">
        <v>2019</v>
      </c>
      <c r="C326" s="2" t="s">
        <v>1808</v>
      </c>
      <c r="D326" s="0" t="s">
        <v>2443</v>
      </c>
      <c r="E326" s="2" t="s">
        <v>1289</v>
      </c>
      <c r="H326" s="2" t="n">
        <v>13</v>
      </c>
      <c r="I326" s="2" t="n">
        <v>10000</v>
      </c>
      <c r="J326" s="2" t="n">
        <v>0</v>
      </c>
      <c r="K326" s="2" t="n">
        <v>21</v>
      </c>
    </row>
    <row r="327" customFormat="false" ht="12.8" hidden="false" customHeight="false" outlineLevel="0" collapsed="false">
      <c r="A327" s="0" t="s">
        <v>1813</v>
      </c>
      <c r="B327" s="0" t="n">
        <v>2019</v>
      </c>
      <c r="C327" s="0" t="s">
        <v>1814</v>
      </c>
      <c r="D327" s="0" t="s">
        <v>2444</v>
      </c>
    </row>
    <row r="328" customFormat="false" ht="12.8" hidden="false" customHeight="false" outlineLevel="0" collapsed="false">
      <c r="A328" s="0" t="s">
        <v>1818</v>
      </c>
      <c r="B328" s="0" t="n">
        <v>2019</v>
      </c>
      <c r="C328" s="0" t="s">
        <v>1819</v>
      </c>
      <c r="D328" s="0" t="s">
        <v>2445</v>
      </c>
    </row>
    <row r="329" customFormat="false" ht="12.8" hidden="false" customHeight="false" outlineLevel="0" collapsed="false">
      <c r="A329" s="2" t="s">
        <v>1823</v>
      </c>
      <c r="B329" s="2" t="n">
        <v>2020</v>
      </c>
      <c r="C329" s="2" t="s">
        <v>1824</v>
      </c>
      <c r="D329" s="0" t="s">
        <v>2446</v>
      </c>
      <c r="E329" s="2" t="s">
        <v>1826</v>
      </c>
      <c r="H329" s="2" t="n">
        <v>9</v>
      </c>
      <c r="I329" s="2" t="n">
        <v>1083</v>
      </c>
    </row>
    <row r="330" customFormat="false" ht="12.8" hidden="false" customHeight="false" outlineLevel="0" collapsed="false">
      <c r="A330" s="2" t="s">
        <v>1829</v>
      </c>
      <c r="B330" s="2" t="n">
        <v>2020</v>
      </c>
      <c r="C330" s="2" t="s">
        <v>1830</v>
      </c>
      <c r="D330" s="0" t="s">
        <v>2294</v>
      </c>
      <c r="E330" s="2" t="s">
        <v>1832</v>
      </c>
      <c r="H330" s="2" t="n">
        <v>100</v>
      </c>
      <c r="I330" s="2" t="n">
        <v>5000</v>
      </c>
      <c r="J330" s="2" t="n">
        <v>64</v>
      </c>
      <c r="K330" s="2" t="n">
        <v>3018</v>
      </c>
    </row>
    <row r="331" customFormat="false" ht="12.8" hidden="false" customHeight="false" outlineLevel="0" collapsed="false">
      <c r="A331" s="0" t="s">
        <v>1836</v>
      </c>
      <c r="B331" s="0" t="n">
        <v>2020</v>
      </c>
      <c r="C331" s="0" t="s">
        <v>1837</v>
      </c>
      <c r="D331" s="0" t="s">
        <v>1838</v>
      </c>
    </row>
    <row r="332" customFormat="false" ht="12.8" hidden="false" customHeight="false" outlineLevel="0" collapsed="false">
      <c r="A332" s="2" t="s">
        <v>1842</v>
      </c>
      <c r="B332" s="2" t="n">
        <v>2020</v>
      </c>
      <c r="C332" s="2" t="s">
        <v>1843</v>
      </c>
      <c r="D332" s="2" t="s">
        <v>316</v>
      </c>
      <c r="E332" s="2" t="s">
        <v>1845</v>
      </c>
      <c r="H332" s="2" t="n">
        <v>211</v>
      </c>
      <c r="I332" s="2" t="n">
        <v>503</v>
      </c>
    </row>
    <row r="333" customFormat="false" ht="12.8" hidden="false" customHeight="false" outlineLevel="0" collapsed="false">
      <c r="A333" s="0" t="s">
        <v>1847</v>
      </c>
      <c r="B333" s="0" t="n">
        <v>2020</v>
      </c>
      <c r="C333" s="0" t="s">
        <v>1848</v>
      </c>
      <c r="D333" s="0" t="s">
        <v>2447</v>
      </c>
      <c r="E333" s="0" t="s">
        <v>1850</v>
      </c>
      <c r="H333" s="0" t="n">
        <v>7</v>
      </c>
      <c r="I333" s="2" t="n">
        <v>849</v>
      </c>
      <c r="J333" s="2" t="n">
        <v>0</v>
      </c>
      <c r="K333" s="2" t="n">
        <v>790</v>
      </c>
    </row>
    <row r="334" customFormat="false" ht="12.8" hidden="false" customHeight="false" outlineLevel="0" collapsed="false">
      <c r="A334" s="0" t="s">
        <v>1854</v>
      </c>
      <c r="B334" s="0" t="n">
        <v>2020</v>
      </c>
      <c r="C334" s="0" t="s">
        <v>1855</v>
      </c>
      <c r="D334" s="0" t="s">
        <v>2448</v>
      </c>
      <c r="E334" s="0" t="s">
        <v>1857</v>
      </c>
      <c r="H334" s="0" t="n">
        <v>41</v>
      </c>
      <c r="I334" s="2" t="n">
        <v>1130</v>
      </c>
    </row>
    <row r="335" customFormat="false" ht="12.8" hidden="false" customHeight="false" outlineLevel="0" collapsed="false">
      <c r="A335" s="2" t="s">
        <v>1859</v>
      </c>
      <c r="B335" s="2" t="n">
        <v>2020</v>
      </c>
      <c r="C335" s="2" t="s">
        <v>1860</v>
      </c>
      <c r="D335" s="2" t="s">
        <v>2449</v>
      </c>
      <c r="E335" s="2" t="s">
        <v>1861</v>
      </c>
      <c r="H335" s="2" t="n">
        <v>10</v>
      </c>
      <c r="I335" s="2" t="n">
        <v>290</v>
      </c>
      <c r="J335" s="2" t="n">
        <v>1</v>
      </c>
      <c r="K335" s="2" t="n">
        <v>59</v>
      </c>
    </row>
    <row r="336" customFormat="false" ht="12.8" hidden="false" customHeight="false" outlineLevel="0" collapsed="false">
      <c r="A336" s="2" t="s">
        <v>1863</v>
      </c>
      <c r="B336" s="2" t="n">
        <v>2020</v>
      </c>
      <c r="C336" s="2" t="s">
        <v>1864</v>
      </c>
      <c r="D336" s="2" t="s">
        <v>2406</v>
      </c>
      <c r="E336" s="2" t="s">
        <v>1865</v>
      </c>
      <c r="H336" s="2" t="n">
        <v>96</v>
      </c>
      <c r="I336" s="2" t="n">
        <v>18616</v>
      </c>
      <c r="J336" s="2" t="n">
        <v>0</v>
      </c>
      <c r="K336" s="2" t="n">
        <v>11632</v>
      </c>
    </row>
    <row r="337" customFormat="false" ht="12.8" hidden="false" customHeight="false" outlineLevel="0" collapsed="false">
      <c r="A337" s="2" t="s">
        <v>1869</v>
      </c>
      <c r="B337" s="2" t="n">
        <v>2020</v>
      </c>
      <c r="C337" s="2" t="s">
        <v>1870</v>
      </c>
      <c r="D337" s="2" t="s">
        <v>316</v>
      </c>
      <c r="E337" s="2" t="s">
        <v>1873</v>
      </c>
      <c r="H337" s="2" t="n">
        <v>27</v>
      </c>
      <c r="J337" s="2" t="n">
        <v>10</v>
      </c>
      <c r="K337" s="2" t="n">
        <v>10</v>
      </c>
    </row>
    <row r="338" customFormat="false" ht="12.8" hidden="false" customHeight="false" outlineLevel="0" collapsed="false">
      <c r="A338" s="0" t="s">
        <v>1874</v>
      </c>
      <c r="B338" s="0" t="n">
        <v>2020</v>
      </c>
      <c r="C338" s="0" t="s">
        <v>1875</v>
      </c>
      <c r="D338" s="0" t="s">
        <v>2450</v>
      </c>
      <c r="E338" s="0" t="s">
        <v>1877</v>
      </c>
      <c r="H338" s="0" t="n">
        <v>565</v>
      </c>
      <c r="I338" s="2" t="n">
        <v>11254</v>
      </c>
      <c r="J338" s="2" t="n">
        <v>1164</v>
      </c>
      <c r="K338" s="2" t="n">
        <v>62183</v>
      </c>
    </row>
    <row r="339" customFormat="false" ht="12.8" hidden="false" customHeight="false" outlineLevel="0" collapsed="false">
      <c r="A339" s="0" t="s">
        <v>1881</v>
      </c>
      <c r="B339" s="0" t="n">
        <v>2020</v>
      </c>
      <c r="C339" s="0" t="s">
        <v>1882</v>
      </c>
      <c r="D339" s="0" t="s">
        <v>2451</v>
      </c>
      <c r="E339" s="0" t="s">
        <v>1884</v>
      </c>
      <c r="H339" s="0" t="n">
        <v>10</v>
      </c>
      <c r="I339" s="2" t="n">
        <v>17365</v>
      </c>
    </row>
    <row r="340" customFormat="false" ht="12.8" hidden="false" customHeight="false" outlineLevel="0" collapsed="false">
      <c r="A340" s="2" t="s">
        <v>1887</v>
      </c>
      <c r="B340" s="2" t="n">
        <v>2020</v>
      </c>
      <c r="C340" s="2" t="s">
        <v>1888</v>
      </c>
      <c r="D340" s="0" t="s">
        <v>2452</v>
      </c>
      <c r="E340" s="2" t="s">
        <v>1890</v>
      </c>
      <c r="H340" s="2" t="n">
        <v>8</v>
      </c>
      <c r="I340" s="2" t="n">
        <v>25</v>
      </c>
    </row>
    <row r="341" customFormat="false" ht="12.8" hidden="false" customHeight="false" outlineLevel="0" collapsed="false">
      <c r="A341" s="0" t="s">
        <v>1894</v>
      </c>
      <c r="B341" s="0" t="n">
        <v>2020</v>
      </c>
      <c r="C341" s="0" t="s">
        <v>1895</v>
      </c>
      <c r="D341" s="0" t="s">
        <v>1897</v>
      </c>
    </row>
    <row r="342" customFormat="false" ht="12.8" hidden="false" customHeight="false" outlineLevel="0" collapsed="false">
      <c r="A342" s="2" t="s">
        <v>1901</v>
      </c>
      <c r="B342" s="2" t="n">
        <v>2020</v>
      </c>
      <c r="C342" s="2" t="s">
        <v>1902</v>
      </c>
      <c r="D342" s="2" t="s">
        <v>2453</v>
      </c>
      <c r="E342" s="2" t="s">
        <v>1904</v>
      </c>
      <c r="H342" s="2" t="n">
        <v>19</v>
      </c>
      <c r="I342" s="2" t="n">
        <v>18616</v>
      </c>
      <c r="J342" s="2" t="n">
        <v>0</v>
      </c>
      <c r="K342" s="2" t="n">
        <v>1369</v>
      </c>
    </row>
    <row r="343" customFormat="false" ht="12.8" hidden="false" customHeight="false" outlineLevel="0" collapsed="false">
      <c r="A343" s="2" t="s">
        <v>1908</v>
      </c>
      <c r="B343" s="2" t="n">
        <v>2020</v>
      </c>
      <c r="C343" s="2" t="s">
        <v>1909</v>
      </c>
      <c r="D343" s="0" t="s">
        <v>2287</v>
      </c>
    </row>
    <row r="344" customFormat="false" ht="12.8" hidden="false" customHeight="false" outlineLevel="0" collapsed="false">
      <c r="A344" s="0" t="s">
        <v>1913</v>
      </c>
      <c r="B344" s="0" t="n">
        <v>2020</v>
      </c>
      <c r="C344" s="0" t="s">
        <v>1914</v>
      </c>
      <c r="D344" s="0" t="s">
        <v>2291</v>
      </c>
      <c r="E344" s="0" t="s">
        <v>1916</v>
      </c>
      <c r="H344" s="0" t="n">
        <v>671617</v>
      </c>
      <c r="I344" s="2" t="n">
        <v>671617</v>
      </c>
    </row>
    <row r="345" customFormat="false" ht="12.8" hidden="false" customHeight="false" outlineLevel="0" collapsed="false">
      <c r="A345" s="0" t="s">
        <v>1919</v>
      </c>
      <c r="B345" s="0" t="n">
        <v>2020</v>
      </c>
      <c r="C345" s="0" t="s">
        <v>1920</v>
      </c>
      <c r="D345" s="0" t="s">
        <v>2454</v>
      </c>
    </row>
    <row r="346" customFormat="false" ht="12.8" hidden="false" customHeight="false" outlineLevel="0" collapsed="false">
      <c r="A346" s="2" t="s">
        <v>1925</v>
      </c>
      <c r="B346" s="2" t="n">
        <v>2020</v>
      </c>
      <c r="C346" s="2" t="s">
        <v>1926</v>
      </c>
      <c r="D346" s="2" t="s">
        <v>2455</v>
      </c>
      <c r="E346" s="2" t="s">
        <v>1928</v>
      </c>
      <c r="H346" s="2" t="n">
        <v>6</v>
      </c>
      <c r="I346" s="2" t="n">
        <v>500</v>
      </c>
    </row>
    <row r="347" customFormat="false" ht="12.8" hidden="false" customHeight="false" outlineLevel="0" collapsed="false">
      <c r="A347" s="0" t="s">
        <v>1932</v>
      </c>
      <c r="B347" s="0" t="n">
        <v>2020</v>
      </c>
      <c r="C347" s="0" t="s">
        <v>1933</v>
      </c>
      <c r="D347" s="0" t="s">
        <v>2456</v>
      </c>
      <c r="E347" s="0" t="s">
        <v>1936</v>
      </c>
      <c r="H347" s="0" t="n">
        <v>45</v>
      </c>
      <c r="I347" s="2" t="n">
        <v>17365</v>
      </c>
    </row>
    <row r="348" customFormat="false" ht="12.8" hidden="false" customHeight="false" outlineLevel="0" collapsed="false">
      <c r="A348" s="0" t="s">
        <v>1940</v>
      </c>
      <c r="B348" s="0" t="n">
        <v>2020</v>
      </c>
      <c r="C348" s="0" t="s">
        <v>1941</v>
      </c>
      <c r="D348" s="0" t="s">
        <v>2457</v>
      </c>
      <c r="E348" s="0" t="s">
        <v>1944</v>
      </c>
      <c r="H348" s="0" t="n">
        <v>14781</v>
      </c>
      <c r="I348" s="2" t="n">
        <v>18616</v>
      </c>
    </row>
    <row r="349" customFormat="false" ht="12.8" hidden="false" customHeight="false" outlineLevel="0" collapsed="false">
      <c r="A349" s="0" t="s">
        <v>1947</v>
      </c>
      <c r="B349" s="0" t="n">
        <v>2020</v>
      </c>
      <c r="C349" s="0" t="s">
        <v>1948</v>
      </c>
      <c r="D349" s="0" t="s">
        <v>2458</v>
      </c>
      <c r="E349" s="0" t="s">
        <v>1949</v>
      </c>
      <c r="H349" s="0" t="n">
        <v>27</v>
      </c>
      <c r="I349" s="2" t="n">
        <v>6889</v>
      </c>
    </row>
    <row r="350" customFormat="false" ht="12.8" hidden="false" customHeight="false" outlineLevel="0" collapsed="false">
      <c r="A350" s="0" t="s">
        <v>1953</v>
      </c>
      <c r="B350" s="0" t="n">
        <v>2020</v>
      </c>
      <c r="C350" s="0" t="s">
        <v>1954</v>
      </c>
      <c r="D350" s="0" t="s">
        <v>2291</v>
      </c>
      <c r="E350" s="0" t="s">
        <v>1955</v>
      </c>
      <c r="H350" s="0" t="n">
        <v>6888</v>
      </c>
      <c r="I350" s="2" t="n">
        <v>6888</v>
      </c>
      <c r="J350" s="2" t="n">
        <v>343944</v>
      </c>
      <c r="K350" s="2" t="n">
        <v>343944</v>
      </c>
    </row>
    <row r="351" customFormat="false" ht="12.8" hidden="false" customHeight="false" outlineLevel="0" collapsed="false">
      <c r="A351" s="0" t="s">
        <v>1959</v>
      </c>
      <c r="B351" s="0" t="n">
        <v>2020</v>
      </c>
      <c r="C351" s="0" t="s">
        <v>1960</v>
      </c>
      <c r="D351" s="0" t="s">
        <v>1962</v>
      </c>
      <c r="E351" s="0" t="s">
        <v>1963</v>
      </c>
      <c r="H351" s="0" t="n">
        <v>9</v>
      </c>
      <c r="I351" s="2" t="n">
        <v>9</v>
      </c>
    </row>
    <row r="352" customFormat="false" ht="12.8" hidden="false" customHeight="false" outlineLevel="0" collapsed="false">
      <c r="A352" s="0" t="s">
        <v>1967</v>
      </c>
      <c r="B352" s="0" t="n">
        <v>2020</v>
      </c>
      <c r="C352" s="0" t="s">
        <v>1968</v>
      </c>
      <c r="D352" s="0" t="s">
        <v>2459</v>
      </c>
      <c r="E352" s="0" t="s">
        <v>1969</v>
      </c>
      <c r="H352" s="0" t="n">
        <v>14</v>
      </c>
      <c r="I352" s="2" t="n">
        <v>48</v>
      </c>
    </row>
    <row r="353" customFormat="false" ht="12.8" hidden="false" customHeight="false" outlineLevel="0" collapsed="false">
      <c r="A353" s="0" t="s">
        <v>1971</v>
      </c>
      <c r="B353" s="0" t="n">
        <v>2020</v>
      </c>
      <c r="C353" s="0" t="s">
        <v>1972</v>
      </c>
      <c r="D353" s="0" t="s">
        <v>316</v>
      </c>
      <c r="E353" s="0" t="s">
        <v>1974</v>
      </c>
      <c r="H353" s="0" t="n">
        <v>27</v>
      </c>
      <c r="I353" s="2" t="n">
        <v>47</v>
      </c>
    </row>
    <row r="354" customFormat="false" ht="12.8" hidden="false" customHeight="false" outlineLevel="0" collapsed="false">
      <c r="A354" s="0" t="s">
        <v>1976</v>
      </c>
      <c r="B354" s="0" t="n">
        <v>2020</v>
      </c>
      <c r="C354" s="0" t="s">
        <v>1977</v>
      </c>
      <c r="D354" s="0" t="s">
        <v>2291</v>
      </c>
      <c r="E354" s="0" t="s">
        <v>1978</v>
      </c>
      <c r="H354" s="0" t="n">
        <v>181</v>
      </c>
      <c r="I354" s="2" t="n">
        <v>28115</v>
      </c>
    </row>
    <row r="355" customFormat="false" ht="12.8" hidden="false" customHeight="false" outlineLevel="0" collapsed="false">
      <c r="A355" s="0" t="s">
        <v>1981</v>
      </c>
      <c r="B355" s="0" t="n">
        <v>2020</v>
      </c>
      <c r="C355" s="0" t="s">
        <v>1982</v>
      </c>
      <c r="D355" s="0" t="s">
        <v>2460</v>
      </c>
      <c r="E355" s="0" t="s">
        <v>1984</v>
      </c>
      <c r="H355" s="0" t="n">
        <v>43</v>
      </c>
      <c r="I355" s="2" t="n">
        <v>62482</v>
      </c>
      <c r="J355" s="2" t="n">
        <v>68</v>
      </c>
      <c r="K355" s="2" t="n">
        <v>343944</v>
      </c>
    </row>
    <row r="356" customFormat="false" ht="12.8" hidden="false" customHeight="false" outlineLevel="0" collapsed="false">
      <c r="A356" s="0" t="s">
        <v>1988</v>
      </c>
      <c r="B356" s="0" t="n">
        <v>2021</v>
      </c>
      <c r="C356" s="0" t="s">
        <v>1989</v>
      </c>
      <c r="D356" s="0" t="s">
        <v>2461</v>
      </c>
      <c r="E356" s="0" t="s">
        <v>1991</v>
      </c>
      <c r="H356" s="0" t="n">
        <v>5</v>
      </c>
      <c r="I356" s="2" t="n">
        <v>2500</v>
      </c>
    </row>
    <row r="357" customFormat="false" ht="12.8" hidden="false" customHeight="false" outlineLevel="0" collapsed="false">
      <c r="A357" s="2" t="s">
        <v>1995</v>
      </c>
      <c r="B357" s="2" t="n">
        <v>2021</v>
      </c>
      <c r="C357" s="2" t="s">
        <v>1996</v>
      </c>
      <c r="E357" s="2" t="s">
        <v>2462</v>
      </c>
      <c r="H357" s="2" t="n">
        <v>20</v>
      </c>
      <c r="I357" s="2" t="n">
        <v>100</v>
      </c>
    </row>
    <row r="358" customFormat="false" ht="12.8" hidden="false" customHeight="false" outlineLevel="0" collapsed="false">
      <c r="A358" s="2" t="s">
        <v>2000</v>
      </c>
      <c r="B358" s="2" t="n">
        <v>2021</v>
      </c>
      <c r="C358" s="2" t="s">
        <v>2001</v>
      </c>
      <c r="E358" s="2" t="s">
        <v>2002</v>
      </c>
      <c r="H358" s="2" t="n">
        <v>20</v>
      </c>
      <c r="I358" s="2" t="n">
        <v>100</v>
      </c>
    </row>
    <row r="359" customFormat="false" ht="12.8" hidden="false" customHeight="false" outlineLevel="0" collapsed="false">
      <c r="A359" s="0" t="s">
        <v>2005</v>
      </c>
      <c r="B359" s="0" t="n">
        <v>2021</v>
      </c>
      <c r="C359" s="0" t="s">
        <v>2006</v>
      </c>
      <c r="D359" s="2" t="s">
        <v>2463</v>
      </c>
      <c r="E359" s="2" t="s">
        <v>2007</v>
      </c>
      <c r="H359" s="2" t="n">
        <v>17</v>
      </c>
      <c r="I359" s="2" t="n">
        <v>51</v>
      </c>
    </row>
    <row r="360" customFormat="false" ht="12.8" hidden="false" customHeight="false" outlineLevel="0" collapsed="false">
      <c r="A360" s="0" t="s">
        <v>2011</v>
      </c>
      <c r="B360" s="0" t="n">
        <v>2021</v>
      </c>
      <c r="C360" s="0" t="s">
        <v>2012</v>
      </c>
      <c r="D360" s="0" t="s">
        <v>2464</v>
      </c>
      <c r="E360" s="0" t="s">
        <v>2014</v>
      </c>
      <c r="H360" s="0" t="n">
        <v>7</v>
      </c>
      <c r="I360" s="2" t="n">
        <v>13</v>
      </c>
    </row>
    <row r="361" customFormat="false" ht="12.8" hidden="false" customHeight="false" outlineLevel="0" collapsed="false">
      <c r="A361" s="0" t="s">
        <v>2017</v>
      </c>
      <c r="B361" s="0" t="n">
        <v>2021</v>
      </c>
      <c r="C361" s="0" t="s">
        <v>2018</v>
      </c>
      <c r="E361" s="0" t="s">
        <v>2020</v>
      </c>
      <c r="H361" s="0" t="n">
        <v>1600</v>
      </c>
      <c r="I361" s="2" t="n">
        <v>1600</v>
      </c>
    </row>
    <row r="362" customFormat="false" ht="12.8" hidden="false" customHeight="false" outlineLevel="0" collapsed="false">
      <c r="A362" s="2" t="s">
        <v>2021</v>
      </c>
      <c r="B362" s="2" t="n">
        <v>2021</v>
      </c>
      <c r="C362" s="2" t="s">
        <v>2022</v>
      </c>
      <c r="D362" s="0" t="s">
        <v>2305</v>
      </c>
      <c r="E362" s="2" t="s">
        <v>2023</v>
      </c>
      <c r="H362" s="2" t="n">
        <v>5000</v>
      </c>
      <c r="I362" s="2" t="n">
        <v>5000</v>
      </c>
    </row>
    <row r="363" customFormat="false" ht="12.8" hidden="false" customHeight="false" outlineLevel="0" collapsed="false">
      <c r="A363" s="2" t="s">
        <v>2026</v>
      </c>
      <c r="B363" s="2" t="n">
        <v>2021</v>
      </c>
      <c r="C363" s="2" t="s">
        <v>2027</v>
      </c>
      <c r="D363" s="0" t="s">
        <v>2283</v>
      </c>
    </row>
    <row r="364" customFormat="false" ht="12.8" hidden="false" customHeight="false" outlineLevel="0" collapsed="false">
      <c r="A364" s="0" t="s">
        <v>2030</v>
      </c>
      <c r="B364" s="0" t="n">
        <v>2021</v>
      </c>
      <c r="C364" s="0" t="s">
        <v>2031</v>
      </c>
      <c r="D364" s="0" t="s">
        <v>2452</v>
      </c>
      <c r="E364" s="0" t="s">
        <v>2033</v>
      </c>
      <c r="H364" s="0" t="n">
        <v>8</v>
      </c>
      <c r="I364" s="2" t="n">
        <v>25</v>
      </c>
    </row>
    <row r="365" customFormat="false" ht="12.8" hidden="false" customHeight="false" outlineLevel="0" collapsed="false">
      <c r="A365" s="0" t="s">
        <v>2037</v>
      </c>
      <c r="B365" s="0" t="n">
        <v>2021</v>
      </c>
      <c r="C365" s="0" t="s">
        <v>2038</v>
      </c>
      <c r="D365" s="0" t="s">
        <v>2292</v>
      </c>
      <c r="E365" s="0" t="s">
        <v>2039</v>
      </c>
      <c r="H365" s="0" t="n">
        <v>100</v>
      </c>
      <c r="I365" s="2" t="n">
        <v>5000</v>
      </c>
    </row>
    <row r="366" customFormat="false" ht="12.8" hidden="false" customHeight="false" outlineLevel="0" collapsed="false">
      <c r="A366" s="0" t="s">
        <v>2042</v>
      </c>
      <c r="B366" s="0" t="n">
        <v>2021</v>
      </c>
      <c r="C366" s="0" t="s">
        <v>2043</v>
      </c>
      <c r="E366" s="0" t="s">
        <v>2045</v>
      </c>
      <c r="H366" s="0" t="n">
        <v>200</v>
      </c>
      <c r="I366" s="2" t="n">
        <v>350</v>
      </c>
    </row>
    <row r="367" customFormat="false" ht="12.8" hidden="false" customHeight="false" outlineLevel="0" collapsed="false">
      <c r="A367" s="0" t="s">
        <v>2049</v>
      </c>
      <c r="B367" s="0" t="n">
        <v>2021</v>
      </c>
      <c r="C367" s="0" t="s">
        <v>2050</v>
      </c>
      <c r="D367" s="0" t="s">
        <v>2465</v>
      </c>
      <c r="E367" s="0" t="s">
        <v>1431</v>
      </c>
      <c r="H367" s="0" t="n">
        <v>6</v>
      </c>
      <c r="I367" s="2" t="n">
        <v>101</v>
      </c>
    </row>
    <row r="368" customFormat="false" ht="12.8" hidden="false" customHeight="false" outlineLevel="0" collapsed="false">
      <c r="A368" s="0" t="s">
        <v>2054</v>
      </c>
      <c r="B368" s="0" t="n">
        <v>2021</v>
      </c>
      <c r="C368" s="0" t="s">
        <v>2055</v>
      </c>
      <c r="D368" s="0" t="s">
        <v>2466</v>
      </c>
      <c r="E368" s="0" t="s">
        <v>2057</v>
      </c>
      <c r="H368" s="0" t="n">
        <v>53</v>
      </c>
      <c r="I368" s="2" t="n">
        <v>53</v>
      </c>
      <c r="J368" s="2" t="n">
        <v>10</v>
      </c>
      <c r="K368" s="2" t="n">
        <v>10</v>
      </c>
    </row>
    <row r="369" customFormat="false" ht="12.8" hidden="false" customHeight="false" outlineLevel="0" collapsed="false">
      <c r="A369" s="0" t="s">
        <v>2061</v>
      </c>
      <c r="B369" s="0" t="n">
        <v>2021</v>
      </c>
      <c r="C369" s="0" t="s">
        <v>2062</v>
      </c>
      <c r="D369" s="0" t="s">
        <v>2467</v>
      </c>
      <c r="E369" s="0" t="s">
        <v>2063</v>
      </c>
      <c r="H369" s="0" t="n">
        <v>7</v>
      </c>
      <c r="I369" s="2" t="n">
        <v>628</v>
      </c>
      <c r="J369" s="2" t="n">
        <v>0</v>
      </c>
      <c r="K369" s="2" t="n">
        <v>105</v>
      </c>
    </row>
    <row r="370" customFormat="false" ht="12.8" hidden="false" customHeight="false" outlineLevel="0" collapsed="false">
      <c r="A370" s="0" t="s">
        <v>2066</v>
      </c>
      <c r="B370" s="0" t="n">
        <v>2021</v>
      </c>
      <c r="C370" s="0" t="s">
        <v>2067</v>
      </c>
      <c r="D370" s="0" t="s">
        <v>316</v>
      </c>
      <c r="E370" s="0" t="s">
        <v>2068</v>
      </c>
      <c r="H370" s="2" t="n">
        <v>549</v>
      </c>
      <c r="I370" s="2" t="n">
        <v>549</v>
      </c>
      <c r="J370" s="2" t="n">
        <v>1109</v>
      </c>
      <c r="K370" s="2" t="n">
        <v>1109</v>
      </c>
    </row>
    <row r="371" customFormat="false" ht="12.8" hidden="false" customHeight="false" outlineLevel="0" collapsed="false">
      <c r="A371" s="0" t="s">
        <v>2070</v>
      </c>
      <c r="B371" s="0" t="n">
        <v>2021</v>
      </c>
      <c r="C371" s="0" t="s">
        <v>2071</v>
      </c>
      <c r="D371" s="0" t="s">
        <v>2468</v>
      </c>
    </row>
    <row r="372" customFormat="false" ht="12.8" hidden="false" customHeight="false" outlineLevel="0" collapsed="false">
      <c r="A372" s="0" t="s">
        <v>2077</v>
      </c>
      <c r="B372" s="0" t="n">
        <v>2021</v>
      </c>
      <c r="C372" s="0" t="s">
        <v>2078</v>
      </c>
      <c r="D372" s="0" t="s">
        <v>2469</v>
      </c>
      <c r="E372" s="0" t="s">
        <v>2080</v>
      </c>
      <c r="H372" s="0" t="n">
        <v>5</v>
      </c>
      <c r="I372" s="2" t="n">
        <v>17</v>
      </c>
    </row>
    <row r="373" customFormat="false" ht="12.8" hidden="false" customHeight="false" outlineLevel="0" collapsed="false">
      <c r="A373" s="2" t="s">
        <v>2084</v>
      </c>
      <c r="B373" s="2" t="n">
        <v>2021</v>
      </c>
      <c r="C373" s="2" t="s">
        <v>2085</v>
      </c>
      <c r="D373" s="0" t="s">
        <v>2470</v>
      </c>
      <c r="E373" s="2" t="s">
        <v>2086</v>
      </c>
      <c r="H373" s="2" t="n">
        <v>12</v>
      </c>
      <c r="I373" s="2" t="n">
        <v>450.5</v>
      </c>
    </row>
    <row r="374" customFormat="false" ht="12.8" hidden="false" customHeight="false" outlineLevel="0" collapsed="false">
      <c r="A374" s="0" t="s">
        <v>2088</v>
      </c>
      <c r="B374" s="0" t="n">
        <v>2021</v>
      </c>
      <c r="C374" s="0" t="s">
        <v>2089</v>
      </c>
      <c r="D374" s="0" t="s">
        <v>2471</v>
      </c>
      <c r="E374" s="0" t="s">
        <v>2091</v>
      </c>
      <c r="H374" s="0" t="n">
        <v>58</v>
      </c>
      <c r="I374" s="2" t="n">
        <v>108</v>
      </c>
      <c r="J374" s="2" t="n">
        <v>0</v>
      </c>
      <c r="K374" s="2" t="n">
        <v>31</v>
      </c>
    </row>
    <row r="375" customFormat="false" ht="12.8" hidden="false" customHeight="false" outlineLevel="0" collapsed="false">
      <c r="A375" s="0" t="s">
        <v>2094</v>
      </c>
      <c r="B375" s="0" t="n">
        <v>2021</v>
      </c>
      <c r="C375" s="0" t="s">
        <v>2095</v>
      </c>
      <c r="D375" s="0" t="s">
        <v>2281</v>
      </c>
      <c r="E375" s="0" t="s">
        <v>222</v>
      </c>
      <c r="H375" s="0" t="n">
        <v>2000</v>
      </c>
      <c r="I375" s="2" t="n">
        <v>2000</v>
      </c>
    </row>
    <row r="376" customFormat="false" ht="12.8" hidden="false" customHeight="false" outlineLevel="0" collapsed="false">
      <c r="A376" s="0" t="s">
        <v>2099</v>
      </c>
      <c r="B376" s="0" t="n">
        <v>2021</v>
      </c>
      <c r="C376" s="0" t="s">
        <v>2100</v>
      </c>
      <c r="D376" s="0" t="s">
        <v>2305</v>
      </c>
      <c r="E376" s="0" t="s">
        <v>2102</v>
      </c>
      <c r="H376" s="0" t="n">
        <v>10</v>
      </c>
      <c r="I376" s="2" t="n">
        <v>290</v>
      </c>
    </row>
    <row r="377" customFormat="false" ht="12.8" hidden="false" customHeight="false" outlineLevel="0" collapsed="false">
      <c r="A377" s="0" t="s">
        <v>1953</v>
      </c>
      <c r="B377" s="0" t="n">
        <v>2021</v>
      </c>
      <c r="C377" s="0" t="s">
        <v>2104</v>
      </c>
      <c r="D377" s="0" t="s">
        <v>2291</v>
      </c>
      <c r="E377" s="0" t="s">
        <v>2472</v>
      </c>
      <c r="H377" s="0" t="n">
        <v>300</v>
      </c>
      <c r="I377" s="2" t="n">
        <v>5701</v>
      </c>
      <c r="J377" s="2" t="n">
        <v>2468</v>
      </c>
      <c r="K377" s="2" t="n">
        <v>343944</v>
      </c>
    </row>
    <row r="378" customFormat="false" ht="12.8" hidden="false" customHeight="false" outlineLevel="0" collapsed="false">
      <c r="A378" s="0" t="s">
        <v>2110</v>
      </c>
      <c r="B378" s="0" t="n">
        <v>2021</v>
      </c>
      <c r="C378" s="0" t="s">
        <v>2111</v>
      </c>
      <c r="D378" s="0" t="s">
        <v>2291</v>
      </c>
      <c r="E378" s="0" t="s">
        <v>2112</v>
      </c>
      <c r="H378" s="0" t="n">
        <v>300</v>
      </c>
      <c r="I378" s="2" t="n">
        <v>5701</v>
      </c>
      <c r="J378" s="2" t="n">
        <v>2468</v>
      </c>
      <c r="K378" s="2" t="n">
        <v>343944</v>
      </c>
    </row>
    <row r="379" customFormat="false" ht="12.8" hidden="false" customHeight="false" outlineLevel="0" collapsed="false">
      <c r="A379" s="0" t="s">
        <v>2117</v>
      </c>
      <c r="B379" s="0" t="n">
        <v>2021</v>
      </c>
      <c r="C379" s="0" t="s">
        <v>2118</v>
      </c>
      <c r="D379" s="0" t="s">
        <v>2473</v>
      </c>
      <c r="E379" s="0" t="s">
        <v>2119</v>
      </c>
      <c r="H379" s="0" t="n">
        <v>771</v>
      </c>
      <c r="I379" s="2" t="n">
        <v>18616</v>
      </c>
      <c r="J379" s="2" t="n">
        <v>123</v>
      </c>
      <c r="K379" s="2" t="n">
        <v>3545</v>
      </c>
    </row>
    <row r="380" customFormat="false" ht="12.8" hidden="false" customHeight="false" outlineLevel="0" collapsed="false">
      <c r="A380" s="0" t="s">
        <v>2123</v>
      </c>
      <c r="B380" s="0" t="n">
        <v>2021</v>
      </c>
      <c r="C380" s="0" t="s">
        <v>2124</v>
      </c>
      <c r="D380" s="0" t="s">
        <v>2291</v>
      </c>
      <c r="E380" s="0" t="s">
        <v>2126</v>
      </c>
      <c r="H380" s="0" t="n">
        <v>600</v>
      </c>
      <c r="I380" s="2" t="n">
        <v>600</v>
      </c>
    </row>
    <row r="381" customFormat="false" ht="12.8" hidden="false" customHeight="false" outlineLevel="0" collapsed="false">
      <c r="A381" s="2" t="s">
        <v>2129</v>
      </c>
      <c r="B381" s="2" t="n">
        <v>2021</v>
      </c>
      <c r="C381" s="2" t="s">
        <v>2130</v>
      </c>
      <c r="D381" s="0" t="s">
        <v>2474</v>
      </c>
    </row>
    <row r="382" customFormat="false" ht="12.8" hidden="false" customHeight="false" outlineLevel="0" collapsed="false">
      <c r="A382" s="0" t="s">
        <v>2133</v>
      </c>
      <c r="B382" s="0" t="n">
        <v>2021</v>
      </c>
      <c r="C382" s="0" t="s">
        <v>2134</v>
      </c>
      <c r="D382" s="0" t="s">
        <v>1221</v>
      </c>
      <c r="E382" s="0" t="s">
        <v>2137</v>
      </c>
      <c r="H382" s="0" t="n">
        <v>30</v>
      </c>
      <c r="I382" s="2" t="n">
        <v>36</v>
      </c>
      <c r="J382" s="2" t="n">
        <v>7</v>
      </c>
      <c r="K382" s="2" t="n">
        <v>13</v>
      </c>
    </row>
    <row r="383" customFormat="false" ht="12.8" hidden="false" customHeight="false" outlineLevel="0" collapsed="false">
      <c r="A383" s="0" t="s">
        <v>2139</v>
      </c>
      <c r="B383" s="0" t="n">
        <v>2021</v>
      </c>
      <c r="C383" s="0" t="s">
        <v>2140</v>
      </c>
      <c r="D383" s="0" t="s">
        <v>2292</v>
      </c>
    </row>
    <row r="384" customFormat="false" ht="12.8" hidden="false" customHeight="false" outlineLevel="0" collapsed="false">
      <c r="A384" s="0" t="s">
        <v>2144</v>
      </c>
      <c r="B384" s="0" t="n">
        <v>2022</v>
      </c>
      <c r="C384" s="0" t="s">
        <v>2145</v>
      </c>
      <c r="D384" s="0" t="s">
        <v>2452</v>
      </c>
      <c r="E384" s="0" t="s">
        <v>2146</v>
      </c>
      <c r="H384" s="0" t="n">
        <v>26</v>
      </c>
      <c r="I384" s="2" t="n">
        <v>63</v>
      </c>
    </row>
    <row r="385" customFormat="false" ht="12.8" hidden="false" customHeight="false" outlineLevel="0" collapsed="false">
      <c r="A385" s="0" t="s">
        <v>2150</v>
      </c>
      <c r="B385" s="0" t="n">
        <v>2022</v>
      </c>
      <c r="C385" s="0" t="s">
        <v>2151</v>
      </c>
      <c r="D385" s="2" t="s">
        <v>2450</v>
      </c>
    </row>
    <row r="386" customFormat="false" ht="12.8" hidden="false" customHeight="false" outlineLevel="0" collapsed="false">
      <c r="A386" s="0" t="s">
        <v>2155</v>
      </c>
      <c r="B386" s="0" t="n">
        <v>2022</v>
      </c>
      <c r="C386" s="0" t="s">
        <v>2156</v>
      </c>
      <c r="D386" s="0" t="s">
        <v>2429</v>
      </c>
      <c r="E386" s="0" t="s">
        <v>2158</v>
      </c>
      <c r="H386" s="0" t="n">
        <v>11</v>
      </c>
      <c r="I386" s="2" t="n">
        <v>269</v>
      </c>
      <c r="J386" s="2" t="n">
        <v>2</v>
      </c>
      <c r="K386" s="2" t="n">
        <v>9</v>
      </c>
    </row>
    <row r="387" customFormat="false" ht="12.8" hidden="false" customHeight="false" outlineLevel="0" collapsed="false">
      <c r="A387" s="0" t="s">
        <v>2162</v>
      </c>
      <c r="B387" s="0" t="n">
        <v>2022</v>
      </c>
      <c r="C387" s="0" t="s">
        <v>2163</v>
      </c>
      <c r="E387" s="0" t="s">
        <v>721</v>
      </c>
      <c r="H387" s="0" t="n">
        <v>100</v>
      </c>
      <c r="I387" s="2" t="n">
        <v>500</v>
      </c>
    </row>
    <row r="388" customFormat="false" ht="12.8" hidden="false" customHeight="false" outlineLevel="0" collapsed="false">
      <c r="A388" s="2" t="s">
        <v>2167</v>
      </c>
      <c r="B388" s="2" t="n">
        <v>2022</v>
      </c>
      <c r="C388" s="2" t="s">
        <v>2168</v>
      </c>
      <c r="D388" s="0" t="s">
        <v>2475</v>
      </c>
      <c r="E388" s="2" t="s">
        <v>2170</v>
      </c>
      <c r="H388" s="2" t="n">
        <v>17</v>
      </c>
      <c r="I388" s="2" t="n">
        <v>14009</v>
      </c>
      <c r="J388" s="2" t="n">
        <v>0</v>
      </c>
      <c r="K388" s="2" t="n">
        <v>3208</v>
      </c>
    </row>
    <row r="389" customFormat="false" ht="12.8" hidden="false" customHeight="false" outlineLevel="0" collapsed="false">
      <c r="A389" s="0" t="s">
        <v>2174</v>
      </c>
      <c r="B389" s="0" t="n">
        <v>2022</v>
      </c>
      <c r="C389" s="0" t="s">
        <v>2175</v>
      </c>
      <c r="D389" s="0" t="s">
        <v>2476</v>
      </c>
      <c r="E389" s="0" t="s">
        <v>2176</v>
      </c>
      <c r="H389" s="0" t="n">
        <v>24</v>
      </c>
      <c r="I389" s="2" t="n">
        <v>52</v>
      </c>
    </row>
    <row r="390" customFormat="false" ht="12.8" hidden="false" customHeight="false" outlineLevel="0" collapsed="false">
      <c r="A390" s="0" t="s">
        <v>2179</v>
      </c>
      <c r="B390" s="0" t="n">
        <v>2022</v>
      </c>
      <c r="C390" s="0" t="s">
        <v>2180</v>
      </c>
      <c r="D390" s="0" t="s">
        <v>2477</v>
      </c>
    </row>
    <row r="391" customFormat="false" ht="12.8" hidden="false" customHeight="false" outlineLevel="0" collapsed="false">
      <c r="A391" s="0" t="s">
        <v>2185</v>
      </c>
      <c r="B391" s="0" t="n">
        <v>2022</v>
      </c>
      <c r="C391" s="0" t="s">
        <v>2186</v>
      </c>
      <c r="D391" s="0" t="s">
        <v>316</v>
      </c>
      <c r="E391" s="0" t="s">
        <v>2188</v>
      </c>
      <c r="H391" s="0" t="n">
        <v>76</v>
      </c>
      <c r="I391" s="2" t="n">
        <v>76</v>
      </c>
      <c r="J391" s="2" t="n">
        <v>10</v>
      </c>
      <c r="K391" s="2" t="n">
        <v>10</v>
      </c>
    </row>
    <row r="392" customFormat="false" ht="12.8" hidden="false" customHeight="false" outlineLevel="0" collapsed="false">
      <c r="A392" s="0" t="s">
        <v>2191</v>
      </c>
      <c r="B392" s="0" t="n">
        <v>2022</v>
      </c>
      <c r="C392" s="0" t="s">
        <v>2192</v>
      </c>
      <c r="D392" s="0" t="s">
        <v>2291</v>
      </c>
      <c r="E392" s="0" t="s">
        <v>2194</v>
      </c>
      <c r="H392" s="0" t="n">
        <v>8003</v>
      </c>
      <c r="I392" s="2" t="n">
        <v>16542</v>
      </c>
    </row>
    <row r="393" customFormat="false" ht="12.8" hidden="false" customHeight="false" outlineLevel="0" collapsed="false">
      <c r="A393" s="0" t="s">
        <v>2196</v>
      </c>
      <c r="B393" s="0" t="n">
        <v>2022</v>
      </c>
      <c r="C393" s="0" t="s">
        <v>2197</v>
      </c>
      <c r="D393" s="0" t="s">
        <v>2478</v>
      </c>
      <c r="E393" s="0" t="s">
        <v>2199</v>
      </c>
      <c r="H393" s="0" t="n">
        <v>5</v>
      </c>
      <c r="I393" s="2" t="n">
        <v>42</v>
      </c>
    </row>
    <row r="394" customFormat="false" ht="12.8" hidden="false" customHeight="false" outlineLevel="0" collapsed="false">
      <c r="A394" s="2" t="s">
        <v>2203</v>
      </c>
      <c r="B394" s="2" t="n">
        <v>2022</v>
      </c>
      <c r="C394" s="2" t="s">
        <v>2204</v>
      </c>
      <c r="E394" s="2" t="s">
        <v>207</v>
      </c>
      <c r="H394" s="2" t="n">
        <v>50</v>
      </c>
      <c r="I394" s="2" t="n">
        <v>5000</v>
      </c>
    </row>
    <row r="395" customFormat="false" ht="12.8" hidden="false" customHeight="false" outlineLevel="0" collapsed="false">
      <c r="A395" s="0" t="s">
        <v>2207</v>
      </c>
      <c r="B395" s="0" t="n">
        <v>2022</v>
      </c>
      <c r="C395" s="0" t="s">
        <v>2208</v>
      </c>
      <c r="D395" s="0" t="s">
        <v>2479</v>
      </c>
      <c r="E395" s="0" t="s">
        <v>2211</v>
      </c>
      <c r="H395" s="0" t="n">
        <v>2</v>
      </c>
      <c r="I395" s="2" t="n">
        <v>307</v>
      </c>
      <c r="J395" s="2" t="n">
        <v>0</v>
      </c>
      <c r="K395" s="2" t="n">
        <v>186</v>
      </c>
    </row>
    <row r="396" customFormat="false" ht="12.8" hidden="false" customHeight="false" outlineLevel="0" collapsed="false">
      <c r="A396" s="0" t="s">
        <v>2215</v>
      </c>
      <c r="B396" s="0" t="n">
        <v>2022</v>
      </c>
      <c r="C396" s="0" t="s">
        <v>2216</v>
      </c>
      <c r="D396" s="0" t="s">
        <v>2480</v>
      </c>
      <c r="E396" s="0" t="s">
        <v>2217</v>
      </c>
      <c r="H396" s="0" t="n">
        <v>24</v>
      </c>
      <c r="I396" s="2" t="n">
        <v>18434</v>
      </c>
      <c r="J396" s="2" t="n">
        <v>35</v>
      </c>
      <c r="K396" s="2" t="n">
        <v>347577</v>
      </c>
    </row>
    <row r="397" customFormat="false" ht="12.8" hidden="false" customHeight="false" outlineLevel="0" collapsed="false">
      <c r="A397" s="0" t="s">
        <v>2221</v>
      </c>
      <c r="B397" s="0" t="n">
        <v>2022</v>
      </c>
      <c r="C397" s="0" t="s">
        <v>2222</v>
      </c>
      <c r="D397" s="0" t="s">
        <v>2481</v>
      </c>
      <c r="E397" s="0" t="s">
        <v>2224</v>
      </c>
      <c r="H397" s="0" t="n">
        <v>11</v>
      </c>
      <c r="I397" s="2" t="n">
        <v>62482</v>
      </c>
      <c r="J397" s="2" t="n">
        <v>1</v>
      </c>
      <c r="K397" s="2" t="n">
        <v>343944</v>
      </c>
    </row>
    <row r="398" customFormat="false" ht="12.8" hidden="false" customHeight="false" outlineLevel="0" collapsed="false">
      <c r="A398" s="0" t="s">
        <v>2228</v>
      </c>
      <c r="B398" s="0" t="n">
        <v>2022</v>
      </c>
      <c r="C398" s="0" t="s">
        <v>2229</v>
      </c>
      <c r="D398" s="0" t="s">
        <v>2291</v>
      </c>
      <c r="E398" s="0" t="s">
        <v>1616</v>
      </c>
      <c r="H398" s="0" t="n">
        <v>544</v>
      </c>
      <c r="I398" s="2" t="n">
        <v>62482</v>
      </c>
      <c r="J398" s="2" t="n">
        <v>1020</v>
      </c>
      <c r="K398" s="2" t="n">
        <v>343944</v>
      </c>
    </row>
    <row r="400" customFormat="false" ht="12.8" hidden="false" customHeight="false" outlineLevel="0" collapsed="false">
      <c r="D400" s="0" t="n">
        <f aca="false">COUNTIF(D1:D398,"")</f>
        <v>52</v>
      </c>
      <c r="E400" s="0" t="n">
        <f aca="false">COUNTIF(E1:E398,"")</f>
        <v>67</v>
      </c>
    </row>
    <row r="401" customFormat="false" ht="12.8" hidden="false" customHeight="false" outlineLevel="0" collapsed="false">
      <c r="D401" s="0" t="n">
        <f aca="false">COUNTIF(D1:D398,"*")</f>
        <v>346</v>
      </c>
      <c r="E401" s="0" t="n">
        <f aca="false">COUNTIF(E1:E398,"*")</f>
        <v>331</v>
      </c>
      <c r="H401" s="0" t="n">
        <f aca="false">COUNTIF(H1:H398,"*")</f>
        <v>324</v>
      </c>
      <c r="I401" s="0" t="n">
        <f aca="false">COUNTIF(I1:I398,"*")</f>
        <v>324</v>
      </c>
      <c r="J401" s="0" t="n">
        <f aca="false">COUNTIF(J1:J398,"*")</f>
        <v>95</v>
      </c>
      <c r="K401" s="0" t="n">
        <f aca="false">COUNTIF(K1:K398,"*")</f>
        <v>95</v>
      </c>
    </row>
    <row r="403" customFormat="false" ht="12.8" hidden="false" customHeight="false" outlineLevel="0" collapsed="false">
      <c r="C403" s="0" t="s">
        <v>2281</v>
      </c>
      <c r="D403" s="0" t="n">
        <f aca="false">COUNTIF(D1:D398,"*home automation*")</f>
        <v>45</v>
      </c>
      <c r="H403" s="0" t="n">
        <f aca="false">MIN(H1:H398)</f>
        <v>1</v>
      </c>
      <c r="I403" s="0" t="n">
        <f aca="false">MIN(I1:I398)</f>
        <v>6</v>
      </c>
      <c r="J403" s="0" t="n">
        <f aca="false">MIN(J1:J398)</f>
        <v>0</v>
      </c>
      <c r="K403" s="0" t="n">
        <f aca="false">MIN(K1:K398)</f>
        <v>2</v>
      </c>
    </row>
    <row r="404" customFormat="false" ht="12.8" hidden="false" customHeight="false" outlineLevel="0" collapsed="false">
      <c r="C404" s="0" t="s">
        <v>2283</v>
      </c>
      <c r="D404" s="0" t="n">
        <f aca="false">COUNTIF(D1:D398,"*graph algorithm*")</f>
        <v>32</v>
      </c>
      <c r="H404" s="0" t="n">
        <f aca="false">MAX(H1:H398)</f>
        <v>671617</v>
      </c>
      <c r="I404" s="0" t="n">
        <f aca="false">MAX(I1:I398)</f>
        <v>1048576</v>
      </c>
      <c r="J404" s="0" t="n">
        <f aca="false">MAX(J1:J398)</f>
        <v>343944</v>
      </c>
      <c r="K404" s="0" t="n">
        <f aca="false">MAX(K1:K398)</f>
        <v>347577</v>
      </c>
    </row>
    <row r="405" customFormat="false" ht="12.8" hidden="false" customHeight="false" outlineLevel="0" collapsed="false">
      <c r="C405" s="0" t="s">
        <v>2289</v>
      </c>
      <c r="D405" s="0" t="n">
        <f aca="false">COUNTIF(D1:D398,"*computer game*")</f>
        <v>50</v>
      </c>
    </row>
    <row r="406" customFormat="false" ht="12.8" hidden="false" customHeight="false" outlineLevel="0" collapsed="false">
      <c r="C406" s="0" t="s">
        <v>2482</v>
      </c>
      <c r="D406" s="0" t="n">
        <f aca="false">COUNTIF(D1:D398,"*collaboration*")</f>
        <v>14</v>
      </c>
    </row>
    <row r="407" customFormat="false" ht="12.8" hidden="false" customHeight="false" outlineLevel="0" collapsed="false">
      <c r="C407" s="0" t="s">
        <v>2287</v>
      </c>
      <c r="D407" s="0" t="n">
        <f aca="false">COUNTIF(D1:D398,"*e-commerce*")</f>
        <v>80</v>
      </c>
    </row>
    <row r="408" customFormat="false" ht="12.8" hidden="false" customHeight="false" outlineLevel="0" collapsed="false">
      <c r="C408" s="0" t="s">
        <v>2291</v>
      </c>
      <c r="D408" s="0" t="n">
        <f aca="false">COUNTIF(D1:D398,"*systems software*")</f>
        <v>82</v>
      </c>
    </row>
    <row r="409" customFormat="false" ht="12.8" hidden="false" customHeight="false" outlineLevel="0" collapsed="false">
      <c r="C409" s="0" t="s">
        <v>2292</v>
      </c>
      <c r="D409" s="0" t="n">
        <f aca="false">COUNTIF(D1:D398,"*unknown*")</f>
        <v>28</v>
      </c>
    </row>
    <row r="410" customFormat="false" ht="12.8" hidden="false" customHeight="false" outlineLevel="0" collapsed="false">
      <c r="C410" s="0" t="s">
        <v>2305</v>
      </c>
      <c r="D410" s="0" t="n">
        <f aca="false">COUNTIF(D1:D398,"*SPLOT selection*")</f>
        <v>74</v>
      </c>
      <c r="H410" s="0" t="n">
        <f aca="false">MEDIAN(H413:H736)</f>
        <v>26</v>
      </c>
      <c r="I410" s="0" t="n">
        <f aca="false">MEDIAN(I413:I736)</f>
        <v>290</v>
      </c>
      <c r="J410" s="0" t="n">
        <f aca="false">MEDIAN(J413:J507)</f>
        <v>13</v>
      </c>
      <c r="K410" s="0" t="n">
        <f aca="false">MEDIAN(K413:K507)</f>
        <v>310</v>
      </c>
    </row>
    <row r="411" customFormat="false" ht="12.8" hidden="false" customHeight="false" outlineLevel="0" collapsed="false">
      <c r="C411" s="0" t="s">
        <v>2483</v>
      </c>
      <c r="D411" s="0" t="n">
        <f aca="false">COUNTIF(D1:D398,"*SPL Conqueror selection*")</f>
        <v>6</v>
      </c>
    </row>
    <row r="412" customFormat="false" ht="12.8" hidden="false" customHeight="false" outlineLevel="0" collapsed="false">
      <c r="C412" s="0" t="s">
        <v>2484</v>
      </c>
      <c r="D412" s="0" t="n">
        <f aca="false">COUNTIF(D1:D398,"*SPL2go selection*")</f>
        <v>3</v>
      </c>
    </row>
    <row r="413" customFormat="false" ht="12.8" hidden="false" customHeight="false" outlineLevel="0" collapsed="false">
      <c r="C413" s="0" t="s">
        <v>2485</v>
      </c>
      <c r="D413" s="0" t="n">
        <f aca="false">COUNTIF(D1:D398,"*FeatureHouse selection*")</f>
        <v>1</v>
      </c>
      <c r="H413" s="0" t="n">
        <v>671617</v>
      </c>
      <c r="I413" s="2" t="n">
        <v>1048576</v>
      </c>
      <c r="J413" s="2" t="n">
        <v>343944</v>
      </c>
      <c r="K413" s="2" t="n">
        <v>347577</v>
      </c>
    </row>
    <row r="414" customFormat="false" ht="12.8" hidden="false" customHeight="false" outlineLevel="0" collapsed="false">
      <c r="C414" s="0" t="s">
        <v>2486</v>
      </c>
      <c r="D414" s="0" t="n">
        <f aca="false">COUNTIF(D1:D398,"*FeatureIDE selection*")</f>
        <v>2</v>
      </c>
      <c r="H414" s="0" t="n">
        <v>14781</v>
      </c>
      <c r="I414" s="2" t="n">
        <v>671617</v>
      </c>
      <c r="J414" s="2" t="n">
        <v>343944</v>
      </c>
      <c r="K414" s="2" t="n">
        <v>343944</v>
      </c>
    </row>
    <row r="415" customFormat="false" ht="12.8" hidden="false" customHeight="false" outlineLevel="0" collapsed="false">
      <c r="C415" s="0" t="s">
        <v>2487</v>
      </c>
      <c r="D415" s="0" t="n">
        <f aca="false">COUNTIF(D1:D398,"*FaMa selection*")</f>
        <v>1</v>
      </c>
      <c r="H415" s="2" t="n">
        <v>14010</v>
      </c>
      <c r="I415" s="2" t="n">
        <v>62482</v>
      </c>
      <c r="J415" s="2" t="n">
        <v>277521</v>
      </c>
      <c r="K415" s="2" t="n">
        <v>343944</v>
      </c>
    </row>
    <row r="416" customFormat="false" ht="12.8" hidden="false" customHeight="false" outlineLevel="0" collapsed="false">
      <c r="C416" s="0" t="s">
        <v>2488</v>
      </c>
      <c r="D416" s="0" t="n">
        <f aca="false">COUNTIF(D1:D398,"*FAMILIAR selection*")</f>
        <v>1</v>
      </c>
      <c r="H416" s="2" t="n">
        <v>13322</v>
      </c>
      <c r="I416" s="2" t="n">
        <v>62482</v>
      </c>
      <c r="J416" s="2" t="n">
        <v>59044</v>
      </c>
      <c r="K416" s="2" t="n">
        <v>343944</v>
      </c>
    </row>
    <row r="417" customFormat="false" ht="12.8" hidden="false" customHeight="false" outlineLevel="0" collapsed="false">
      <c r="C417" s="0" t="s">
        <v>2489</v>
      </c>
      <c r="D417" s="0" t="n">
        <f aca="false">COUNTIF(D1:D398,"*weather*")</f>
        <v>15</v>
      </c>
      <c r="H417" s="0" t="n">
        <v>8003</v>
      </c>
      <c r="I417" s="2" t="n">
        <v>62482</v>
      </c>
      <c r="J417" s="2" t="n">
        <v>2968</v>
      </c>
      <c r="K417" s="2" t="n">
        <v>343944</v>
      </c>
    </row>
    <row r="418" customFormat="false" ht="12.8" hidden="false" customHeight="false" outlineLevel="0" collapsed="false">
      <c r="C418" s="0" t="s">
        <v>2490</v>
      </c>
      <c r="D418" s="0" t="n">
        <f aca="false">COUNTIF(D1:D398,"*food*")</f>
        <v>1</v>
      </c>
      <c r="H418" s="0" t="n">
        <v>6888</v>
      </c>
      <c r="I418" s="2" t="n">
        <v>62482</v>
      </c>
      <c r="J418" s="2" t="n">
        <v>2968</v>
      </c>
      <c r="K418" s="2" t="n">
        <v>343944</v>
      </c>
    </row>
    <row r="419" customFormat="false" ht="12.8" hidden="false" customHeight="false" outlineLevel="0" collapsed="false">
      <c r="C419" s="0" t="s">
        <v>2491</v>
      </c>
      <c r="D419" s="0" t="n">
        <f aca="false">COUNTIF(D1:D398,"*database*")</f>
        <v>47</v>
      </c>
      <c r="H419" s="0" t="n">
        <v>6888</v>
      </c>
      <c r="I419" s="2" t="n">
        <v>62470</v>
      </c>
      <c r="J419" s="2" t="n">
        <v>2468</v>
      </c>
      <c r="K419" s="2" t="n">
        <v>343944</v>
      </c>
    </row>
    <row r="420" customFormat="false" ht="12.8" hidden="false" customHeight="false" outlineLevel="0" collapsed="false">
      <c r="C420" s="0" t="s">
        <v>2492</v>
      </c>
      <c r="D420" s="0" t="n">
        <f aca="false">COUNTIF(D1:D398,"*editor*")</f>
        <v>23</v>
      </c>
      <c r="H420" s="0" t="n">
        <v>6052</v>
      </c>
      <c r="I420" s="2" t="n">
        <v>52005</v>
      </c>
      <c r="J420" s="2" t="n">
        <v>2468</v>
      </c>
      <c r="K420" s="2" t="n">
        <v>343944</v>
      </c>
    </row>
    <row r="421" customFormat="false" ht="12.8" hidden="false" customHeight="false" outlineLevel="0" collapsed="false">
      <c r="C421" s="0" t="s">
        <v>2493</v>
      </c>
      <c r="D421" s="0" t="n">
        <f aca="false">COUNTIF(D1:D398,"*programming*")</f>
        <v>14</v>
      </c>
      <c r="H421" s="0" t="n">
        <v>6000</v>
      </c>
      <c r="I421" s="2" t="n">
        <v>28115</v>
      </c>
      <c r="J421" s="2" t="n">
        <v>2468</v>
      </c>
      <c r="K421" s="2" t="n">
        <v>343944</v>
      </c>
    </row>
    <row r="422" customFormat="false" ht="12.8" hidden="false" customHeight="false" outlineLevel="0" collapsed="false">
      <c r="C422" s="0" t="s">
        <v>130</v>
      </c>
      <c r="D422" s="0" t="n">
        <f aca="false">COUNTIF(D1:D398,"*mobile phone*")</f>
        <v>26</v>
      </c>
      <c r="H422" s="2" t="n">
        <v>5000</v>
      </c>
      <c r="I422" s="2" t="n">
        <v>21050</v>
      </c>
      <c r="J422" s="2" t="n">
        <v>2468</v>
      </c>
      <c r="K422" s="2" t="n">
        <v>343944</v>
      </c>
    </row>
    <row r="423" customFormat="false" ht="12.8" hidden="false" customHeight="false" outlineLevel="0" collapsed="false">
      <c r="C423" s="0" t="s">
        <v>2494</v>
      </c>
      <c r="D423" s="0" t="n">
        <f aca="false">COUNTIF(D1:D398,"*documentation*")</f>
        <v>9</v>
      </c>
      <c r="H423" s="2" t="n">
        <v>4675</v>
      </c>
      <c r="I423" s="2" t="n">
        <v>20000</v>
      </c>
      <c r="J423" s="2" t="n">
        <v>2468</v>
      </c>
      <c r="K423" s="2" t="n">
        <v>343944</v>
      </c>
    </row>
    <row r="424" customFormat="false" ht="12.8" hidden="false" customHeight="false" outlineLevel="0" collapsed="false">
      <c r="C424" s="0" t="s">
        <v>2296</v>
      </c>
      <c r="D424" s="0" t="n">
        <v>20</v>
      </c>
      <c r="H424" s="0" t="n">
        <v>3296</v>
      </c>
      <c r="I424" s="2" t="n">
        <v>18616</v>
      </c>
      <c r="J424" s="2" t="n">
        <v>2468</v>
      </c>
      <c r="K424" s="2" t="n">
        <v>343944</v>
      </c>
    </row>
    <row r="425" customFormat="false" ht="12.8" hidden="false" customHeight="false" outlineLevel="0" collapsed="false">
      <c r="C425" s="0" t="s">
        <v>2495</v>
      </c>
      <c r="D425" s="0" t="n">
        <f aca="false">COUNTIF(D1:D398,"*email*")</f>
        <v>7</v>
      </c>
      <c r="H425" s="2" t="n">
        <v>2513</v>
      </c>
      <c r="I425" s="2" t="n">
        <v>18616</v>
      </c>
      <c r="J425" s="2" t="n">
        <v>2468</v>
      </c>
      <c r="K425" s="2" t="n">
        <v>343944</v>
      </c>
    </row>
    <row r="426" customFormat="false" ht="12.8" hidden="false" customHeight="false" outlineLevel="0" collapsed="false">
      <c r="C426" s="0" t="s">
        <v>2297</v>
      </c>
      <c r="D426" s="0" t="n">
        <f aca="false">COUNTIF(D1:D398,"*business*")</f>
        <v>7</v>
      </c>
      <c r="H426" s="2" t="n">
        <v>2000</v>
      </c>
      <c r="I426" s="2" t="n">
        <v>18616</v>
      </c>
      <c r="J426" s="2" t="n">
        <v>2468</v>
      </c>
      <c r="K426" s="2" t="n">
        <v>343944</v>
      </c>
    </row>
    <row r="427" customFormat="false" ht="12.8" hidden="false" customHeight="false" outlineLevel="0" collapsed="false">
      <c r="C427" s="0" t="s">
        <v>2496</v>
      </c>
      <c r="D427" s="0" t="n">
        <f aca="false">COUNTIF(D1:D398,"*insurance*")</f>
        <v>4</v>
      </c>
      <c r="H427" s="0" t="n">
        <v>2000</v>
      </c>
      <c r="I427" s="2" t="n">
        <v>18616</v>
      </c>
      <c r="J427" s="2" t="n">
        <v>1164</v>
      </c>
      <c r="K427" s="2" t="n">
        <v>343944</v>
      </c>
    </row>
    <row r="428" customFormat="false" ht="12.8" hidden="false" customHeight="false" outlineLevel="0" collapsed="false">
      <c r="C428" s="0" t="s">
        <v>2497</v>
      </c>
      <c r="D428" s="0" t="n">
        <f aca="false">COUNTIF(D1:D398,"*entertainment*")</f>
        <v>1</v>
      </c>
      <c r="H428" s="2" t="n">
        <v>1920</v>
      </c>
      <c r="I428" s="2" t="n">
        <v>18616</v>
      </c>
      <c r="J428" s="2" t="n">
        <v>1148</v>
      </c>
      <c r="K428" s="2" t="n">
        <v>343944</v>
      </c>
    </row>
    <row r="429" customFormat="false" ht="12.8" hidden="false" customHeight="false" outlineLevel="0" collapsed="false">
      <c r="C429" s="0" t="s">
        <v>2498</v>
      </c>
      <c r="D429" s="0" t="n">
        <f aca="false">COUNTIF(D1:D398,"*web application*")</f>
        <v>28</v>
      </c>
      <c r="H429" s="0" t="n">
        <v>1653</v>
      </c>
      <c r="I429" s="2" t="n">
        <v>18616</v>
      </c>
      <c r="J429" s="2" t="n">
        <v>1109</v>
      </c>
      <c r="K429" s="2" t="n">
        <v>343944</v>
      </c>
    </row>
    <row r="430" customFormat="false" ht="12.8" hidden="false" customHeight="false" outlineLevel="0" collapsed="false">
      <c r="C430" s="0" t="s">
        <v>2499</v>
      </c>
      <c r="D430" s="0" t="n">
        <f aca="false">COUNTIF(D1:D398,"*search engine*")</f>
        <v>10</v>
      </c>
      <c r="H430" s="0" t="n">
        <v>1600</v>
      </c>
      <c r="I430" s="2" t="n">
        <v>18616</v>
      </c>
      <c r="J430" s="2" t="n">
        <v>1020</v>
      </c>
      <c r="K430" s="2" t="n">
        <v>343944</v>
      </c>
    </row>
    <row r="431" customFormat="false" ht="12.8" hidden="false" customHeight="false" outlineLevel="0" collapsed="false">
      <c r="C431" s="0" t="s">
        <v>316</v>
      </c>
      <c r="D431" s="0" t="n">
        <f aca="false">COUNTIF(D1:D398,"*automotive*")</f>
        <v>72</v>
      </c>
      <c r="H431" s="2" t="n">
        <v>1245</v>
      </c>
      <c r="I431" s="2" t="n">
        <v>18434</v>
      </c>
      <c r="J431" s="2" t="n">
        <v>1020</v>
      </c>
      <c r="K431" s="2" t="n">
        <v>343944</v>
      </c>
    </row>
    <row r="432" customFormat="false" ht="12.8" hidden="false" customHeight="false" outlineLevel="0" collapsed="false">
      <c r="C432" s="0" t="s">
        <v>2500</v>
      </c>
      <c r="D432" s="0" t="n">
        <f aca="false">COUNTIF(D1:D398,"*connector*")</f>
        <v>6</v>
      </c>
      <c r="H432" s="0" t="n">
        <v>1244</v>
      </c>
      <c r="I432" s="2" t="n">
        <v>17365</v>
      </c>
      <c r="J432" s="2" t="n">
        <v>666</v>
      </c>
      <c r="K432" s="2" t="n">
        <v>343944</v>
      </c>
    </row>
    <row r="433" customFormat="false" ht="12.8" hidden="false" customHeight="false" outlineLevel="0" collapsed="false">
      <c r="C433" s="0" t="s">
        <v>2501</v>
      </c>
      <c r="D433" s="0" t="n">
        <f aca="false">COUNTIF(D1:D398,"*data structure*")</f>
        <v>16</v>
      </c>
      <c r="H433" s="0" t="n">
        <v>1244</v>
      </c>
      <c r="I433" s="2" t="n">
        <v>17365</v>
      </c>
      <c r="J433" s="2" t="n">
        <v>134</v>
      </c>
      <c r="K433" s="2" t="n">
        <v>343944</v>
      </c>
    </row>
    <row r="434" customFormat="false" ht="12.8" hidden="false" customHeight="false" outlineLevel="0" collapsed="false">
      <c r="C434" s="0" t="s">
        <v>2315</v>
      </c>
      <c r="D434" s="0" t="n">
        <f aca="false">COUNTIF(D1:D398,"*semantics*")</f>
        <v>2</v>
      </c>
      <c r="H434" s="2" t="n">
        <v>1244</v>
      </c>
      <c r="I434" s="2" t="n">
        <v>17365</v>
      </c>
      <c r="J434" s="2" t="n">
        <v>132</v>
      </c>
      <c r="K434" s="2" t="n">
        <v>343944</v>
      </c>
    </row>
    <row r="435" customFormat="false" ht="12.8" hidden="false" customHeight="false" outlineLevel="0" collapsed="false">
      <c r="C435" s="0" t="s">
        <v>287</v>
      </c>
      <c r="D435" s="0" t="n">
        <f aca="false">COUNTIF(D1:D398,"*sensor network*")</f>
        <v>14</v>
      </c>
      <c r="H435" s="2" t="n">
        <v>1244</v>
      </c>
      <c r="I435" s="2" t="n">
        <v>17365</v>
      </c>
      <c r="J435" s="2" t="n">
        <v>123</v>
      </c>
      <c r="K435" s="2" t="n">
        <v>277521</v>
      </c>
    </row>
    <row r="436" customFormat="false" ht="12.8" hidden="false" customHeight="false" outlineLevel="0" collapsed="false">
      <c r="C436" s="0" t="s">
        <v>2502</v>
      </c>
      <c r="D436" s="0" t="n">
        <f aca="false">COUNTIF(D1:D398,"*music*")</f>
        <v>8</v>
      </c>
      <c r="H436" s="0" t="n">
        <v>1244</v>
      </c>
      <c r="I436" s="2" t="n">
        <v>16542</v>
      </c>
      <c r="J436" s="2" t="n">
        <v>81</v>
      </c>
      <c r="K436" s="2" t="n">
        <v>187193</v>
      </c>
    </row>
    <row r="437" customFormat="false" ht="12.8" hidden="false" customHeight="false" outlineLevel="0" collapsed="false">
      <c r="C437" s="0" t="s">
        <v>2503</v>
      </c>
      <c r="D437" s="0" t="n">
        <f aca="false">COUNTIF(D1:D398,"*safety*")</f>
        <v>1</v>
      </c>
      <c r="H437" s="0" t="n">
        <v>1244</v>
      </c>
      <c r="I437" s="2" t="n">
        <v>14910</v>
      </c>
      <c r="J437" s="2" t="n">
        <v>81</v>
      </c>
      <c r="K437" s="2" t="n">
        <v>80715</v>
      </c>
    </row>
    <row r="438" customFormat="false" ht="12.8" hidden="false" customHeight="false" outlineLevel="0" collapsed="false">
      <c r="C438" s="0" t="s">
        <v>827</v>
      </c>
      <c r="D438" s="0" t="n">
        <f aca="false">COUNTIF(D1:D398,"*test generation*")</f>
        <v>3</v>
      </c>
      <c r="H438" s="0" t="n">
        <v>1166</v>
      </c>
      <c r="I438" s="2" t="n">
        <v>14009</v>
      </c>
      <c r="J438" s="2" t="n">
        <v>68</v>
      </c>
      <c r="K438" s="2" t="n">
        <v>62183</v>
      </c>
    </row>
    <row r="439" customFormat="false" ht="12.8" hidden="false" customHeight="false" outlineLevel="0" collapsed="false">
      <c r="C439" s="0" t="s">
        <v>2335</v>
      </c>
      <c r="D439" s="0" t="n">
        <f aca="false">COUNTIF(D1:D398,"*compiler*")</f>
        <v>9</v>
      </c>
      <c r="H439" s="0" t="n">
        <v>1036</v>
      </c>
      <c r="I439" s="2" t="n">
        <v>13500</v>
      </c>
      <c r="J439" s="2" t="n">
        <v>67</v>
      </c>
      <c r="K439" s="2" t="n">
        <v>59044</v>
      </c>
    </row>
    <row r="440" customFormat="false" ht="12.8" hidden="false" customHeight="false" outlineLevel="0" collapsed="false">
      <c r="C440" s="0" t="s">
        <v>2504</v>
      </c>
      <c r="D440" s="0" t="n">
        <f aca="false">COUNTIF(D1:D398,"*calculator*")</f>
        <v>1</v>
      </c>
      <c r="H440" s="0" t="n">
        <v>1000</v>
      </c>
      <c r="I440" s="2" t="n">
        <v>13322</v>
      </c>
      <c r="J440" s="2" t="n">
        <v>64</v>
      </c>
      <c r="K440" s="2" t="n">
        <v>50606</v>
      </c>
    </row>
    <row r="441" customFormat="false" ht="12.8" hidden="false" customHeight="false" outlineLevel="0" collapsed="false">
      <c r="C441" s="0" t="s">
        <v>2505</v>
      </c>
      <c r="D441" s="0" t="n">
        <f aca="false">COUNTIF(D1:D398,"*component architecture*")</f>
        <v>1</v>
      </c>
      <c r="H441" s="0" t="n">
        <v>1000</v>
      </c>
      <c r="I441" s="2" t="n">
        <v>11254</v>
      </c>
      <c r="J441" s="2" t="n">
        <v>63</v>
      </c>
      <c r="K441" s="2" t="n">
        <v>14295</v>
      </c>
    </row>
    <row r="442" customFormat="false" ht="12.8" hidden="false" customHeight="false" outlineLevel="0" collapsed="false">
      <c r="C442" s="0" t="s">
        <v>2293</v>
      </c>
      <c r="D442" s="0" t="n">
        <f aca="false">COUNTIF(D1:D398,"*medical*")</f>
        <v>14</v>
      </c>
      <c r="H442" s="2" t="n">
        <v>1000</v>
      </c>
      <c r="I442" s="2" t="n">
        <v>10000</v>
      </c>
      <c r="J442" s="2" t="n">
        <v>61</v>
      </c>
      <c r="K442" s="2" t="n">
        <v>14295</v>
      </c>
    </row>
    <row r="443" customFormat="false" ht="12.8" hidden="false" customHeight="false" outlineLevel="0" collapsed="false">
      <c r="C443" s="0" t="s">
        <v>2506</v>
      </c>
      <c r="D443" s="0" t="n">
        <f aca="false">COUNTIF(D1:D398,"*pump*")</f>
        <v>5</v>
      </c>
      <c r="H443" s="0" t="n">
        <v>1000</v>
      </c>
      <c r="I443" s="2" t="n">
        <v>10000</v>
      </c>
      <c r="J443" s="2" t="n">
        <v>55</v>
      </c>
      <c r="K443" s="2" t="n">
        <v>14295</v>
      </c>
    </row>
    <row r="444" customFormat="false" ht="12.8" hidden="false" customHeight="false" outlineLevel="0" collapsed="false">
      <c r="C444" s="0" t="s">
        <v>2507</v>
      </c>
      <c r="D444" s="0" t="n">
        <f aca="false">COUNTIF(D1:D398,"*hotel*")</f>
        <v>1</v>
      </c>
      <c r="H444" s="0" t="n">
        <v>1000</v>
      </c>
      <c r="I444" s="2" t="n">
        <v>10000</v>
      </c>
      <c r="J444" s="2" t="n">
        <v>45</v>
      </c>
      <c r="K444" s="2" t="n">
        <v>11632</v>
      </c>
    </row>
    <row r="445" customFormat="false" ht="12.8" hidden="false" customHeight="false" outlineLevel="0" collapsed="false">
      <c r="C445" s="0" t="s">
        <v>2362</v>
      </c>
      <c r="D445" s="0" t="n">
        <f aca="false">COUNTIF(D1:D398,"*middleware*")</f>
        <v>10</v>
      </c>
      <c r="H445" s="2" t="n">
        <v>1000</v>
      </c>
      <c r="I445" s="2" t="n">
        <v>10000</v>
      </c>
      <c r="J445" s="2" t="n">
        <v>35</v>
      </c>
      <c r="K445" s="2" t="n">
        <v>3545</v>
      </c>
    </row>
    <row r="446" customFormat="false" ht="12.8" hidden="false" customHeight="false" outlineLevel="0" collapsed="false">
      <c r="C446" s="0" t="s">
        <v>1838</v>
      </c>
      <c r="D446" s="0" t="n">
        <f aca="false">COUNTIF(D1:D398,"*banking*")</f>
        <v>12</v>
      </c>
      <c r="H446" s="0" t="n">
        <v>783</v>
      </c>
      <c r="I446" s="2" t="n">
        <v>10000</v>
      </c>
      <c r="J446" s="2" t="n">
        <v>30</v>
      </c>
      <c r="K446" s="2" t="n">
        <v>3545</v>
      </c>
    </row>
    <row r="447" customFormat="false" ht="12.8" hidden="false" customHeight="false" outlineLevel="0" collapsed="false">
      <c r="C447" s="0" t="s">
        <v>2358</v>
      </c>
      <c r="D447" s="0" t="n">
        <v>1</v>
      </c>
      <c r="H447" s="0" t="n">
        <v>771</v>
      </c>
      <c r="I447" s="2" t="n">
        <v>10000</v>
      </c>
      <c r="J447" s="2" t="n">
        <v>30</v>
      </c>
      <c r="K447" s="2" t="n">
        <v>3240</v>
      </c>
    </row>
    <row r="448" customFormat="false" ht="12.8" hidden="false" customHeight="false" outlineLevel="0" collapsed="false">
      <c r="C448" s="0" t="s">
        <v>2508</v>
      </c>
      <c r="D448" s="0" t="n">
        <f aca="false">COUNTIF(D1:D398,"*engineering*")</f>
        <v>1</v>
      </c>
      <c r="H448" s="0" t="n">
        <v>771</v>
      </c>
      <c r="I448" s="2" t="n">
        <v>10000</v>
      </c>
      <c r="J448" s="2" t="n">
        <v>27</v>
      </c>
      <c r="K448" s="2" t="n">
        <v>3208</v>
      </c>
    </row>
    <row r="449" customFormat="false" ht="12.8" hidden="false" customHeight="false" outlineLevel="0" collapsed="false">
      <c r="C449" s="0" t="s">
        <v>2356</v>
      </c>
      <c r="D449" s="0" t="n">
        <f aca="false">COUNTIF(D1:D398,"*cloud computing*")</f>
        <v>17</v>
      </c>
      <c r="H449" s="0" t="n">
        <v>600</v>
      </c>
      <c r="I449" s="2" t="n">
        <v>10000</v>
      </c>
      <c r="J449" s="2" t="n">
        <v>26</v>
      </c>
      <c r="K449" s="2" t="n">
        <v>3018</v>
      </c>
    </row>
    <row r="450" customFormat="false" ht="12.8" hidden="false" customHeight="false" outlineLevel="0" collapsed="false">
      <c r="C450" s="0" t="s">
        <v>2509</v>
      </c>
      <c r="D450" s="0" t="n">
        <f aca="false">COUNTIF(D1:D398,"*travel*")</f>
        <v>2</v>
      </c>
      <c r="H450" s="0" t="n">
        <v>565</v>
      </c>
      <c r="I450" s="2" t="n">
        <v>10000</v>
      </c>
      <c r="J450" s="2" t="n">
        <v>24</v>
      </c>
      <c r="K450" s="2" t="n">
        <v>2833</v>
      </c>
    </row>
    <row r="451" customFormat="false" ht="12.8" hidden="false" customHeight="false" outlineLevel="0" collapsed="false">
      <c r="C451" s="0" t="s">
        <v>2510</v>
      </c>
      <c r="D451" s="0" t="n">
        <f aca="false">COUNTIF(D1:D398,"*alarm system*")</f>
        <v>1</v>
      </c>
      <c r="H451" s="2" t="n">
        <v>549</v>
      </c>
      <c r="I451" s="2" t="n">
        <v>10000</v>
      </c>
      <c r="J451" s="2" t="n">
        <v>23</v>
      </c>
      <c r="K451" s="2" t="n">
        <v>1369</v>
      </c>
    </row>
    <row r="452" customFormat="false" ht="12.8" hidden="false" customHeight="false" outlineLevel="0" collapsed="false">
      <c r="C452" s="0" t="s">
        <v>1962</v>
      </c>
      <c r="D452" s="0" t="n">
        <f aca="false">COUNTIF(D1:D398,"*elevator*")</f>
        <v>7</v>
      </c>
      <c r="H452" s="0" t="n">
        <v>544</v>
      </c>
      <c r="I452" s="2" t="n">
        <v>10000</v>
      </c>
      <c r="J452" s="2" t="n">
        <v>22</v>
      </c>
      <c r="K452" s="2" t="n">
        <v>1369</v>
      </c>
    </row>
    <row r="453" customFormat="false" ht="12.8" hidden="false" customHeight="false" outlineLevel="0" collapsed="false">
      <c r="C453" s="0" t="s">
        <v>2369</v>
      </c>
      <c r="D453" s="0" t="n">
        <f aca="false">COUNTIF(D1:D398,"*digital signage*")</f>
        <v>2</v>
      </c>
      <c r="H453" s="0" t="n">
        <v>544</v>
      </c>
      <c r="I453" s="2" t="n">
        <v>10000</v>
      </c>
      <c r="J453" s="2" t="n">
        <v>22</v>
      </c>
      <c r="K453" s="2" t="n">
        <v>1148</v>
      </c>
    </row>
    <row r="454" customFormat="false" ht="12.8" hidden="false" customHeight="false" outlineLevel="0" collapsed="false">
      <c r="C454" s="0" t="s">
        <v>808</v>
      </c>
      <c r="D454" s="0" t="n">
        <v>8</v>
      </c>
      <c r="H454" s="0" t="n">
        <v>544</v>
      </c>
      <c r="I454" s="2" t="n">
        <v>10000</v>
      </c>
      <c r="J454" s="2" t="n">
        <v>21</v>
      </c>
      <c r="K454" s="2" t="n">
        <v>1109</v>
      </c>
    </row>
    <row r="455" customFormat="false" ht="12.8" hidden="false" customHeight="false" outlineLevel="0" collapsed="false">
      <c r="C455" s="0" t="s">
        <v>2321</v>
      </c>
      <c r="D455" s="0" t="n">
        <f aca="false">COUNTIF(D1:D398,"*web framework*")</f>
        <v>9</v>
      </c>
      <c r="H455" s="0" t="n">
        <v>544</v>
      </c>
      <c r="I455" s="2" t="n">
        <v>10000</v>
      </c>
      <c r="J455" s="2" t="n">
        <v>21</v>
      </c>
      <c r="K455" s="2" t="n">
        <v>790</v>
      </c>
    </row>
    <row r="456" customFormat="false" ht="12.8" hidden="false" customHeight="false" outlineLevel="0" collapsed="false">
      <c r="C456" s="0" t="s">
        <v>2511</v>
      </c>
      <c r="D456" s="0" t="n">
        <f aca="false">COUNTIF(D1:D398,"*robotics*")</f>
        <v>6</v>
      </c>
      <c r="H456" s="2" t="n">
        <v>512</v>
      </c>
      <c r="I456" s="2" t="n">
        <v>10000</v>
      </c>
      <c r="J456" s="2" t="n">
        <v>21</v>
      </c>
      <c r="K456" s="2" t="n">
        <v>500</v>
      </c>
    </row>
    <row r="457" customFormat="false" ht="12.8" hidden="false" customHeight="false" outlineLevel="0" collapsed="false">
      <c r="C457" s="0" t="s">
        <v>1179</v>
      </c>
      <c r="D457" s="0" t="n">
        <f aca="false">COUNTIF(D1:D398,"*scheduling unit*")</f>
        <v>1</v>
      </c>
      <c r="H457" s="2" t="n">
        <v>500</v>
      </c>
      <c r="I457" s="2" t="n">
        <v>10000</v>
      </c>
      <c r="J457" s="2" t="n">
        <v>15</v>
      </c>
      <c r="K457" s="2" t="n">
        <v>347</v>
      </c>
    </row>
    <row r="458" customFormat="false" ht="12.8" hidden="false" customHeight="false" outlineLevel="0" collapsed="false">
      <c r="C458" s="0" t="s">
        <v>2512</v>
      </c>
      <c r="D458" s="0" t="n">
        <f aca="false">COUNTIF(D1:D398,"*antivirus*")</f>
        <v>1</v>
      </c>
      <c r="H458" s="0" t="n">
        <v>500</v>
      </c>
      <c r="I458" s="2" t="n">
        <v>8823</v>
      </c>
      <c r="J458" s="2" t="n">
        <v>14</v>
      </c>
      <c r="K458" s="2" t="n">
        <v>330</v>
      </c>
    </row>
    <row r="459" customFormat="false" ht="12.8" hidden="false" customHeight="false" outlineLevel="0" collapsed="false">
      <c r="C459" s="0" t="s">
        <v>2513</v>
      </c>
      <c r="D459" s="0" t="n">
        <f aca="false">COUNTIF(D1:D398,"*messaging*")</f>
        <v>8</v>
      </c>
      <c r="H459" s="2" t="n">
        <v>500</v>
      </c>
      <c r="I459" s="2" t="n">
        <v>8355</v>
      </c>
      <c r="J459" s="2" t="n">
        <v>13</v>
      </c>
      <c r="K459" s="2" t="n">
        <v>330</v>
      </c>
    </row>
    <row r="460" customFormat="false" ht="12.8" hidden="false" customHeight="false" outlineLevel="0" collapsed="false">
      <c r="C460" s="0" t="s">
        <v>2386</v>
      </c>
      <c r="D460" s="0" t="n">
        <f aca="false">COUNTIF(D1:D398,"*public services*")</f>
        <v>1</v>
      </c>
      <c r="H460" s="2" t="n">
        <v>395</v>
      </c>
      <c r="I460" s="2" t="n">
        <v>6889</v>
      </c>
      <c r="J460" s="2" t="n">
        <v>13</v>
      </c>
      <c r="K460" s="2" t="n">
        <v>310</v>
      </c>
    </row>
    <row r="461" customFormat="false" ht="12.8" hidden="false" customHeight="false" outlineLevel="0" collapsed="false">
      <c r="C461" s="0" t="s">
        <v>2514</v>
      </c>
      <c r="D461" s="0" t="n">
        <f aca="false">COUNTIF(D1:D398,"*math*")</f>
        <v>3</v>
      </c>
      <c r="H461" s="0" t="n">
        <v>321</v>
      </c>
      <c r="I461" s="2" t="n">
        <v>6889</v>
      </c>
      <c r="J461" s="2" t="n">
        <v>13</v>
      </c>
      <c r="K461" s="2" t="n">
        <v>281</v>
      </c>
    </row>
    <row r="462" customFormat="false" ht="12.8" hidden="false" customHeight="false" outlineLevel="0" collapsed="false">
      <c r="C462" s="0" t="s">
        <v>2515</v>
      </c>
      <c r="D462" s="0" t="n">
        <f aca="false">COUNTIF(D1:D398,"*printer*")</f>
        <v>21</v>
      </c>
      <c r="H462" s="0" t="n">
        <v>300</v>
      </c>
      <c r="I462" s="2" t="n">
        <v>6888</v>
      </c>
      <c r="J462" s="2" t="n">
        <v>12</v>
      </c>
      <c r="K462" s="2" t="n">
        <v>205</v>
      </c>
    </row>
    <row r="463" customFormat="false" ht="12.8" hidden="false" customHeight="false" outlineLevel="0" collapsed="false">
      <c r="C463" s="0" t="s">
        <v>2516</v>
      </c>
      <c r="D463" s="0" t="n">
        <f aca="false">COUNTIF(D1:D398,"*wiki*")</f>
        <v>2</v>
      </c>
      <c r="H463" s="0" t="n">
        <v>300</v>
      </c>
      <c r="I463" s="2" t="n">
        <v>6888</v>
      </c>
      <c r="J463" s="2" t="n">
        <v>11</v>
      </c>
      <c r="K463" s="2" t="n">
        <v>192</v>
      </c>
    </row>
    <row r="464" customFormat="false" ht="12.8" hidden="false" customHeight="false" outlineLevel="0" collapsed="false">
      <c r="C464" s="0" t="s">
        <v>2517</v>
      </c>
      <c r="D464" s="0" t="n">
        <f aca="false">COUNTIF(D1:D398,"*data transformation*")</f>
        <v>24</v>
      </c>
      <c r="H464" s="0" t="n">
        <v>290</v>
      </c>
      <c r="I464" s="2" t="n">
        <v>6888</v>
      </c>
      <c r="J464" s="2" t="n">
        <v>10</v>
      </c>
      <c r="K464" s="2" t="n">
        <v>186</v>
      </c>
    </row>
    <row r="465" customFormat="false" ht="12.8" hidden="false" customHeight="false" outlineLevel="0" collapsed="false">
      <c r="C465" s="0" t="s">
        <v>2518</v>
      </c>
      <c r="D465" s="0" t="n">
        <f aca="false">COUNTIF(D1:D398,"*register*")</f>
        <v>3</v>
      </c>
      <c r="H465" s="0" t="n">
        <v>290</v>
      </c>
      <c r="I465" s="2" t="n">
        <v>6888</v>
      </c>
      <c r="J465" s="2" t="n">
        <v>10</v>
      </c>
      <c r="K465" s="2" t="n">
        <v>179</v>
      </c>
    </row>
    <row r="466" customFormat="false" ht="12.8" hidden="false" customHeight="false" outlineLevel="0" collapsed="false">
      <c r="C466" s="0" t="s">
        <v>1693</v>
      </c>
      <c r="D466" s="0" t="n">
        <f aca="false">COUNTIF(D1:D398,"*finance*")</f>
        <v>15</v>
      </c>
      <c r="H466" s="0" t="n">
        <v>290</v>
      </c>
      <c r="I466" s="2" t="n">
        <v>6888</v>
      </c>
      <c r="J466" s="2" t="n">
        <v>10</v>
      </c>
      <c r="K466" s="2" t="n">
        <v>134</v>
      </c>
    </row>
    <row r="467" customFormat="false" ht="12.8" hidden="false" customHeight="false" outlineLevel="0" collapsed="false">
      <c r="C467" s="0" t="s">
        <v>2422</v>
      </c>
      <c r="D467" s="0" t="n">
        <f aca="false">COUNTIF(D1:D398,"*self-adaptive software*")</f>
        <v>1</v>
      </c>
      <c r="H467" s="2" t="n">
        <v>290</v>
      </c>
      <c r="I467" s="2" t="n">
        <v>6888</v>
      </c>
      <c r="J467" s="2" t="n">
        <v>10</v>
      </c>
      <c r="K467" s="2" t="n">
        <v>132</v>
      </c>
    </row>
    <row r="468" customFormat="false" ht="12.8" hidden="false" customHeight="false" outlineLevel="0" collapsed="false">
      <c r="C468" s="0" t="s">
        <v>2519</v>
      </c>
      <c r="D468" s="0" t="n">
        <f aca="false">COUNTIF(D1:D398,"*tourism*")</f>
        <v>5</v>
      </c>
      <c r="H468" s="2" t="n">
        <v>287</v>
      </c>
      <c r="I468" s="2" t="n">
        <v>6888</v>
      </c>
      <c r="J468" s="2" t="n">
        <v>10</v>
      </c>
      <c r="K468" s="2" t="n">
        <v>110</v>
      </c>
    </row>
    <row r="469" customFormat="false" ht="12.8" hidden="false" customHeight="false" outlineLevel="0" collapsed="false">
      <c r="C469" s="0" t="s">
        <v>2520</v>
      </c>
      <c r="D469" s="0" t="n">
        <f aca="false">COUNTIF(D1:D398,"*mobile agent*")</f>
        <v>1</v>
      </c>
      <c r="H469" s="0" t="n">
        <v>287</v>
      </c>
      <c r="I469" s="0" t="n">
        <v>6888</v>
      </c>
      <c r="J469" s="2" t="n">
        <v>7</v>
      </c>
      <c r="K469" s="2" t="n">
        <v>105</v>
      </c>
    </row>
    <row r="470" customFormat="false" ht="12.8" hidden="false" customHeight="false" outlineLevel="0" collapsed="false">
      <c r="C470" s="0" t="s">
        <v>1229</v>
      </c>
      <c r="D470" s="0" t="n">
        <f aca="false">COUNTIF(D1:D398,"*bike*")</f>
        <v>10</v>
      </c>
      <c r="H470" s="2" t="n">
        <v>254</v>
      </c>
      <c r="I470" s="2" t="n">
        <v>6888</v>
      </c>
      <c r="J470" s="2" t="n">
        <v>7</v>
      </c>
      <c r="K470" s="2" t="n">
        <v>89</v>
      </c>
    </row>
    <row r="471" customFormat="false" ht="12.8" hidden="false" customHeight="false" outlineLevel="0" collapsed="false">
      <c r="C471" s="0" t="s">
        <v>2300</v>
      </c>
      <c r="D471" s="0" t="n">
        <v>2</v>
      </c>
      <c r="H471" s="0" t="n">
        <v>242</v>
      </c>
      <c r="I471" s="2" t="n">
        <v>6888</v>
      </c>
      <c r="J471" s="2" t="n">
        <v>7</v>
      </c>
      <c r="K471" s="2" t="n">
        <v>81</v>
      </c>
    </row>
    <row r="472" customFormat="false" ht="12.8" hidden="false" customHeight="false" outlineLevel="0" collapsed="false">
      <c r="C472" s="0" t="s">
        <v>2440</v>
      </c>
      <c r="D472" s="0" t="n">
        <f aca="false">COUNTIF(D1:D398,"*deep learning*")</f>
        <v>1</v>
      </c>
      <c r="H472" s="0" t="n">
        <v>242</v>
      </c>
      <c r="I472" s="2" t="n">
        <v>6888</v>
      </c>
      <c r="J472" s="2" t="n">
        <v>6</v>
      </c>
      <c r="K472" s="2" t="n">
        <v>76</v>
      </c>
    </row>
    <row r="473" customFormat="false" ht="12.8" hidden="false" customHeight="false" outlineLevel="0" collapsed="false">
      <c r="C473" s="0" t="s">
        <v>2521</v>
      </c>
      <c r="D473" s="0" t="n">
        <f aca="false">COUNTIF(D1:D398,"*energy*")</f>
        <v>2</v>
      </c>
      <c r="H473" s="0" t="n">
        <v>221</v>
      </c>
      <c r="I473" s="2" t="n">
        <v>6888</v>
      </c>
      <c r="J473" s="2" t="n">
        <v>6</v>
      </c>
      <c r="K473" s="2" t="n">
        <v>70</v>
      </c>
    </row>
    <row r="474" customFormat="false" ht="12.8" hidden="false" customHeight="false" outlineLevel="0" collapsed="false">
      <c r="C474" s="0" t="s">
        <v>2522</v>
      </c>
      <c r="D474" s="0" t="n">
        <f aca="false">COUNTIF(D1:D398,"*vending machine*")</f>
        <v>5</v>
      </c>
      <c r="H474" s="0" t="n">
        <v>214</v>
      </c>
      <c r="I474" s="2" t="n">
        <v>6888</v>
      </c>
      <c r="J474" s="2" t="n">
        <v>6</v>
      </c>
      <c r="K474" s="2" t="n">
        <v>61</v>
      </c>
    </row>
    <row r="475" customFormat="false" ht="12.8" hidden="false" customHeight="false" outlineLevel="0" collapsed="false">
      <c r="C475" s="0" t="s">
        <v>2523</v>
      </c>
      <c r="D475" s="0" t="n">
        <f aca="false">COUNTIF(D1:D398,"*genealogy*")</f>
        <v>1</v>
      </c>
      <c r="H475" s="2" t="n">
        <v>211</v>
      </c>
      <c r="I475" s="2" t="n">
        <v>6888</v>
      </c>
      <c r="J475" s="2" t="n">
        <v>5</v>
      </c>
      <c r="K475" s="2" t="n">
        <v>59</v>
      </c>
    </row>
    <row r="476" customFormat="false" ht="12.8" hidden="false" customHeight="false" outlineLevel="0" collapsed="false">
      <c r="C476" s="0" t="s">
        <v>2524</v>
      </c>
      <c r="D476" s="0" t="n">
        <f aca="false">COUNTIF(D1:D398,"*bestiary*")</f>
        <v>1</v>
      </c>
      <c r="H476" s="0" t="n">
        <v>203</v>
      </c>
      <c r="I476" s="2" t="n">
        <v>6888</v>
      </c>
      <c r="J476" s="2" t="n">
        <v>5</v>
      </c>
      <c r="K476" s="2" t="n">
        <v>59</v>
      </c>
    </row>
    <row r="477" customFormat="false" ht="12.8" hidden="false" customHeight="false" outlineLevel="0" collapsed="false">
      <c r="C477" s="0" t="s">
        <v>2525</v>
      </c>
      <c r="D477" s="0" t="n">
        <f aca="false">COUNTIF(D1:D398,"*parser*")</f>
        <v>1</v>
      </c>
      <c r="H477" s="2" t="n">
        <v>200</v>
      </c>
      <c r="I477" s="2" t="n">
        <v>6888</v>
      </c>
      <c r="J477" s="2" t="n">
        <v>4</v>
      </c>
      <c r="K477" s="2" t="n">
        <v>55</v>
      </c>
    </row>
    <row r="478" customFormat="false" ht="12.8" hidden="false" customHeight="false" outlineLevel="0" collapsed="false">
      <c r="C478" s="0" t="s">
        <v>2526</v>
      </c>
      <c r="D478" s="0" t="n">
        <f aca="false">COUNTIF(D1:D398,"*image processing*")</f>
        <v>2</v>
      </c>
      <c r="H478" s="0" t="n">
        <v>200</v>
      </c>
      <c r="I478" s="2" t="n">
        <v>6888</v>
      </c>
      <c r="J478" s="2" t="n">
        <v>3</v>
      </c>
      <c r="K478" s="2" t="n">
        <v>46</v>
      </c>
    </row>
    <row r="479" customFormat="false" ht="12.8" hidden="false" customHeight="false" outlineLevel="0" collapsed="false">
      <c r="C479" s="0" t="s">
        <v>2527</v>
      </c>
      <c r="D479" s="0" t="n">
        <f aca="false">COUNTIF(D1:D398,"*graphics*")</f>
        <v>5</v>
      </c>
      <c r="H479" s="0" t="n">
        <v>181</v>
      </c>
      <c r="I479" s="2" t="n">
        <v>6888</v>
      </c>
      <c r="J479" s="2" t="n">
        <v>2</v>
      </c>
      <c r="K479" s="2" t="n">
        <v>31</v>
      </c>
    </row>
    <row r="480" customFormat="false" ht="12.8" hidden="false" customHeight="false" outlineLevel="0" collapsed="false">
      <c r="C480" s="0" t="s">
        <v>2528</v>
      </c>
      <c r="D480" s="0" t="n">
        <f aca="false">COUNTIF(D1:D398,"*browser*")</f>
        <v>1</v>
      </c>
      <c r="H480" s="0" t="n">
        <v>154</v>
      </c>
      <c r="I480" s="2" t="n">
        <v>6888</v>
      </c>
      <c r="J480" s="2" t="n">
        <v>1</v>
      </c>
      <c r="K480" s="2" t="n">
        <v>31</v>
      </c>
    </row>
    <row r="481" customFormat="false" ht="12.8" hidden="false" customHeight="false" outlineLevel="0" collapsed="false">
      <c r="C481" s="0" t="s">
        <v>2316</v>
      </c>
      <c r="D481" s="0" t="n">
        <f aca="false">COUNTIF(D1:D398,"*multimedia*")</f>
        <v>31</v>
      </c>
      <c r="H481" s="0" t="n">
        <v>154</v>
      </c>
      <c r="I481" s="2" t="n">
        <v>6888</v>
      </c>
      <c r="J481" s="2" t="n">
        <v>1</v>
      </c>
      <c r="K481" s="2" t="n">
        <v>27</v>
      </c>
    </row>
    <row r="482" customFormat="false" ht="12.8" hidden="false" customHeight="false" outlineLevel="0" collapsed="false">
      <c r="C482" s="0" t="s">
        <v>2468</v>
      </c>
      <c r="D482" s="0" t="n">
        <f aca="false">COUNTIF(D1:D398,"*server*")</f>
        <v>11</v>
      </c>
      <c r="H482" s="0" t="n">
        <v>144</v>
      </c>
      <c r="I482" s="2" t="n">
        <v>6888</v>
      </c>
      <c r="J482" s="2" t="n">
        <v>1</v>
      </c>
      <c r="K482" s="2" t="n">
        <v>21</v>
      </c>
    </row>
    <row r="483" customFormat="false" ht="12.8" hidden="false" customHeight="false" outlineLevel="0" collapsed="false">
      <c r="C483" s="0" t="s">
        <v>2393</v>
      </c>
      <c r="D483" s="0" t="n">
        <f aca="false">COUNTIF(D1:D398,"*networking*")</f>
        <v>3</v>
      </c>
      <c r="H483" s="0" t="n">
        <v>140</v>
      </c>
      <c r="I483" s="2" t="n">
        <v>6888</v>
      </c>
      <c r="J483" s="2" t="n">
        <v>1</v>
      </c>
      <c r="K483" s="2" t="n">
        <v>21</v>
      </c>
    </row>
    <row r="484" customFormat="false" ht="12.8" hidden="false" customHeight="false" outlineLevel="0" collapsed="false">
      <c r="C484" s="0" t="s">
        <v>2529</v>
      </c>
      <c r="D484" s="0" t="n">
        <f aca="false">COUNTIF(D1:D398,"*remote computing*")</f>
        <v>4</v>
      </c>
      <c r="H484" s="0" t="n">
        <v>134</v>
      </c>
      <c r="I484" s="2" t="n">
        <v>6867</v>
      </c>
      <c r="J484" s="2" t="n">
        <v>1</v>
      </c>
      <c r="K484" s="2" t="n">
        <v>21</v>
      </c>
    </row>
    <row r="485" customFormat="false" ht="12.8" hidden="false" customHeight="false" outlineLevel="0" collapsed="false">
      <c r="C485" s="0" t="s">
        <v>2530</v>
      </c>
      <c r="D485" s="0" t="n">
        <f aca="false">COUNTIF(D1:D398,"*cryptocurrency*")</f>
        <v>1</v>
      </c>
      <c r="H485" s="0" t="n">
        <v>134</v>
      </c>
      <c r="I485" s="2" t="n">
        <v>6492</v>
      </c>
      <c r="J485" s="2" t="n">
        <v>0</v>
      </c>
      <c r="K485" s="2" t="n">
        <v>21</v>
      </c>
    </row>
    <row r="486" customFormat="false" ht="12.8" hidden="false" customHeight="false" outlineLevel="0" collapsed="false">
      <c r="C486" s="0" t="s">
        <v>2298</v>
      </c>
      <c r="D486" s="0" t="n">
        <f aca="false">COUNTIF(D1:D398,"*payment*")</f>
        <v>12</v>
      </c>
      <c r="H486" s="0" t="n">
        <v>134</v>
      </c>
      <c r="I486" s="2" t="n">
        <v>6320</v>
      </c>
      <c r="J486" s="2" t="n">
        <v>0</v>
      </c>
      <c r="K486" s="2" t="n">
        <v>21</v>
      </c>
    </row>
    <row r="487" customFormat="false" ht="12.8" hidden="false" customHeight="false" outlineLevel="0" collapsed="false">
      <c r="C487" s="0" t="s">
        <v>2531</v>
      </c>
      <c r="D487" s="0" t="n">
        <f aca="false">COUNTIF(D1:D398,"*feature model*")</f>
        <v>1</v>
      </c>
      <c r="H487" s="0" t="n">
        <v>114</v>
      </c>
      <c r="I487" s="2" t="n">
        <v>6052</v>
      </c>
      <c r="J487" s="2" t="n">
        <v>0</v>
      </c>
      <c r="K487" s="2" t="n">
        <v>21</v>
      </c>
    </row>
    <row r="488" customFormat="false" ht="12.8" hidden="false" customHeight="false" outlineLevel="0" collapsed="false">
      <c r="C488" s="0" t="s">
        <v>2474</v>
      </c>
      <c r="D488" s="0" t="n">
        <f aca="false">COUNTIF(D1:D398,"*outer space*")</f>
        <v>1</v>
      </c>
      <c r="H488" s="0" t="n">
        <v>106</v>
      </c>
      <c r="I488" s="2" t="n">
        <v>6000</v>
      </c>
      <c r="J488" s="2" t="n">
        <v>0</v>
      </c>
      <c r="K488" s="2" t="n">
        <v>21</v>
      </c>
    </row>
    <row r="489" customFormat="false" ht="12.8" hidden="false" customHeight="false" outlineLevel="0" collapsed="false">
      <c r="C489" s="0" t="s">
        <v>2532</v>
      </c>
      <c r="D489" s="0" t="n">
        <f aca="false">COUNTIF(D1:D398,"*big data*")</f>
        <v>1</v>
      </c>
      <c r="H489" s="0" t="n">
        <v>100</v>
      </c>
      <c r="I489" s="2" t="n">
        <v>5701</v>
      </c>
      <c r="J489" s="2" t="n">
        <v>0</v>
      </c>
      <c r="K489" s="2" t="n">
        <v>19</v>
      </c>
    </row>
    <row r="490" customFormat="false" ht="12.8" hidden="false" customHeight="false" outlineLevel="0" collapsed="false">
      <c r="C490" s="0" t="s">
        <v>2477</v>
      </c>
      <c r="D490" s="0" t="n">
        <f aca="false">COUNTIF(D1:D398,"*cyber-physical production*")</f>
        <v>1</v>
      </c>
      <c r="H490" s="0" t="n">
        <v>100</v>
      </c>
      <c r="I490" s="2" t="n">
        <v>5701</v>
      </c>
      <c r="J490" s="2" t="n">
        <v>0</v>
      </c>
      <c r="K490" s="2" t="n">
        <v>18</v>
      </c>
    </row>
    <row r="491" customFormat="false" ht="12.8" hidden="false" customHeight="false" outlineLevel="0" collapsed="false">
      <c r="C491" s="0" t="s">
        <v>2533</v>
      </c>
      <c r="D491" s="0" t="n">
        <f aca="false">COUNTIF(D1:D398,"*data compression*")</f>
        <v>11</v>
      </c>
      <c r="H491" s="0" t="n">
        <v>100</v>
      </c>
      <c r="I491" s="2" t="n">
        <v>5701</v>
      </c>
      <c r="J491" s="2" t="n">
        <v>0</v>
      </c>
      <c r="K491" s="2" t="n">
        <v>13</v>
      </c>
    </row>
    <row r="492" customFormat="false" ht="12.8" hidden="false" customHeight="false" outlineLevel="0" collapsed="false">
      <c r="C492" s="0" t="s">
        <v>2479</v>
      </c>
      <c r="D492" s="0" t="n">
        <f aca="false">COUNTIF(D1:D398,"*programming language*")</f>
        <v>2</v>
      </c>
      <c r="H492" s="0" t="n">
        <v>100</v>
      </c>
      <c r="I492" s="2" t="n">
        <v>5543</v>
      </c>
      <c r="J492" s="2" t="n">
        <v>0</v>
      </c>
      <c r="K492" s="2" t="n">
        <v>11</v>
      </c>
    </row>
    <row r="493" customFormat="false" ht="12.8" hidden="false" customHeight="false" outlineLevel="0" collapsed="false">
      <c r="C493" s="0" t="s">
        <v>2534</v>
      </c>
      <c r="D493" s="0" t="n">
        <f aca="false">COUNTIF(D1:D398,"*quality attributes*")</f>
        <v>1</v>
      </c>
      <c r="H493" s="0" t="n">
        <v>100</v>
      </c>
      <c r="I493" s="2" t="n">
        <v>5321</v>
      </c>
      <c r="J493" s="2" t="n">
        <v>0</v>
      </c>
      <c r="K493" s="2" t="n">
        <v>11</v>
      </c>
    </row>
    <row r="494" customFormat="false" ht="12.8" hidden="false" customHeight="false" outlineLevel="0" collapsed="false">
      <c r="C494" s="0" t="s">
        <v>2535</v>
      </c>
      <c r="D494" s="0" t="n">
        <f aca="false">COUNTIF(D1:D398,"*data transfer*")</f>
        <v>6</v>
      </c>
      <c r="H494" s="0" t="n">
        <v>100</v>
      </c>
      <c r="I494" s="2" t="n">
        <v>5000</v>
      </c>
      <c r="J494" s="2" t="n">
        <v>0</v>
      </c>
      <c r="K494" s="2" t="n">
        <v>10</v>
      </c>
    </row>
    <row r="495" customFormat="false" ht="12.8" hidden="false" customHeight="false" outlineLevel="0" collapsed="false">
      <c r="C495" s="0" t="s">
        <v>2536</v>
      </c>
      <c r="D495" s="0" t="n">
        <f aca="false">COUNTIF(D1:D398,"*product line*")</f>
        <v>1</v>
      </c>
      <c r="H495" s="0" t="n">
        <v>100</v>
      </c>
      <c r="I495" s="2" t="n">
        <v>5000</v>
      </c>
      <c r="J495" s="2" t="n">
        <v>0</v>
      </c>
      <c r="K495" s="2" t="n">
        <v>10</v>
      </c>
    </row>
    <row r="496" customFormat="false" ht="12.8" hidden="false" customHeight="false" outlineLevel="0" collapsed="false">
      <c r="C496" s="0" t="s">
        <v>2537</v>
      </c>
      <c r="D496" s="0" t="n">
        <f aca="false">COUNTIF(D1:D398,"*motor*")</f>
        <v>1</v>
      </c>
      <c r="H496" s="2" t="n">
        <v>100</v>
      </c>
      <c r="I496" s="2" t="n">
        <v>5000</v>
      </c>
      <c r="J496" s="2" t="n">
        <v>0</v>
      </c>
      <c r="K496" s="2" t="n">
        <v>10</v>
      </c>
    </row>
    <row r="497" customFormat="false" ht="12.8" hidden="false" customHeight="false" outlineLevel="0" collapsed="false">
      <c r="C497" s="0" t="s">
        <v>2314</v>
      </c>
      <c r="D497" s="0" t="n">
        <f aca="false">COUNTIF(D1:D398,"*e-communication*")</f>
        <v>13</v>
      </c>
      <c r="H497" s="0" t="n">
        <v>100</v>
      </c>
      <c r="I497" s="2" t="n">
        <v>5000</v>
      </c>
      <c r="J497" s="2" t="n">
        <v>0</v>
      </c>
      <c r="K497" s="2" t="n">
        <v>9</v>
      </c>
    </row>
    <row r="498" customFormat="false" ht="12.8" hidden="false" customHeight="false" outlineLevel="0" collapsed="false">
      <c r="C498" s="0" t="s">
        <v>2538</v>
      </c>
      <c r="D498" s="0" t="n">
        <f aca="false">COUNTIF(D1:D398,"*science*")</f>
        <v>5</v>
      </c>
      <c r="H498" s="0" t="n">
        <v>100</v>
      </c>
      <c r="I498" s="2" t="n">
        <v>5000</v>
      </c>
      <c r="J498" s="2" t="n">
        <v>0</v>
      </c>
      <c r="K498" s="2" t="n">
        <v>9</v>
      </c>
    </row>
    <row r="499" customFormat="false" ht="12.8" hidden="false" customHeight="false" outlineLevel="0" collapsed="false">
      <c r="C499" s="0" t="s">
        <v>2539</v>
      </c>
      <c r="D499" s="0" t="n">
        <f aca="false">COUNTIF(D1:D398,"*container*")</f>
        <v>1</v>
      </c>
      <c r="H499" s="2" t="n">
        <v>100</v>
      </c>
      <c r="I499" s="2" t="n">
        <v>5000</v>
      </c>
      <c r="J499" s="2" t="n">
        <v>0</v>
      </c>
      <c r="K499" s="2" t="n">
        <v>9</v>
      </c>
    </row>
    <row r="500" customFormat="false" ht="12.8" hidden="false" customHeight="false" outlineLevel="0" collapsed="false">
      <c r="C500" s="0" t="s">
        <v>2540</v>
      </c>
      <c r="D500" s="0" t="n">
        <f aca="false">COUNTIF(D1:D398,"*economy*")</f>
        <v>1</v>
      </c>
      <c r="H500" s="0" t="n">
        <v>100</v>
      </c>
      <c r="I500" s="2" t="n">
        <v>5000</v>
      </c>
      <c r="J500" s="2" t="n">
        <v>0</v>
      </c>
      <c r="K500" s="2" t="n">
        <v>6</v>
      </c>
    </row>
    <row r="501" customFormat="false" ht="12.8" hidden="false" customHeight="false" outlineLevel="0" collapsed="false">
      <c r="C501" s="0" t="s">
        <v>2541</v>
      </c>
      <c r="D501" s="0" t="n">
        <f aca="false">COUNTIF(D1:D398,"*monitoring*")</f>
        <v>1</v>
      </c>
      <c r="H501" s="0" t="n">
        <v>100</v>
      </c>
      <c r="I501" s="2" t="n">
        <v>5000</v>
      </c>
      <c r="J501" s="2" t="n">
        <v>0</v>
      </c>
      <c r="K501" s="2" t="n">
        <v>6</v>
      </c>
    </row>
    <row r="502" customFormat="false" ht="12.8" hidden="false" customHeight="false" outlineLevel="0" collapsed="false">
      <c r="C502" s="0" t="s">
        <v>2542</v>
      </c>
      <c r="D502" s="0" t="n">
        <f aca="false">COUNTIF(D1:D398,"*caching*")</f>
        <v>1</v>
      </c>
      <c r="H502" s="0" t="n">
        <v>96</v>
      </c>
      <c r="I502" s="2" t="n">
        <v>5000</v>
      </c>
      <c r="J502" s="2" t="n">
        <v>0</v>
      </c>
      <c r="K502" s="2" t="n">
        <v>5</v>
      </c>
    </row>
    <row r="503" customFormat="false" ht="12.8" hidden="false" customHeight="false" outlineLevel="0" collapsed="false">
      <c r="C503" s="0" t="s">
        <v>42</v>
      </c>
      <c r="D503" s="0" t="n">
        <v>4</v>
      </c>
      <c r="H503" s="2" t="n">
        <v>96</v>
      </c>
      <c r="I503" s="2" t="n">
        <v>5000</v>
      </c>
      <c r="J503" s="2" t="n">
        <v>0</v>
      </c>
      <c r="K503" s="2" t="n">
        <v>5</v>
      </c>
    </row>
    <row r="504" customFormat="false" ht="12.8" hidden="false" customHeight="false" outlineLevel="0" collapsed="false">
      <c r="C504" s="0" t="s">
        <v>2543</v>
      </c>
      <c r="D504" s="0" t="n">
        <f aca="false">COUNTIF(D1:D398,"*sales*")</f>
        <v>2</v>
      </c>
      <c r="H504" s="0" t="n">
        <v>81</v>
      </c>
      <c r="I504" s="2" t="n">
        <v>5000</v>
      </c>
      <c r="J504" s="2" t="n">
        <v>0</v>
      </c>
      <c r="K504" s="2" t="n">
        <v>4</v>
      </c>
    </row>
    <row r="505" customFormat="false" ht="12.8" hidden="false" customHeight="false" outlineLevel="0" collapsed="false">
      <c r="C505" s="0" t="s">
        <v>2544</v>
      </c>
      <c r="D505" s="0" t="n">
        <f aca="false">COUNTIF(D1:D398,"*OCL*")</f>
        <v>1</v>
      </c>
      <c r="H505" s="2" t="n">
        <v>80</v>
      </c>
      <c r="I505" s="2" t="n">
        <v>4675</v>
      </c>
      <c r="J505" s="2" t="n">
        <v>0</v>
      </c>
      <c r="K505" s="2" t="n">
        <v>4</v>
      </c>
    </row>
    <row r="506" customFormat="false" ht="12.8" hidden="false" customHeight="false" outlineLevel="0" collapsed="false">
      <c r="C506" s="0" t="s">
        <v>2545</v>
      </c>
      <c r="D506" s="0" t="n">
        <f aca="false">COUNTIF(D1:D398,"*education*")</f>
        <v>1</v>
      </c>
      <c r="H506" s="0" t="n">
        <v>76</v>
      </c>
      <c r="I506" s="2" t="n">
        <v>4433</v>
      </c>
      <c r="J506" s="2" t="n">
        <v>0</v>
      </c>
      <c r="K506" s="2" t="n">
        <v>2</v>
      </c>
    </row>
    <row r="507" customFormat="false" ht="12.8" hidden="false" customHeight="false" outlineLevel="0" collapsed="false">
      <c r="C507" s="0" t="s">
        <v>2546</v>
      </c>
      <c r="D507" s="0" t="n">
        <f aca="false">COUNTIF(D1:D398,"*audio*")</f>
        <v>1</v>
      </c>
      <c r="H507" s="0" t="n">
        <v>76</v>
      </c>
      <c r="I507" s="2" t="n">
        <v>4433</v>
      </c>
      <c r="J507" s="2" t="n">
        <v>0</v>
      </c>
      <c r="K507" s="2" t="n">
        <v>2</v>
      </c>
    </row>
    <row r="508" customFormat="false" ht="12.8" hidden="false" customHeight="false" outlineLevel="0" collapsed="false">
      <c r="C508" s="0" t="s">
        <v>2547</v>
      </c>
      <c r="D508" s="0" t="n">
        <f aca="false">COUNTIF(D1:D398,"*television*")</f>
        <v>4</v>
      </c>
      <c r="H508" s="2" t="n">
        <v>72</v>
      </c>
      <c r="I508" s="2" t="n">
        <v>2833</v>
      </c>
    </row>
    <row r="509" customFormat="false" ht="12.8" hidden="false" customHeight="false" outlineLevel="0" collapsed="false">
      <c r="C509" s="0" t="s">
        <v>2548</v>
      </c>
      <c r="D509" s="0" t="n">
        <f aca="false">COUNTIF(D1:D398,"*file retrieval*")</f>
        <v>9</v>
      </c>
      <c r="H509" s="0" t="n">
        <v>72</v>
      </c>
      <c r="I509" s="2" t="n">
        <v>2513</v>
      </c>
    </row>
    <row r="510" customFormat="false" ht="12.8" hidden="false" customHeight="false" outlineLevel="0" collapsed="false">
      <c r="C510" s="0" t="s">
        <v>2549</v>
      </c>
      <c r="D510" s="0" t="n">
        <f aca="false">COUNTIF(D1:D398,"*reasoning engine*")</f>
        <v>1</v>
      </c>
      <c r="H510" s="2" t="n">
        <v>72</v>
      </c>
      <c r="I510" s="2" t="n">
        <v>2500</v>
      </c>
    </row>
    <row r="511" customFormat="false" ht="12.8" hidden="false" customHeight="false" outlineLevel="0" collapsed="false">
      <c r="C511" s="0" t="s">
        <v>2550</v>
      </c>
      <c r="D511" s="0" t="n">
        <f aca="false">COUNTIF(D1:D398,"*context aware*")</f>
        <v>1</v>
      </c>
      <c r="H511" s="0" t="n">
        <v>71</v>
      </c>
      <c r="I511" s="2" t="n">
        <v>2500</v>
      </c>
    </row>
    <row r="512" customFormat="false" ht="12.8" hidden="false" customHeight="false" outlineLevel="0" collapsed="false">
      <c r="C512" s="0" t="s">
        <v>2294</v>
      </c>
      <c r="D512" s="0" t="n">
        <f aca="false">COUNTIF(D1:D398,"*enterprise*")</f>
        <v>12</v>
      </c>
      <c r="H512" s="2" t="n">
        <v>66</v>
      </c>
      <c r="I512" s="2" t="n">
        <v>2008</v>
      </c>
    </row>
    <row r="513" customFormat="false" ht="12.8" hidden="false" customHeight="false" outlineLevel="0" collapsed="false">
      <c r="C513" s="0" t="s">
        <v>2551</v>
      </c>
      <c r="D513" s="0" t="n">
        <v>1</v>
      </c>
      <c r="H513" s="0" t="n">
        <v>66</v>
      </c>
      <c r="I513" s="2" t="n">
        <v>2000</v>
      </c>
    </row>
    <row r="514" customFormat="false" ht="12.8" hidden="false" customHeight="false" outlineLevel="0" collapsed="false">
      <c r="C514" s="0" t="s">
        <v>2552</v>
      </c>
      <c r="D514" s="0" t="n">
        <v>1</v>
      </c>
      <c r="H514" s="0" t="n">
        <v>64</v>
      </c>
      <c r="I514" s="2" t="n">
        <v>2000</v>
      </c>
    </row>
    <row r="515" customFormat="false" ht="12.8" hidden="false" customHeight="false" outlineLevel="0" collapsed="false">
      <c r="C515" s="0" t="s">
        <v>2553</v>
      </c>
      <c r="D515" s="0" t="n">
        <f aca="false">COUNTIF(D1:D398,"*identification*")</f>
        <v>1</v>
      </c>
      <c r="H515" s="0" t="n">
        <v>61</v>
      </c>
      <c r="I515" s="2" t="n">
        <v>2000</v>
      </c>
    </row>
    <row r="516" customFormat="false" ht="12.8" hidden="false" customHeight="false" outlineLevel="0" collapsed="false">
      <c r="C516" s="0" t="s">
        <v>2554</v>
      </c>
      <c r="D516" s="0" t="n">
        <f aca="false">COUNTIF(D1:D398,"*traffic*")</f>
        <v>2</v>
      </c>
      <c r="H516" s="0" t="n">
        <v>60</v>
      </c>
      <c r="I516" s="2" t="n">
        <v>2000</v>
      </c>
    </row>
    <row r="517" customFormat="false" ht="12.8" hidden="false" customHeight="false" outlineLevel="0" collapsed="false">
      <c r="C517" s="0" t="s">
        <v>2555</v>
      </c>
      <c r="D517" s="0" t="n">
        <f aca="false">COUNTIF(D1:D398,"*aviation*")</f>
        <v>12</v>
      </c>
      <c r="H517" s="2" t="n">
        <v>60</v>
      </c>
      <c r="I517" s="2" t="n">
        <v>2000</v>
      </c>
    </row>
    <row r="518" customFormat="false" ht="12.8" hidden="false" customHeight="false" outlineLevel="0" collapsed="false">
      <c r="C518" s="0" t="s">
        <v>2556</v>
      </c>
      <c r="D518" s="0" t="n">
        <f aca="false">COUNTIF(D1:D398,"*kitchen*")</f>
        <v>1</v>
      </c>
      <c r="H518" s="0" t="n">
        <v>59</v>
      </c>
      <c r="I518" s="2" t="n">
        <v>2000</v>
      </c>
    </row>
    <row r="519" customFormat="false" ht="12.8" hidden="false" customHeight="false" outlineLevel="0" collapsed="false">
      <c r="C519" s="0" t="s">
        <v>2557</v>
      </c>
      <c r="D519" s="0" t="n">
        <f aca="false">COUNTIF(D1:D398,"*video*")</f>
        <v>29</v>
      </c>
      <c r="H519" s="0" t="n">
        <v>58</v>
      </c>
      <c r="I519" s="2" t="n">
        <v>2000</v>
      </c>
    </row>
    <row r="520" customFormat="false" ht="12.8" hidden="false" customHeight="false" outlineLevel="0" collapsed="false">
      <c r="H520" s="0" t="n">
        <v>57</v>
      </c>
      <c r="I520" s="2" t="n">
        <v>2000</v>
      </c>
    </row>
    <row r="521" customFormat="false" ht="12.8" hidden="false" customHeight="false" outlineLevel="0" collapsed="false">
      <c r="H521" s="0" t="n">
        <v>53</v>
      </c>
      <c r="I521" s="2" t="n">
        <v>2000</v>
      </c>
    </row>
    <row r="522" customFormat="false" ht="12.8" hidden="false" customHeight="false" outlineLevel="0" collapsed="false">
      <c r="C522" s="0" t="s">
        <v>2291</v>
      </c>
      <c r="D522" s="0" t="n">
        <v>82</v>
      </c>
      <c r="H522" s="0" t="n">
        <v>52</v>
      </c>
      <c r="I522" s="2" t="n">
        <v>1920</v>
      </c>
    </row>
    <row r="523" customFormat="false" ht="12.8" hidden="false" customHeight="false" outlineLevel="0" collapsed="false">
      <c r="C523" s="0" t="s">
        <v>2287</v>
      </c>
      <c r="D523" s="0" t="n">
        <v>80</v>
      </c>
      <c r="H523" s="0" t="n">
        <v>52</v>
      </c>
      <c r="I523" s="2" t="n">
        <v>1900</v>
      </c>
    </row>
    <row r="524" customFormat="false" ht="12.8" hidden="false" customHeight="false" outlineLevel="0" collapsed="false">
      <c r="C524" s="0" t="s">
        <v>2305</v>
      </c>
      <c r="D524" s="0" t="n">
        <v>74</v>
      </c>
      <c r="H524" s="2" t="n">
        <v>50</v>
      </c>
      <c r="I524" s="2" t="n">
        <v>1600</v>
      </c>
    </row>
    <row r="525" customFormat="false" ht="12.8" hidden="false" customHeight="false" outlineLevel="0" collapsed="false">
      <c r="C525" s="0" t="s">
        <v>316</v>
      </c>
      <c r="D525" s="0" t="n">
        <v>72</v>
      </c>
      <c r="H525" s="0" t="n">
        <v>50</v>
      </c>
      <c r="I525" s="2" t="n">
        <v>1280</v>
      </c>
    </row>
    <row r="526" customFormat="false" ht="12.8" hidden="false" customHeight="false" outlineLevel="0" collapsed="false">
      <c r="C526" s="0" t="s">
        <v>2289</v>
      </c>
      <c r="D526" s="0" t="n">
        <v>50</v>
      </c>
      <c r="H526" s="2" t="n">
        <v>50</v>
      </c>
      <c r="I526" s="2" t="n">
        <v>1151</v>
      </c>
    </row>
    <row r="527" customFormat="false" ht="12.8" hidden="false" customHeight="false" outlineLevel="0" collapsed="false">
      <c r="C527" s="0" t="s">
        <v>2491</v>
      </c>
      <c r="D527" s="0" t="n">
        <v>47</v>
      </c>
      <c r="H527" s="2" t="n">
        <v>50</v>
      </c>
      <c r="I527" s="2" t="n">
        <v>1130</v>
      </c>
    </row>
    <row r="528" customFormat="false" ht="12.8" hidden="false" customHeight="false" outlineLevel="0" collapsed="false">
      <c r="C528" s="0" t="s">
        <v>2281</v>
      </c>
      <c r="D528" s="0" t="n">
        <v>45</v>
      </c>
      <c r="H528" s="0" t="n">
        <v>50</v>
      </c>
      <c r="I528" s="2" t="n">
        <v>1114</v>
      </c>
    </row>
    <row r="529" customFormat="false" ht="12.8" hidden="false" customHeight="false" outlineLevel="0" collapsed="false">
      <c r="C529" s="0" t="s">
        <v>2283</v>
      </c>
      <c r="D529" s="0" t="n">
        <v>32</v>
      </c>
      <c r="H529" s="0" t="n">
        <v>50</v>
      </c>
      <c r="I529" s="2" t="n">
        <v>1083</v>
      </c>
    </row>
    <row r="530" customFormat="false" ht="12.8" hidden="false" customHeight="false" outlineLevel="0" collapsed="false">
      <c r="C530" s="0" t="s">
        <v>2316</v>
      </c>
      <c r="D530" s="0" t="n">
        <v>31</v>
      </c>
      <c r="H530" s="2" t="n">
        <v>50</v>
      </c>
      <c r="I530" s="2" t="n">
        <v>1036</v>
      </c>
    </row>
    <row r="531" customFormat="false" ht="12.8" hidden="false" customHeight="false" outlineLevel="0" collapsed="false">
      <c r="C531" s="0" t="s">
        <v>2557</v>
      </c>
      <c r="D531" s="0" t="n">
        <v>29</v>
      </c>
      <c r="H531" s="0" t="n">
        <v>50</v>
      </c>
      <c r="I531" s="2" t="n">
        <v>1000</v>
      </c>
    </row>
    <row r="532" customFormat="false" ht="12.8" hidden="false" customHeight="false" outlineLevel="0" collapsed="false">
      <c r="C532" s="0" t="s">
        <v>2292</v>
      </c>
      <c r="D532" s="0" t="n">
        <v>28</v>
      </c>
      <c r="H532" s="0" t="n">
        <v>50</v>
      </c>
      <c r="I532" s="2" t="n">
        <v>1000</v>
      </c>
    </row>
    <row r="533" customFormat="false" ht="12.8" hidden="false" customHeight="false" outlineLevel="0" collapsed="false">
      <c r="C533" s="0" t="s">
        <v>2498</v>
      </c>
      <c r="D533" s="0" t="n">
        <v>28</v>
      </c>
      <c r="H533" s="2" t="n">
        <v>50</v>
      </c>
      <c r="I533" s="2" t="n">
        <v>1000</v>
      </c>
    </row>
    <row r="534" customFormat="false" ht="12.8" hidden="false" customHeight="false" outlineLevel="0" collapsed="false">
      <c r="C534" s="0" t="s">
        <v>130</v>
      </c>
      <c r="D534" s="0" t="n">
        <v>26</v>
      </c>
      <c r="H534" s="2" t="n">
        <v>49</v>
      </c>
      <c r="I534" s="2" t="n">
        <v>1000</v>
      </c>
    </row>
    <row r="535" customFormat="false" ht="12.8" hidden="false" customHeight="false" outlineLevel="0" collapsed="false">
      <c r="C535" s="0" t="s">
        <v>2517</v>
      </c>
      <c r="D535" s="0" t="n">
        <v>24</v>
      </c>
      <c r="H535" s="0" t="n">
        <v>49</v>
      </c>
      <c r="I535" s="2" t="n">
        <v>1000</v>
      </c>
    </row>
    <row r="536" customFormat="false" ht="12.8" hidden="false" customHeight="false" outlineLevel="0" collapsed="false">
      <c r="C536" s="0" t="s">
        <v>2492</v>
      </c>
      <c r="D536" s="0" t="n">
        <v>23</v>
      </c>
      <c r="H536" s="0" t="n">
        <v>49</v>
      </c>
      <c r="I536" s="2" t="n">
        <v>1000</v>
      </c>
    </row>
    <row r="537" customFormat="false" ht="12.8" hidden="false" customHeight="false" outlineLevel="0" collapsed="false">
      <c r="C537" s="0" t="s">
        <v>2515</v>
      </c>
      <c r="D537" s="0" t="n">
        <v>21</v>
      </c>
      <c r="H537" s="0" t="n">
        <v>48</v>
      </c>
      <c r="I537" s="2" t="n">
        <v>1000</v>
      </c>
    </row>
    <row r="538" customFormat="false" ht="12.8" hidden="false" customHeight="false" outlineLevel="0" collapsed="false">
      <c r="C538" s="0" t="s">
        <v>2296</v>
      </c>
      <c r="D538" s="0" t="n">
        <v>20</v>
      </c>
      <c r="H538" s="0" t="n">
        <v>47</v>
      </c>
      <c r="I538" s="2" t="n">
        <v>1000</v>
      </c>
    </row>
    <row r="539" customFormat="false" ht="12.8" hidden="false" customHeight="false" outlineLevel="0" collapsed="false">
      <c r="C539" s="0" t="s">
        <v>2356</v>
      </c>
      <c r="D539" s="0" t="n">
        <v>17</v>
      </c>
      <c r="H539" s="0" t="n">
        <v>47</v>
      </c>
      <c r="I539" s="2" t="n">
        <v>1000</v>
      </c>
    </row>
    <row r="540" customFormat="false" ht="12.8" hidden="false" customHeight="false" outlineLevel="0" collapsed="false">
      <c r="C540" s="0" t="s">
        <v>2501</v>
      </c>
      <c r="D540" s="0" t="n">
        <v>16</v>
      </c>
      <c r="H540" s="2" t="n">
        <v>45</v>
      </c>
      <c r="I540" s="2" t="n">
        <v>1000</v>
      </c>
    </row>
    <row r="541" customFormat="false" ht="12.8" hidden="false" customHeight="false" outlineLevel="0" collapsed="false">
      <c r="C541" s="0" t="s">
        <v>1693</v>
      </c>
      <c r="D541" s="0" t="n">
        <v>15</v>
      </c>
      <c r="H541" s="0" t="n">
        <v>45</v>
      </c>
      <c r="I541" s="2" t="n">
        <v>849</v>
      </c>
    </row>
    <row r="542" customFormat="false" ht="12.8" hidden="false" customHeight="false" outlineLevel="0" collapsed="false">
      <c r="C542" s="0" t="s">
        <v>2489</v>
      </c>
      <c r="D542" s="0" t="n">
        <v>15</v>
      </c>
      <c r="H542" s="0" t="n">
        <v>43</v>
      </c>
      <c r="I542" s="2" t="n">
        <v>783</v>
      </c>
    </row>
    <row r="543" customFormat="false" ht="12.8" hidden="false" customHeight="false" outlineLevel="0" collapsed="false">
      <c r="C543" s="0" t="s">
        <v>2482</v>
      </c>
      <c r="D543" s="0" t="n">
        <v>14</v>
      </c>
      <c r="H543" s="0" t="n">
        <v>43</v>
      </c>
      <c r="I543" s="2" t="n">
        <v>771</v>
      </c>
    </row>
    <row r="544" customFormat="false" ht="12.8" hidden="false" customHeight="false" outlineLevel="0" collapsed="false">
      <c r="C544" s="0" t="s">
        <v>2293</v>
      </c>
      <c r="D544" s="0" t="n">
        <v>14</v>
      </c>
      <c r="H544" s="2" t="n">
        <v>43</v>
      </c>
      <c r="I544" s="2" t="n">
        <v>628</v>
      </c>
    </row>
    <row r="545" customFormat="false" ht="12.8" hidden="false" customHeight="false" outlineLevel="0" collapsed="false">
      <c r="C545" s="0" t="s">
        <v>2493</v>
      </c>
      <c r="D545" s="0" t="n">
        <v>14</v>
      </c>
      <c r="H545" s="2" t="n">
        <v>43</v>
      </c>
      <c r="I545" s="2" t="n">
        <v>600</v>
      </c>
    </row>
    <row r="546" customFormat="false" ht="12.8" hidden="false" customHeight="false" outlineLevel="0" collapsed="false">
      <c r="C546" s="0" t="s">
        <v>287</v>
      </c>
      <c r="D546" s="0" t="n">
        <v>14</v>
      </c>
      <c r="H546" s="0" t="n">
        <v>43</v>
      </c>
      <c r="I546" s="2" t="n">
        <v>549</v>
      </c>
    </row>
    <row r="547" customFormat="false" ht="12.8" hidden="false" customHeight="false" outlineLevel="0" collapsed="false">
      <c r="C547" s="0" t="s">
        <v>2314</v>
      </c>
      <c r="D547" s="0" t="n">
        <v>13</v>
      </c>
      <c r="H547" s="2" t="n">
        <v>43</v>
      </c>
      <c r="I547" s="2" t="n">
        <v>512</v>
      </c>
    </row>
    <row r="548" customFormat="false" ht="12.8" hidden="false" customHeight="false" outlineLevel="0" collapsed="false">
      <c r="C548" s="0" t="s">
        <v>2555</v>
      </c>
      <c r="D548" s="0" t="n">
        <v>12</v>
      </c>
      <c r="H548" s="0" t="n">
        <v>43</v>
      </c>
      <c r="I548" s="2" t="n">
        <v>503</v>
      </c>
    </row>
    <row r="549" customFormat="false" ht="12.8" hidden="false" customHeight="false" outlineLevel="0" collapsed="false">
      <c r="C549" s="0" t="s">
        <v>1838</v>
      </c>
      <c r="D549" s="0" t="n">
        <v>12</v>
      </c>
      <c r="H549" s="0" t="n">
        <v>41</v>
      </c>
      <c r="I549" s="2" t="n">
        <v>500</v>
      </c>
    </row>
    <row r="550" customFormat="false" ht="12.8" hidden="false" customHeight="false" outlineLevel="0" collapsed="false">
      <c r="C550" s="0" t="s">
        <v>2294</v>
      </c>
      <c r="D550" s="0" t="n">
        <v>12</v>
      </c>
      <c r="H550" s="0" t="n">
        <v>41</v>
      </c>
      <c r="I550" s="2" t="n">
        <v>500</v>
      </c>
    </row>
    <row r="551" customFormat="false" ht="12.8" hidden="false" customHeight="false" outlineLevel="0" collapsed="false">
      <c r="C551" s="0" t="s">
        <v>2298</v>
      </c>
      <c r="D551" s="0" t="n">
        <v>12</v>
      </c>
      <c r="H551" s="0" t="n">
        <v>40</v>
      </c>
      <c r="I551" s="2" t="n">
        <v>500</v>
      </c>
    </row>
    <row r="552" customFormat="false" ht="12.8" hidden="false" customHeight="false" outlineLevel="0" collapsed="false">
      <c r="C552" s="0" t="s">
        <v>2533</v>
      </c>
      <c r="D552" s="0" t="n">
        <v>11</v>
      </c>
      <c r="H552" s="0" t="n">
        <v>40</v>
      </c>
      <c r="I552" s="2" t="n">
        <v>500</v>
      </c>
    </row>
    <row r="553" customFormat="false" ht="12.8" hidden="false" customHeight="false" outlineLevel="0" collapsed="false">
      <c r="C553" s="0" t="s">
        <v>2468</v>
      </c>
      <c r="D553" s="0" t="n">
        <v>11</v>
      </c>
      <c r="H553" s="2" t="n">
        <v>40</v>
      </c>
      <c r="I553" s="2" t="n">
        <v>500</v>
      </c>
    </row>
    <row r="554" customFormat="false" ht="12.8" hidden="false" customHeight="false" outlineLevel="0" collapsed="false">
      <c r="C554" s="0" t="s">
        <v>1229</v>
      </c>
      <c r="D554" s="0" t="n">
        <v>10</v>
      </c>
      <c r="H554" s="0" t="n">
        <v>40</v>
      </c>
      <c r="I554" s="2" t="n">
        <v>500</v>
      </c>
    </row>
    <row r="555" customFormat="false" ht="12.8" hidden="false" customHeight="false" outlineLevel="0" collapsed="false">
      <c r="C555" s="0" t="s">
        <v>2362</v>
      </c>
      <c r="D555" s="0" t="n">
        <v>10</v>
      </c>
      <c r="H555" s="0" t="n">
        <v>35</v>
      </c>
      <c r="I555" s="2" t="n">
        <v>500</v>
      </c>
    </row>
    <row r="556" customFormat="false" ht="12.8" hidden="false" customHeight="false" outlineLevel="0" collapsed="false">
      <c r="C556" s="0" t="s">
        <v>2499</v>
      </c>
      <c r="D556" s="0" t="n">
        <v>10</v>
      </c>
      <c r="H556" s="0" t="n">
        <v>34</v>
      </c>
      <c r="I556" s="2" t="n">
        <v>500</v>
      </c>
    </row>
    <row r="557" customFormat="false" ht="12.8" hidden="false" customHeight="false" outlineLevel="0" collapsed="false">
      <c r="C557" s="0" t="s">
        <v>2335</v>
      </c>
      <c r="D557" s="0" t="n">
        <v>9</v>
      </c>
      <c r="H557" s="2" t="n">
        <v>34</v>
      </c>
      <c r="I557" s="2" t="n">
        <v>454</v>
      </c>
    </row>
    <row r="558" customFormat="false" ht="12.8" hidden="false" customHeight="false" outlineLevel="0" collapsed="false">
      <c r="C558" s="0" t="s">
        <v>2494</v>
      </c>
      <c r="D558" s="0" t="n">
        <v>9</v>
      </c>
      <c r="H558" s="0" t="n">
        <v>34</v>
      </c>
      <c r="I558" s="2" t="n">
        <v>450.5</v>
      </c>
    </row>
    <row r="559" customFormat="false" ht="12.8" hidden="false" customHeight="false" outlineLevel="0" collapsed="false">
      <c r="C559" s="0" t="s">
        <v>2548</v>
      </c>
      <c r="D559" s="0" t="n">
        <v>9</v>
      </c>
      <c r="H559" s="0" t="n">
        <v>33</v>
      </c>
      <c r="I559" s="2" t="n">
        <v>393</v>
      </c>
    </row>
    <row r="560" customFormat="false" ht="12.8" hidden="false" customHeight="false" outlineLevel="0" collapsed="false">
      <c r="C560" s="0" t="s">
        <v>2321</v>
      </c>
      <c r="D560" s="0" t="n">
        <v>9</v>
      </c>
      <c r="H560" s="2" t="n">
        <v>33</v>
      </c>
      <c r="I560" s="2" t="n">
        <v>366</v>
      </c>
    </row>
    <row r="561" customFormat="false" ht="12.8" hidden="false" customHeight="false" outlineLevel="0" collapsed="false">
      <c r="C561" s="0" t="s">
        <v>808</v>
      </c>
      <c r="D561" s="0" t="n">
        <v>8</v>
      </c>
      <c r="H561" s="0" t="n">
        <v>32</v>
      </c>
      <c r="I561" s="2" t="n">
        <v>366</v>
      </c>
    </row>
    <row r="562" customFormat="false" ht="12.8" hidden="false" customHeight="false" outlineLevel="0" collapsed="false">
      <c r="C562" s="0" t="s">
        <v>2513</v>
      </c>
      <c r="D562" s="0" t="n">
        <v>8</v>
      </c>
      <c r="H562" s="2" t="n">
        <v>31</v>
      </c>
      <c r="I562" s="2" t="n">
        <v>350</v>
      </c>
    </row>
    <row r="563" customFormat="false" ht="12.8" hidden="false" customHeight="false" outlineLevel="0" collapsed="false">
      <c r="C563" s="0" t="s">
        <v>2502</v>
      </c>
      <c r="D563" s="0" t="n">
        <v>8</v>
      </c>
      <c r="H563" s="2" t="n">
        <v>30</v>
      </c>
      <c r="I563" s="2" t="n">
        <v>335</v>
      </c>
    </row>
    <row r="564" customFormat="false" ht="12.8" hidden="false" customHeight="false" outlineLevel="0" collapsed="false">
      <c r="C564" s="0" t="s">
        <v>2297</v>
      </c>
      <c r="D564" s="0" t="n">
        <v>7</v>
      </c>
      <c r="H564" s="0" t="n">
        <v>30</v>
      </c>
      <c r="I564" s="2" t="n">
        <v>321</v>
      </c>
    </row>
    <row r="565" customFormat="false" ht="12.8" hidden="false" customHeight="false" outlineLevel="0" collapsed="false">
      <c r="C565" s="0" t="s">
        <v>1962</v>
      </c>
      <c r="D565" s="0" t="n">
        <v>7</v>
      </c>
      <c r="H565" s="0" t="n">
        <v>30</v>
      </c>
      <c r="I565" s="2" t="n">
        <v>307</v>
      </c>
    </row>
    <row r="566" customFormat="false" ht="12.8" hidden="false" customHeight="false" outlineLevel="0" collapsed="false">
      <c r="C566" s="0" t="s">
        <v>2495</v>
      </c>
      <c r="D566" s="0" t="n">
        <v>7</v>
      </c>
      <c r="H566" s="0" t="n">
        <v>30</v>
      </c>
      <c r="I566" s="2" t="n">
        <v>300</v>
      </c>
    </row>
    <row r="567" customFormat="false" ht="12.8" hidden="false" customHeight="false" outlineLevel="0" collapsed="false">
      <c r="C567" s="0" t="s">
        <v>2500</v>
      </c>
      <c r="D567" s="0" t="n">
        <v>6</v>
      </c>
      <c r="H567" s="0" t="n">
        <v>30</v>
      </c>
      <c r="I567" s="2" t="n">
        <v>300</v>
      </c>
    </row>
    <row r="568" customFormat="false" ht="12.8" hidden="false" customHeight="false" outlineLevel="0" collapsed="false">
      <c r="C568" s="0" t="s">
        <v>2535</v>
      </c>
      <c r="D568" s="0" t="n">
        <v>6</v>
      </c>
      <c r="H568" s="0" t="n">
        <v>29</v>
      </c>
      <c r="I568" s="2" t="n">
        <v>290</v>
      </c>
    </row>
    <row r="569" customFormat="false" ht="12.8" hidden="false" customHeight="false" outlineLevel="0" collapsed="false">
      <c r="C569" s="0" t="s">
        <v>2511</v>
      </c>
      <c r="D569" s="0" t="n">
        <v>6</v>
      </c>
      <c r="H569" s="0" t="n">
        <v>28</v>
      </c>
      <c r="I569" s="2" t="n">
        <v>290</v>
      </c>
    </row>
    <row r="570" customFormat="false" ht="12.8" hidden="false" customHeight="false" outlineLevel="0" collapsed="false">
      <c r="C570" s="0" t="s">
        <v>2483</v>
      </c>
      <c r="D570" s="0" t="n">
        <v>6</v>
      </c>
      <c r="H570" s="0" t="n">
        <v>27</v>
      </c>
      <c r="I570" s="2" t="n">
        <v>290</v>
      </c>
    </row>
    <row r="571" customFormat="false" ht="12.8" hidden="false" customHeight="false" outlineLevel="0" collapsed="false">
      <c r="C571" s="0" t="s">
        <v>2527</v>
      </c>
      <c r="D571" s="0" t="n">
        <v>5</v>
      </c>
      <c r="H571" s="2" t="n">
        <v>27</v>
      </c>
      <c r="I571" s="2" t="n">
        <v>290</v>
      </c>
    </row>
    <row r="572" customFormat="false" ht="12.8" hidden="false" customHeight="false" outlineLevel="0" collapsed="false">
      <c r="C572" s="0" t="s">
        <v>2506</v>
      </c>
      <c r="D572" s="0" t="n">
        <v>5</v>
      </c>
      <c r="H572" s="0" t="n">
        <v>27</v>
      </c>
      <c r="I572" s="2" t="n">
        <v>290</v>
      </c>
    </row>
    <row r="573" customFormat="false" ht="12.8" hidden="false" customHeight="false" outlineLevel="0" collapsed="false">
      <c r="C573" s="0" t="s">
        <v>2538</v>
      </c>
      <c r="D573" s="0" t="n">
        <v>5</v>
      </c>
      <c r="H573" s="0" t="n">
        <v>27</v>
      </c>
      <c r="I573" s="2" t="n">
        <v>290</v>
      </c>
    </row>
    <row r="574" customFormat="false" ht="12.8" hidden="false" customHeight="false" outlineLevel="0" collapsed="false">
      <c r="C574" s="0" t="s">
        <v>2519</v>
      </c>
      <c r="D574" s="0" t="n">
        <v>5</v>
      </c>
      <c r="H574" s="0" t="n">
        <v>26</v>
      </c>
      <c r="I574" s="2" t="n">
        <v>290</v>
      </c>
    </row>
    <row r="575" customFormat="false" ht="12.8" hidden="false" customHeight="false" outlineLevel="0" collapsed="false">
      <c r="C575" s="0" t="s">
        <v>2522</v>
      </c>
      <c r="D575" s="0" t="n">
        <v>5</v>
      </c>
      <c r="H575" s="0" t="n">
        <v>26</v>
      </c>
      <c r="I575" s="2" t="n">
        <v>290</v>
      </c>
    </row>
    <row r="576" customFormat="false" ht="12.8" hidden="false" customHeight="false" outlineLevel="0" collapsed="false">
      <c r="C576" s="0" t="s">
        <v>2496</v>
      </c>
      <c r="D576" s="0" t="n">
        <v>4</v>
      </c>
      <c r="H576" s="0" t="n">
        <v>26</v>
      </c>
      <c r="I576" s="2" t="n">
        <v>290</v>
      </c>
    </row>
    <row r="577" customFormat="false" ht="12.8" hidden="false" customHeight="false" outlineLevel="0" collapsed="false">
      <c r="C577" s="0" t="s">
        <v>2529</v>
      </c>
      <c r="D577" s="0" t="n">
        <v>4</v>
      </c>
      <c r="H577" s="0" t="n">
        <v>26</v>
      </c>
      <c r="I577" s="2" t="n">
        <v>290</v>
      </c>
    </row>
    <row r="578" customFormat="false" ht="12.8" hidden="false" customHeight="false" outlineLevel="0" collapsed="false">
      <c r="C578" s="0" t="s">
        <v>42</v>
      </c>
      <c r="D578" s="0" t="n">
        <v>4</v>
      </c>
      <c r="H578" s="0" t="n">
        <v>26</v>
      </c>
      <c r="I578" s="2" t="n">
        <v>290</v>
      </c>
    </row>
    <row r="579" customFormat="false" ht="12.8" hidden="false" customHeight="false" outlineLevel="0" collapsed="false">
      <c r="C579" s="0" t="s">
        <v>2547</v>
      </c>
      <c r="D579" s="0" t="n">
        <v>4</v>
      </c>
      <c r="H579" s="0" t="n">
        <v>25</v>
      </c>
      <c r="I579" s="2" t="n">
        <v>290</v>
      </c>
    </row>
    <row r="580" customFormat="false" ht="12.8" hidden="false" customHeight="false" outlineLevel="0" collapsed="false">
      <c r="C580" s="0" t="s">
        <v>2514</v>
      </c>
      <c r="D580" s="0" t="n">
        <v>3</v>
      </c>
      <c r="H580" s="0" t="n">
        <v>25</v>
      </c>
      <c r="I580" s="2" t="n">
        <v>290</v>
      </c>
    </row>
    <row r="581" customFormat="false" ht="12.8" hidden="false" customHeight="false" outlineLevel="0" collapsed="false">
      <c r="C581" s="0" t="s">
        <v>2393</v>
      </c>
      <c r="D581" s="0" t="n">
        <v>3</v>
      </c>
      <c r="H581" s="0" t="n">
        <v>24</v>
      </c>
      <c r="I581" s="2" t="n">
        <v>290</v>
      </c>
    </row>
    <row r="582" customFormat="false" ht="12.8" hidden="false" customHeight="false" outlineLevel="0" collapsed="false">
      <c r="C582" s="0" t="s">
        <v>2518</v>
      </c>
      <c r="D582" s="0" t="n">
        <v>3</v>
      </c>
      <c r="H582" s="2" t="n">
        <v>24</v>
      </c>
      <c r="I582" s="2" t="n">
        <v>290</v>
      </c>
    </row>
    <row r="583" customFormat="false" ht="12.8" hidden="false" customHeight="false" outlineLevel="0" collapsed="false">
      <c r="C583" s="0" t="s">
        <v>2484</v>
      </c>
      <c r="D583" s="0" t="n">
        <v>3</v>
      </c>
      <c r="H583" s="0" t="n">
        <v>24</v>
      </c>
      <c r="I583" s="2" t="n">
        <v>290</v>
      </c>
    </row>
    <row r="584" customFormat="false" ht="12.8" hidden="false" customHeight="false" outlineLevel="0" collapsed="false">
      <c r="C584" s="0" t="s">
        <v>827</v>
      </c>
      <c r="D584" s="0" t="n">
        <v>3</v>
      </c>
      <c r="H584" s="0" t="n">
        <v>24</v>
      </c>
      <c r="I584" s="2" t="n">
        <v>287</v>
      </c>
    </row>
    <row r="585" customFormat="false" ht="12.8" hidden="false" customHeight="false" outlineLevel="0" collapsed="false">
      <c r="C585" s="0" t="s">
        <v>2369</v>
      </c>
      <c r="D585" s="0" t="n">
        <v>2</v>
      </c>
      <c r="H585" s="0" t="n">
        <v>24</v>
      </c>
      <c r="I585" s="2" t="n">
        <v>287</v>
      </c>
    </row>
    <row r="586" customFormat="false" ht="12.8" hidden="false" customHeight="false" outlineLevel="0" collapsed="false">
      <c r="C586" s="0" t="s">
        <v>2521</v>
      </c>
      <c r="D586" s="0" t="n">
        <v>2</v>
      </c>
      <c r="H586" s="0" t="n">
        <v>21</v>
      </c>
      <c r="I586" s="2" t="n">
        <v>287</v>
      </c>
    </row>
    <row r="587" customFormat="false" ht="12.8" hidden="false" customHeight="false" outlineLevel="0" collapsed="false">
      <c r="C587" s="0" t="s">
        <v>2486</v>
      </c>
      <c r="D587" s="0" t="n">
        <v>2</v>
      </c>
      <c r="H587" s="0" t="n">
        <v>20</v>
      </c>
      <c r="I587" s="2" t="n">
        <v>287</v>
      </c>
    </row>
    <row r="588" customFormat="false" ht="12.8" hidden="false" customHeight="false" outlineLevel="0" collapsed="false">
      <c r="C588" s="0" t="s">
        <v>2300</v>
      </c>
      <c r="D588" s="0" t="n">
        <v>2</v>
      </c>
      <c r="H588" s="0" t="n">
        <v>20</v>
      </c>
      <c r="I588" s="2" t="n">
        <v>287</v>
      </c>
    </row>
    <row r="589" customFormat="false" ht="12.8" hidden="false" customHeight="false" outlineLevel="0" collapsed="false">
      <c r="C589" s="0" t="s">
        <v>2526</v>
      </c>
      <c r="D589" s="0" t="n">
        <v>2</v>
      </c>
      <c r="H589" s="0" t="n">
        <v>20</v>
      </c>
      <c r="I589" s="2" t="n">
        <v>287</v>
      </c>
    </row>
    <row r="590" customFormat="false" ht="12.8" hidden="false" customHeight="false" outlineLevel="0" collapsed="false">
      <c r="C590" s="0" t="s">
        <v>2479</v>
      </c>
      <c r="D590" s="0" t="n">
        <v>2</v>
      </c>
      <c r="H590" s="2" t="n">
        <v>20</v>
      </c>
      <c r="I590" s="2" t="n">
        <v>287</v>
      </c>
    </row>
    <row r="591" customFormat="false" ht="12.8" hidden="false" customHeight="false" outlineLevel="0" collapsed="false">
      <c r="C591" s="0" t="s">
        <v>2543</v>
      </c>
      <c r="D591" s="0" t="n">
        <v>2</v>
      </c>
      <c r="H591" s="0" t="n">
        <v>20</v>
      </c>
      <c r="I591" s="2" t="n">
        <v>287</v>
      </c>
    </row>
    <row r="592" customFormat="false" ht="12.8" hidden="false" customHeight="false" outlineLevel="0" collapsed="false">
      <c r="C592" s="0" t="s">
        <v>2315</v>
      </c>
      <c r="D592" s="0" t="n">
        <v>2</v>
      </c>
      <c r="H592" s="2" t="n">
        <v>20</v>
      </c>
      <c r="I592" s="2" t="n">
        <v>287</v>
      </c>
    </row>
    <row r="593" customFormat="false" ht="12.8" hidden="false" customHeight="false" outlineLevel="0" collapsed="false">
      <c r="C593" s="0" t="s">
        <v>2554</v>
      </c>
      <c r="D593" s="0" t="n">
        <v>2</v>
      </c>
      <c r="H593" s="2" t="n">
        <v>20</v>
      </c>
      <c r="I593" s="2" t="n">
        <v>286</v>
      </c>
    </row>
    <row r="594" customFormat="false" ht="12.8" hidden="false" customHeight="false" outlineLevel="0" collapsed="false">
      <c r="C594" s="0" t="s">
        <v>2509</v>
      </c>
      <c r="D594" s="0" t="n">
        <v>2</v>
      </c>
      <c r="H594" s="2" t="n">
        <v>20</v>
      </c>
      <c r="I594" s="2" t="n">
        <v>286</v>
      </c>
    </row>
    <row r="595" customFormat="false" ht="12.8" hidden="false" customHeight="false" outlineLevel="0" collapsed="false">
      <c r="C595" s="0" t="s">
        <v>2516</v>
      </c>
      <c r="D595" s="0" t="n">
        <v>2</v>
      </c>
      <c r="H595" s="0" t="n">
        <v>19</v>
      </c>
      <c r="I595" s="2" t="n">
        <v>269</v>
      </c>
    </row>
    <row r="596" customFormat="false" ht="12.8" hidden="false" customHeight="false" outlineLevel="0" collapsed="false">
      <c r="C596" s="0" t="s">
        <v>2510</v>
      </c>
      <c r="D596" s="0" t="n">
        <v>1</v>
      </c>
      <c r="H596" s="0" t="n">
        <v>19</v>
      </c>
      <c r="I596" s="2" t="n">
        <v>269</v>
      </c>
    </row>
    <row r="597" customFormat="false" ht="12.8" hidden="false" customHeight="false" outlineLevel="0" collapsed="false">
      <c r="C597" s="0" t="s">
        <v>2358</v>
      </c>
      <c r="D597" s="0" t="n">
        <v>1</v>
      </c>
      <c r="H597" s="0" t="n">
        <v>19</v>
      </c>
      <c r="I597" s="2" t="n">
        <v>253</v>
      </c>
    </row>
    <row r="598" customFormat="false" ht="12.8" hidden="false" customHeight="false" outlineLevel="0" collapsed="false">
      <c r="C598" s="0" t="s">
        <v>2512</v>
      </c>
      <c r="D598" s="0" t="n">
        <v>1</v>
      </c>
      <c r="H598" s="0" t="n">
        <v>19</v>
      </c>
      <c r="I598" s="2" t="n">
        <v>222</v>
      </c>
    </row>
    <row r="599" customFormat="false" ht="12.8" hidden="false" customHeight="false" outlineLevel="0" collapsed="false">
      <c r="C599" s="0" t="s">
        <v>2546</v>
      </c>
      <c r="D599" s="0" t="n">
        <v>1</v>
      </c>
      <c r="H599" s="0" t="n">
        <v>19</v>
      </c>
      <c r="I599" s="2" t="n">
        <v>214</v>
      </c>
    </row>
    <row r="600" customFormat="false" ht="12.8" hidden="false" customHeight="false" outlineLevel="0" collapsed="false">
      <c r="C600" s="0" t="s">
        <v>2524</v>
      </c>
      <c r="D600" s="0" t="n">
        <v>1</v>
      </c>
      <c r="H600" s="2" t="n">
        <v>19</v>
      </c>
      <c r="I600" s="2" t="n">
        <v>203</v>
      </c>
    </row>
    <row r="601" customFormat="false" ht="12.8" hidden="false" customHeight="false" outlineLevel="0" collapsed="false">
      <c r="C601" s="0" t="s">
        <v>2532</v>
      </c>
      <c r="D601" s="0" t="n">
        <v>1</v>
      </c>
      <c r="H601" s="0" t="n">
        <v>18</v>
      </c>
      <c r="I601" s="2" t="n">
        <v>200</v>
      </c>
    </row>
    <row r="602" customFormat="false" ht="12.8" hidden="false" customHeight="false" outlineLevel="0" collapsed="false">
      <c r="C602" s="0" t="s">
        <v>2528</v>
      </c>
      <c r="D602" s="0" t="n">
        <v>1</v>
      </c>
      <c r="H602" s="0" t="n">
        <v>18</v>
      </c>
      <c r="I602" s="2" t="n">
        <v>200</v>
      </c>
    </row>
    <row r="603" customFormat="false" ht="12.8" hidden="false" customHeight="false" outlineLevel="0" collapsed="false">
      <c r="C603" s="0" t="s">
        <v>2542</v>
      </c>
      <c r="D603" s="0" t="n">
        <v>1</v>
      </c>
      <c r="H603" s="0" t="n">
        <v>17</v>
      </c>
      <c r="I603" s="2" t="n">
        <v>200</v>
      </c>
    </row>
    <row r="604" customFormat="false" ht="12.8" hidden="false" customHeight="false" outlineLevel="0" collapsed="false">
      <c r="C604" s="0" t="s">
        <v>2504</v>
      </c>
      <c r="D604" s="0" t="n">
        <v>1</v>
      </c>
      <c r="H604" s="0" t="n">
        <v>17</v>
      </c>
      <c r="I604" s="2" t="n">
        <v>200</v>
      </c>
    </row>
    <row r="605" customFormat="false" ht="12.8" hidden="false" customHeight="false" outlineLevel="0" collapsed="false">
      <c r="C605" s="0" t="s">
        <v>2505</v>
      </c>
      <c r="D605" s="0" t="n">
        <v>1</v>
      </c>
      <c r="H605" s="2" t="n">
        <v>17</v>
      </c>
      <c r="I605" s="2" t="n">
        <v>200</v>
      </c>
    </row>
    <row r="606" customFormat="false" ht="12.8" hidden="false" customHeight="false" outlineLevel="0" collapsed="false">
      <c r="C606" s="0" t="s">
        <v>2539</v>
      </c>
      <c r="D606" s="0" t="n">
        <v>1</v>
      </c>
      <c r="H606" s="2" t="n">
        <v>17</v>
      </c>
      <c r="I606" s="2" t="n">
        <v>200</v>
      </c>
    </row>
    <row r="607" customFormat="false" ht="12.8" hidden="false" customHeight="false" outlineLevel="0" collapsed="false">
      <c r="C607" s="0" t="s">
        <v>2550</v>
      </c>
      <c r="D607" s="0" t="n">
        <v>1</v>
      </c>
      <c r="H607" s="0" t="n">
        <v>17</v>
      </c>
      <c r="I607" s="2" t="n">
        <v>200</v>
      </c>
    </row>
    <row r="608" customFormat="false" ht="12.8" hidden="false" customHeight="false" outlineLevel="0" collapsed="false">
      <c r="C608" s="0" t="s">
        <v>2530</v>
      </c>
      <c r="D608" s="0" t="n">
        <v>1</v>
      </c>
      <c r="H608" s="2" t="n">
        <v>17</v>
      </c>
      <c r="I608" s="2" t="n">
        <v>177</v>
      </c>
    </row>
    <row r="609" customFormat="false" ht="12.8" hidden="false" customHeight="false" outlineLevel="0" collapsed="false">
      <c r="C609" s="0" t="s">
        <v>2477</v>
      </c>
      <c r="D609" s="0" t="n">
        <v>1</v>
      </c>
      <c r="H609" s="2" t="n">
        <v>17</v>
      </c>
      <c r="I609" s="2" t="n">
        <v>172</v>
      </c>
    </row>
    <row r="610" customFormat="false" ht="12.8" hidden="false" customHeight="false" outlineLevel="0" collapsed="false">
      <c r="C610" s="0" t="s">
        <v>2440</v>
      </c>
      <c r="D610" s="0" t="n">
        <v>1</v>
      </c>
      <c r="H610" s="0" t="n">
        <v>16</v>
      </c>
      <c r="I610" s="2" t="n">
        <v>172</v>
      </c>
    </row>
    <row r="611" customFormat="false" ht="12.8" hidden="false" customHeight="false" outlineLevel="0" collapsed="false">
      <c r="C611" s="0" t="s">
        <v>2540</v>
      </c>
      <c r="D611" s="0" t="n">
        <v>1</v>
      </c>
      <c r="H611" s="0" t="n">
        <v>16</v>
      </c>
      <c r="I611" s="2" t="n">
        <v>172</v>
      </c>
    </row>
    <row r="612" customFormat="false" ht="12.8" hidden="false" customHeight="false" outlineLevel="0" collapsed="false">
      <c r="C612" s="0" t="s">
        <v>2545</v>
      </c>
      <c r="D612" s="0" t="n">
        <v>1</v>
      </c>
      <c r="H612" s="0" t="n">
        <v>15</v>
      </c>
      <c r="I612" s="2" t="n">
        <v>172</v>
      </c>
    </row>
    <row r="613" customFormat="false" ht="12.8" hidden="false" customHeight="false" outlineLevel="0" collapsed="false">
      <c r="C613" s="0" t="s">
        <v>2508</v>
      </c>
      <c r="D613" s="0" t="n">
        <v>1</v>
      </c>
      <c r="H613" s="0" t="n">
        <v>15</v>
      </c>
      <c r="I613" s="2" t="n">
        <v>172</v>
      </c>
    </row>
    <row r="614" customFormat="false" ht="12.8" hidden="false" customHeight="false" outlineLevel="0" collapsed="false">
      <c r="C614" s="0" t="s">
        <v>2497</v>
      </c>
      <c r="D614" s="0" t="n">
        <v>1</v>
      </c>
      <c r="H614" s="0" t="n">
        <v>15</v>
      </c>
      <c r="I614" s="2" t="n">
        <v>170</v>
      </c>
    </row>
    <row r="615" customFormat="false" ht="12.8" hidden="false" customHeight="false" outlineLevel="0" collapsed="false">
      <c r="C615" s="0" t="s">
        <v>2487</v>
      </c>
      <c r="D615" s="0" t="n">
        <v>1</v>
      </c>
      <c r="H615" s="0" t="n">
        <v>15</v>
      </c>
      <c r="I615" s="2" t="n">
        <v>150</v>
      </c>
    </row>
    <row r="616" customFormat="false" ht="12.8" hidden="false" customHeight="false" outlineLevel="0" collapsed="false">
      <c r="C616" s="0" t="s">
        <v>2488</v>
      </c>
      <c r="D616" s="0" t="n">
        <v>1</v>
      </c>
      <c r="H616" s="0" t="n">
        <v>14</v>
      </c>
      <c r="I616" s="2" t="n">
        <v>150</v>
      </c>
    </row>
    <row r="617" customFormat="false" ht="12.8" hidden="false" customHeight="false" outlineLevel="0" collapsed="false">
      <c r="C617" s="0" t="s">
        <v>2531</v>
      </c>
      <c r="D617" s="0" t="n">
        <v>1</v>
      </c>
      <c r="H617" s="0" t="n">
        <v>14</v>
      </c>
      <c r="I617" s="2" t="n">
        <v>140</v>
      </c>
    </row>
    <row r="618" customFormat="false" ht="12.8" hidden="false" customHeight="false" outlineLevel="0" collapsed="false">
      <c r="C618" s="0" t="s">
        <v>2485</v>
      </c>
      <c r="D618" s="0" t="n">
        <v>1</v>
      </c>
      <c r="H618" s="2" t="n">
        <v>14</v>
      </c>
      <c r="I618" s="2" t="n">
        <v>134</v>
      </c>
    </row>
    <row r="619" customFormat="false" ht="12.8" hidden="false" customHeight="false" outlineLevel="0" collapsed="false">
      <c r="C619" s="0" t="s">
        <v>2490</v>
      </c>
      <c r="D619" s="0" t="n">
        <v>1</v>
      </c>
      <c r="H619" s="0" t="n">
        <v>14</v>
      </c>
      <c r="I619" s="2" t="n">
        <v>134</v>
      </c>
    </row>
    <row r="620" customFormat="false" ht="12.8" hidden="false" customHeight="false" outlineLevel="0" collapsed="false">
      <c r="C620" s="0" t="s">
        <v>2551</v>
      </c>
      <c r="D620" s="0" t="n">
        <v>1</v>
      </c>
      <c r="H620" s="0" t="n">
        <v>14</v>
      </c>
      <c r="I620" s="2" t="n">
        <v>134</v>
      </c>
    </row>
    <row r="621" customFormat="false" ht="12.8" hidden="false" customHeight="false" outlineLevel="0" collapsed="false">
      <c r="C621" s="0" t="s">
        <v>2523</v>
      </c>
      <c r="D621" s="0" t="n">
        <v>1</v>
      </c>
      <c r="H621" s="2" t="n">
        <v>14</v>
      </c>
      <c r="I621" s="2" t="n">
        <v>120</v>
      </c>
    </row>
    <row r="622" customFormat="false" ht="12.8" hidden="false" customHeight="false" outlineLevel="0" collapsed="false">
      <c r="C622" s="0" t="s">
        <v>2552</v>
      </c>
      <c r="D622" s="0" t="n">
        <v>1</v>
      </c>
      <c r="H622" s="2" t="n">
        <v>14</v>
      </c>
      <c r="I622" s="2" t="n">
        <v>117</v>
      </c>
    </row>
    <row r="623" customFormat="false" ht="12.8" hidden="false" customHeight="false" outlineLevel="0" collapsed="false">
      <c r="C623" s="0" t="s">
        <v>2507</v>
      </c>
      <c r="D623" s="0" t="n">
        <v>1</v>
      </c>
      <c r="H623" s="0" t="n">
        <v>14</v>
      </c>
      <c r="I623" s="2" t="n">
        <v>114</v>
      </c>
    </row>
    <row r="624" customFormat="false" ht="12.8" hidden="false" customHeight="false" outlineLevel="0" collapsed="false">
      <c r="C624" s="0" t="s">
        <v>2553</v>
      </c>
      <c r="D624" s="0" t="n">
        <v>1</v>
      </c>
      <c r="H624" s="0" t="n">
        <v>14</v>
      </c>
      <c r="I624" s="2" t="n">
        <v>110</v>
      </c>
    </row>
    <row r="625" customFormat="false" ht="12.8" hidden="false" customHeight="false" outlineLevel="0" collapsed="false">
      <c r="C625" s="0" t="s">
        <v>2556</v>
      </c>
      <c r="D625" s="0" t="n">
        <v>1</v>
      </c>
      <c r="H625" s="2" t="n">
        <v>14</v>
      </c>
      <c r="I625" s="2" t="n">
        <v>108</v>
      </c>
    </row>
    <row r="626" customFormat="false" ht="12.8" hidden="false" customHeight="false" outlineLevel="0" collapsed="false">
      <c r="C626" s="0" t="s">
        <v>2520</v>
      </c>
      <c r="D626" s="0" t="n">
        <v>1</v>
      </c>
      <c r="H626" s="0" t="n">
        <v>14</v>
      </c>
      <c r="I626" s="2" t="n">
        <v>101</v>
      </c>
    </row>
    <row r="627" customFormat="false" ht="12.8" hidden="false" customHeight="false" outlineLevel="0" collapsed="false">
      <c r="C627" s="0" t="s">
        <v>2541</v>
      </c>
      <c r="D627" s="0" t="n">
        <v>1</v>
      </c>
      <c r="H627" s="0" t="n">
        <v>14</v>
      </c>
      <c r="I627" s="2" t="n">
        <v>101</v>
      </c>
    </row>
    <row r="628" customFormat="false" ht="12.8" hidden="false" customHeight="false" outlineLevel="0" collapsed="false">
      <c r="C628" s="0" t="s">
        <v>2537</v>
      </c>
      <c r="D628" s="0" t="n">
        <v>1</v>
      </c>
      <c r="H628" s="0" t="n">
        <v>14</v>
      </c>
      <c r="I628" s="2" t="n">
        <v>101</v>
      </c>
    </row>
    <row r="629" customFormat="false" ht="12.8" hidden="false" customHeight="false" outlineLevel="0" collapsed="false">
      <c r="C629" s="0" t="s">
        <v>2544</v>
      </c>
      <c r="D629" s="0" t="n">
        <v>1</v>
      </c>
      <c r="H629" s="2" t="n">
        <v>14</v>
      </c>
      <c r="I629" s="2" t="n">
        <v>100</v>
      </c>
    </row>
    <row r="630" customFormat="false" ht="12.8" hidden="false" customHeight="false" outlineLevel="0" collapsed="false">
      <c r="C630" s="0" t="s">
        <v>2474</v>
      </c>
      <c r="D630" s="0" t="n">
        <v>1</v>
      </c>
      <c r="H630" s="0" t="n">
        <v>14</v>
      </c>
      <c r="I630" s="2" t="n">
        <v>100</v>
      </c>
    </row>
    <row r="631" customFormat="false" ht="12.8" hidden="false" customHeight="false" outlineLevel="0" collapsed="false">
      <c r="C631" s="0" t="s">
        <v>2525</v>
      </c>
      <c r="D631" s="0" t="n">
        <v>1</v>
      </c>
      <c r="H631" s="0" t="n">
        <v>13</v>
      </c>
      <c r="I631" s="2" t="n">
        <v>100</v>
      </c>
    </row>
    <row r="632" customFormat="false" ht="12.8" hidden="false" customHeight="false" outlineLevel="0" collapsed="false">
      <c r="C632" s="0" t="s">
        <v>2536</v>
      </c>
      <c r="D632" s="0" t="n">
        <v>1</v>
      </c>
      <c r="H632" s="2" t="n">
        <v>13</v>
      </c>
      <c r="I632" s="2" t="n">
        <v>100</v>
      </c>
    </row>
    <row r="633" customFormat="false" ht="12.8" hidden="false" customHeight="false" outlineLevel="0" collapsed="false">
      <c r="C633" s="0" t="s">
        <v>2386</v>
      </c>
      <c r="D633" s="0" t="n">
        <v>1</v>
      </c>
      <c r="H633" s="2" t="n">
        <v>13</v>
      </c>
      <c r="I633" s="2" t="n">
        <v>100</v>
      </c>
    </row>
    <row r="634" customFormat="false" ht="12.8" hidden="false" customHeight="false" outlineLevel="0" collapsed="false">
      <c r="C634" s="0" t="s">
        <v>2534</v>
      </c>
      <c r="D634" s="0" t="n">
        <v>1</v>
      </c>
      <c r="H634" s="0" t="n">
        <v>12</v>
      </c>
      <c r="I634" s="2" t="n">
        <v>100</v>
      </c>
    </row>
    <row r="635" customFormat="false" ht="12.8" hidden="false" customHeight="false" outlineLevel="0" collapsed="false">
      <c r="C635" s="0" t="s">
        <v>2549</v>
      </c>
      <c r="D635" s="0" t="n">
        <v>1</v>
      </c>
      <c r="H635" s="0" t="n">
        <v>12</v>
      </c>
      <c r="I635" s="2" t="n">
        <v>100</v>
      </c>
    </row>
    <row r="636" customFormat="false" ht="12.8" hidden="false" customHeight="false" outlineLevel="0" collapsed="false">
      <c r="C636" s="0" t="s">
        <v>2503</v>
      </c>
      <c r="D636" s="0" t="n">
        <v>1</v>
      </c>
      <c r="H636" s="0" t="n">
        <v>12</v>
      </c>
      <c r="I636" s="2" t="n">
        <v>100</v>
      </c>
    </row>
    <row r="637" customFormat="false" ht="12.8" hidden="false" customHeight="false" outlineLevel="0" collapsed="false">
      <c r="C637" s="0" t="s">
        <v>1179</v>
      </c>
      <c r="D637" s="0" t="n">
        <v>1</v>
      </c>
      <c r="H637" s="2" t="n">
        <v>12</v>
      </c>
      <c r="I637" s="2" t="n">
        <v>97</v>
      </c>
    </row>
    <row r="638" customFormat="false" ht="12.8" hidden="false" customHeight="false" outlineLevel="0" collapsed="false">
      <c r="C638" s="0" t="s">
        <v>2422</v>
      </c>
      <c r="D638" s="0" t="n">
        <v>1</v>
      </c>
      <c r="H638" s="2" t="n">
        <v>12</v>
      </c>
      <c r="I638" s="2" t="n">
        <v>94</v>
      </c>
    </row>
    <row r="639" customFormat="false" ht="12.8" hidden="false" customHeight="false" outlineLevel="0" collapsed="false">
      <c r="H639" s="0" t="n">
        <v>12</v>
      </c>
      <c r="I639" s="2" t="n">
        <v>90</v>
      </c>
    </row>
    <row r="640" customFormat="false" ht="12.8" hidden="false" customHeight="false" outlineLevel="0" collapsed="false">
      <c r="H640" s="0" t="n">
        <v>12</v>
      </c>
      <c r="I640" s="2" t="n">
        <v>88</v>
      </c>
    </row>
    <row r="641" customFormat="false" ht="12.8" hidden="false" customHeight="false" outlineLevel="0" collapsed="false">
      <c r="C641" s="0" t="s">
        <v>2291</v>
      </c>
      <c r="D641" s="0" t="n">
        <v>82</v>
      </c>
      <c r="H641" s="0" t="n">
        <v>12</v>
      </c>
      <c r="I641" s="2" t="n">
        <v>81</v>
      </c>
    </row>
    <row r="642" customFormat="false" ht="12.8" hidden="false" customHeight="false" outlineLevel="0" collapsed="false">
      <c r="C642" s="0" t="s">
        <v>2287</v>
      </c>
      <c r="D642" s="0" t="n">
        <v>80</v>
      </c>
      <c r="H642" s="2" t="n">
        <v>12</v>
      </c>
      <c r="I642" s="2" t="n">
        <v>81</v>
      </c>
    </row>
    <row r="643" customFormat="false" ht="12.8" hidden="false" customHeight="false" outlineLevel="0" collapsed="false">
      <c r="C643" s="0" t="s">
        <v>316</v>
      </c>
      <c r="D643" s="0" t="n">
        <v>72</v>
      </c>
      <c r="H643" s="0" t="n">
        <v>11</v>
      </c>
      <c r="I643" s="2" t="n">
        <v>81</v>
      </c>
    </row>
    <row r="644" customFormat="false" ht="12.8" hidden="false" customHeight="false" outlineLevel="0" collapsed="false">
      <c r="C644" s="0" t="s">
        <v>2289</v>
      </c>
      <c r="D644" s="0" t="n">
        <v>50</v>
      </c>
      <c r="H644" s="0" t="n">
        <v>11</v>
      </c>
      <c r="I644" s="2" t="n">
        <v>77</v>
      </c>
    </row>
    <row r="645" customFormat="false" ht="12.8" hidden="false" customHeight="false" outlineLevel="0" collapsed="false">
      <c r="C645" s="0" t="s">
        <v>2491</v>
      </c>
      <c r="D645" s="0" t="n">
        <v>47</v>
      </c>
      <c r="H645" s="0" t="n">
        <v>11</v>
      </c>
      <c r="I645" s="2" t="n">
        <v>76</v>
      </c>
    </row>
    <row r="646" customFormat="false" ht="12.8" hidden="false" customHeight="false" outlineLevel="0" collapsed="false">
      <c r="C646" s="0" t="s">
        <v>2281</v>
      </c>
      <c r="D646" s="0" t="n">
        <v>45</v>
      </c>
      <c r="H646" s="0" t="n">
        <v>11</v>
      </c>
      <c r="I646" s="2" t="n">
        <v>76</v>
      </c>
    </row>
    <row r="647" customFormat="false" ht="12.8" hidden="false" customHeight="false" outlineLevel="0" collapsed="false">
      <c r="C647" s="0" t="s">
        <v>2283</v>
      </c>
      <c r="D647" s="0" t="n">
        <v>32</v>
      </c>
      <c r="H647" s="0" t="n">
        <v>11</v>
      </c>
      <c r="I647" s="2" t="n">
        <v>72</v>
      </c>
    </row>
    <row r="648" customFormat="false" ht="12.8" hidden="false" customHeight="false" outlineLevel="0" collapsed="false">
      <c r="C648" s="0" t="s">
        <v>2316</v>
      </c>
      <c r="D648" s="0" t="n">
        <v>31</v>
      </c>
      <c r="H648" s="0" t="n">
        <v>11</v>
      </c>
      <c r="I648" s="2" t="n">
        <v>72</v>
      </c>
    </row>
    <row r="649" customFormat="false" ht="12.8" hidden="false" customHeight="false" outlineLevel="0" collapsed="false">
      <c r="C649" s="0" t="s">
        <v>2557</v>
      </c>
      <c r="D649" s="0" t="n">
        <v>29</v>
      </c>
      <c r="H649" s="0" t="n">
        <v>11</v>
      </c>
      <c r="I649" s="2" t="n">
        <v>72</v>
      </c>
    </row>
    <row r="650" customFormat="false" ht="12.8" hidden="false" customHeight="false" outlineLevel="0" collapsed="false">
      <c r="C650" s="0" t="s">
        <v>2498</v>
      </c>
      <c r="D650" s="0" t="n">
        <v>28</v>
      </c>
      <c r="H650" s="0" t="n">
        <v>10</v>
      </c>
      <c r="I650" s="2" t="n">
        <v>72</v>
      </c>
    </row>
    <row r="651" customFormat="false" ht="12.8" hidden="false" customHeight="false" outlineLevel="0" collapsed="false">
      <c r="C651" s="0" t="s">
        <v>130</v>
      </c>
      <c r="D651" s="0" t="n">
        <v>26</v>
      </c>
      <c r="H651" s="0" t="n">
        <v>10</v>
      </c>
      <c r="I651" s="2" t="n">
        <v>71</v>
      </c>
    </row>
    <row r="652" customFormat="false" ht="12.8" hidden="false" customHeight="false" outlineLevel="0" collapsed="false">
      <c r="C652" s="0" t="s">
        <v>2517</v>
      </c>
      <c r="D652" s="0" t="n">
        <v>24</v>
      </c>
      <c r="H652" s="0" t="n">
        <v>10</v>
      </c>
      <c r="I652" s="2" t="n">
        <v>67</v>
      </c>
    </row>
    <row r="653" customFormat="false" ht="12.8" hidden="false" customHeight="false" outlineLevel="0" collapsed="false">
      <c r="C653" s="0" t="s">
        <v>2492</v>
      </c>
      <c r="D653" s="0" t="n">
        <v>23</v>
      </c>
      <c r="H653" s="2" t="n">
        <v>10</v>
      </c>
      <c r="I653" s="2" t="n">
        <v>67</v>
      </c>
    </row>
    <row r="654" customFormat="false" ht="12.8" hidden="false" customHeight="false" outlineLevel="0" collapsed="false">
      <c r="C654" s="0" t="s">
        <v>2515</v>
      </c>
      <c r="D654" s="0" t="n">
        <v>21</v>
      </c>
      <c r="H654" s="2" t="n">
        <v>10</v>
      </c>
      <c r="I654" s="2" t="n">
        <v>66</v>
      </c>
    </row>
    <row r="655" customFormat="false" ht="12.8" hidden="false" customHeight="false" outlineLevel="0" collapsed="false">
      <c r="C655" s="0" t="s">
        <v>2296</v>
      </c>
      <c r="D655" s="0" t="n">
        <v>20</v>
      </c>
      <c r="H655" s="2" t="n">
        <v>10</v>
      </c>
      <c r="I655" s="2" t="n">
        <v>65</v>
      </c>
    </row>
    <row r="656" customFormat="false" ht="12.8" hidden="false" customHeight="false" outlineLevel="0" collapsed="false">
      <c r="C656" s="0" t="s">
        <v>2356</v>
      </c>
      <c r="D656" s="0" t="n">
        <v>17</v>
      </c>
      <c r="H656" s="2" t="n">
        <v>10</v>
      </c>
      <c r="I656" s="2" t="n">
        <v>64</v>
      </c>
    </row>
    <row r="657" customFormat="false" ht="12.8" hidden="false" customHeight="false" outlineLevel="0" collapsed="false">
      <c r="C657" s="0" t="s">
        <v>2501</v>
      </c>
      <c r="D657" s="0" t="n">
        <v>16</v>
      </c>
      <c r="H657" s="0" t="n">
        <v>10</v>
      </c>
      <c r="I657" s="2" t="n">
        <v>63</v>
      </c>
    </row>
    <row r="658" customFormat="false" ht="12.8" hidden="false" customHeight="false" outlineLevel="0" collapsed="false">
      <c r="C658" s="0" t="s">
        <v>1693</v>
      </c>
      <c r="D658" s="0" t="n">
        <v>15</v>
      </c>
      <c r="H658" s="0" t="n">
        <v>10</v>
      </c>
      <c r="I658" s="2" t="n">
        <v>61</v>
      </c>
    </row>
    <row r="659" customFormat="false" ht="12.8" hidden="false" customHeight="false" outlineLevel="0" collapsed="false">
      <c r="C659" s="0" t="s">
        <v>2489</v>
      </c>
      <c r="D659" s="0" t="n">
        <v>15</v>
      </c>
      <c r="H659" s="0" t="n">
        <v>10</v>
      </c>
      <c r="I659" s="2" t="n">
        <v>60</v>
      </c>
    </row>
    <row r="660" customFormat="false" ht="12.8" hidden="false" customHeight="false" outlineLevel="0" collapsed="false">
      <c r="C660" s="0" t="s">
        <v>2482</v>
      </c>
      <c r="D660" s="0" t="n">
        <v>14</v>
      </c>
      <c r="H660" s="0" t="n">
        <v>10</v>
      </c>
      <c r="I660" s="2" t="n">
        <v>59</v>
      </c>
    </row>
    <row r="661" customFormat="false" ht="12.8" hidden="false" customHeight="false" outlineLevel="0" collapsed="false">
      <c r="C661" s="0" t="s">
        <v>2293</v>
      </c>
      <c r="D661" s="0" t="n">
        <v>14</v>
      </c>
      <c r="H661" s="0" t="n">
        <v>10</v>
      </c>
      <c r="I661" s="2" t="n">
        <v>56</v>
      </c>
    </row>
    <row r="662" customFormat="false" ht="12.8" hidden="false" customHeight="false" outlineLevel="0" collapsed="false">
      <c r="C662" s="0" t="s">
        <v>2493</v>
      </c>
      <c r="D662" s="0" t="n">
        <v>14</v>
      </c>
      <c r="H662" s="2" t="n">
        <v>10</v>
      </c>
      <c r="I662" s="2" t="n">
        <v>55</v>
      </c>
    </row>
    <row r="663" customFormat="false" ht="12.8" hidden="false" customHeight="false" outlineLevel="0" collapsed="false">
      <c r="C663" s="0" t="s">
        <v>287</v>
      </c>
      <c r="D663" s="0" t="n">
        <v>14</v>
      </c>
      <c r="H663" s="2" t="n">
        <v>10</v>
      </c>
      <c r="I663" s="2" t="n">
        <v>53</v>
      </c>
    </row>
    <row r="664" customFormat="false" ht="12.8" hidden="false" customHeight="false" outlineLevel="0" collapsed="false">
      <c r="C664" s="0" t="s">
        <v>2314</v>
      </c>
      <c r="D664" s="0" t="n">
        <v>13</v>
      </c>
      <c r="H664" s="0" t="n">
        <v>10</v>
      </c>
      <c r="I664" s="2" t="n">
        <v>52</v>
      </c>
    </row>
    <row r="665" customFormat="false" ht="12.8" hidden="false" customHeight="false" outlineLevel="0" collapsed="false">
      <c r="C665" s="0" t="s">
        <v>2555</v>
      </c>
      <c r="D665" s="0" t="n">
        <v>12</v>
      </c>
      <c r="H665" s="0" t="n">
        <v>10</v>
      </c>
      <c r="I665" s="2" t="n">
        <v>52</v>
      </c>
    </row>
    <row r="666" customFormat="false" ht="12.8" hidden="false" customHeight="false" outlineLevel="0" collapsed="false">
      <c r="C666" s="0" t="s">
        <v>1838</v>
      </c>
      <c r="D666" s="0" t="n">
        <v>12</v>
      </c>
      <c r="H666" s="0" t="n">
        <v>10</v>
      </c>
      <c r="I666" s="2" t="n">
        <v>52</v>
      </c>
    </row>
    <row r="667" customFormat="false" ht="12.8" hidden="false" customHeight="false" outlineLevel="0" collapsed="false">
      <c r="C667" s="0" t="s">
        <v>2294</v>
      </c>
      <c r="D667" s="0" t="n">
        <v>12</v>
      </c>
      <c r="H667" s="0" t="n">
        <v>10</v>
      </c>
      <c r="I667" s="2" t="n">
        <v>51</v>
      </c>
    </row>
    <row r="668" customFormat="false" ht="12.8" hidden="false" customHeight="false" outlineLevel="0" collapsed="false">
      <c r="C668" s="0" t="s">
        <v>2298</v>
      </c>
      <c r="D668" s="0" t="n">
        <v>12</v>
      </c>
      <c r="H668" s="0" t="n">
        <v>10</v>
      </c>
      <c r="I668" s="2" t="n">
        <v>51</v>
      </c>
    </row>
    <row r="669" customFormat="false" ht="12.8" hidden="false" customHeight="false" outlineLevel="0" collapsed="false">
      <c r="C669" s="0" t="s">
        <v>2533</v>
      </c>
      <c r="D669" s="0" t="n">
        <v>11</v>
      </c>
      <c r="H669" s="2" t="n">
        <v>10</v>
      </c>
      <c r="I669" s="2" t="n">
        <v>50</v>
      </c>
    </row>
    <row r="670" customFormat="false" ht="12.8" hidden="false" customHeight="false" outlineLevel="0" collapsed="false">
      <c r="C670" s="0" t="s">
        <v>2468</v>
      </c>
      <c r="D670" s="0" t="n">
        <v>11</v>
      </c>
      <c r="H670" s="2" t="n">
        <v>10</v>
      </c>
      <c r="I670" s="2" t="n">
        <v>50</v>
      </c>
    </row>
    <row r="671" customFormat="false" ht="12.8" hidden="false" customHeight="false" outlineLevel="0" collapsed="false">
      <c r="C671" s="0" t="s">
        <v>1229</v>
      </c>
      <c r="D671" s="0" t="n">
        <v>10</v>
      </c>
      <c r="H671" s="2" t="n">
        <v>10</v>
      </c>
      <c r="I671" s="2" t="n">
        <v>50</v>
      </c>
    </row>
    <row r="672" customFormat="false" ht="12.8" hidden="false" customHeight="false" outlineLevel="0" collapsed="false">
      <c r="C672" s="0" t="s">
        <v>2362</v>
      </c>
      <c r="D672" s="0" t="n">
        <v>10</v>
      </c>
      <c r="H672" s="0" t="n">
        <v>10</v>
      </c>
      <c r="I672" s="2" t="n">
        <v>48</v>
      </c>
    </row>
    <row r="673" customFormat="false" ht="12.8" hidden="false" customHeight="false" outlineLevel="0" collapsed="false">
      <c r="C673" s="0" t="s">
        <v>2499</v>
      </c>
      <c r="D673" s="0" t="n">
        <v>10</v>
      </c>
      <c r="H673" s="0" t="n">
        <v>10</v>
      </c>
      <c r="I673" s="2" t="n">
        <v>48</v>
      </c>
    </row>
    <row r="674" customFormat="false" ht="12.8" hidden="false" customHeight="false" outlineLevel="0" collapsed="false">
      <c r="C674" s="0" t="s">
        <v>2335</v>
      </c>
      <c r="D674" s="0" t="n">
        <v>9</v>
      </c>
      <c r="H674" s="2" t="n">
        <v>10</v>
      </c>
      <c r="I674" s="2" t="n">
        <v>47</v>
      </c>
    </row>
    <row r="675" customFormat="false" ht="12.8" hidden="false" customHeight="false" outlineLevel="0" collapsed="false">
      <c r="C675" s="0" t="s">
        <v>2494</v>
      </c>
      <c r="D675" s="0" t="n">
        <v>9</v>
      </c>
      <c r="H675" s="2" t="n">
        <v>10</v>
      </c>
      <c r="I675" s="2" t="n">
        <v>47</v>
      </c>
    </row>
    <row r="676" customFormat="false" ht="12.8" hidden="false" customHeight="false" outlineLevel="0" collapsed="false">
      <c r="C676" s="0" t="s">
        <v>2548</v>
      </c>
      <c r="D676" s="0" t="n">
        <v>9</v>
      </c>
      <c r="H676" s="2" t="n">
        <v>10</v>
      </c>
      <c r="I676" s="2" t="n">
        <v>46</v>
      </c>
    </row>
    <row r="677" customFormat="false" ht="12.8" hidden="false" customHeight="false" outlineLevel="0" collapsed="false">
      <c r="C677" s="0" t="s">
        <v>2321</v>
      </c>
      <c r="D677" s="0" t="n">
        <v>9</v>
      </c>
      <c r="H677" s="2" t="n">
        <v>10</v>
      </c>
      <c r="I677" s="2" t="n">
        <v>45</v>
      </c>
    </row>
    <row r="678" customFormat="false" ht="12.8" hidden="false" customHeight="false" outlineLevel="0" collapsed="false">
      <c r="C678" s="0" t="s">
        <v>808</v>
      </c>
      <c r="D678" s="0" t="n">
        <v>8</v>
      </c>
      <c r="H678" s="0" t="n">
        <v>10</v>
      </c>
      <c r="I678" s="2" t="n">
        <v>44</v>
      </c>
    </row>
    <row r="679" customFormat="false" ht="12.8" hidden="false" customHeight="false" outlineLevel="0" collapsed="false">
      <c r="C679" s="0" t="s">
        <v>2513</v>
      </c>
      <c r="D679" s="0" t="n">
        <v>8</v>
      </c>
      <c r="H679" s="0" t="n">
        <v>10</v>
      </c>
      <c r="I679" s="2" t="n">
        <v>43</v>
      </c>
    </row>
    <row r="680" customFormat="false" ht="12.8" hidden="false" customHeight="false" outlineLevel="0" collapsed="false">
      <c r="C680" s="0" t="s">
        <v>2502</v>
      </c>
      <c r="D680" s="0" t="n">
        <v>8</v>
      </c>
      <c r="H680" s="2" t="n">
        <v>9</v>
      </c>
      <c r="I680" s="2" t="n">
        <v>42</v>
      </c>
    </row>
    <row r="681" customFormat="false" ht="12.8" hidden="false" customHeight="false" outlineLevel="0" collapsed="false">
      <c r="C681" s="0" t="s">
        <v>2297</v>
      </c>
      <c r="D681" s="0" t="n">
        <v>7</v>
      </c>
      <c r="H681" s="0" t="n">
        <v>9</v>
      </c>
      <c r="I681" s="2" t="n">
        <v>42</v>
      </c>
    </row>
    <row r="682" customFormat="false" ht="12.8" hidden="false" customHeight="false" outlineLevel="0" collapsed="false">
      <c r="C682" s="0" t="s">
        <v>1962</v>
      </c>
      <c r="D682" s="0" t="n">
        <v>7</v>
      </c>
      <c r="H682" s="0" t="n">
        <v>9</v>
      </c>
      <c r="I682" s="2" t="n">
        <v>40</v>
      </c>
    </row>
    <row r="683" customFormat="false" ht="12.8" hidden="false" customHeight="false" outlineLevel="0" collapsed="false">
      <c r="C683" s="0" t="s">
        <v>2495</v>
      </c>
      <c r="D683" s="0" t="n">
        <v>7</v>
      </c>
      <c r="H683" s="0" t="n">
        <v>9</v>
      </c>
      <c r="I683" s="2" t="n">
        <v>39</v>
      </c>
    </row>
    <row r="684" customFormat="false" ht="12.8" hidden="false" customHeight="false" outlineLevel="0" collapsed="false">
      <c r="C684" s="0" t="s">
        <v>2500</v>
      </c>
      <c r="D684" s="0" t="n">
        <v>6</v>
      </c>
      <c r="H684" s="0" t="n">
        <v>9</v>
      </c>
      <c r="I684" s="2" t="n">
        <v>38</v>
      </c>
    </row>
    <row r="685" customFormat="false" ht="12.8" hidden="false" customHeight="false" outlineLevel="0" collapsed="false">
      <c r="C685" s="0" t="s">
        <v>2535</v>
      </c>
      <c r="D685" s="0" t="n">
        <v>6</v>
      </c>
      <c r="H685" s="0" t="n">
        <v>9</v>
      </c>
      <c r="I685" s="2" t="n">
        <v>38</v>
      </c>
    </row>
    <row r="686" customFormat="false" ht="12.8" hidden="false" customHeight="false" outlineLevel="0" collapsed="false">
      <c r="C686" s="0" t="s">
        <v>2511</v>
      </c>
      <c r="D686" s="0" t="n">
        <v>6</v>
      </c>
      <c r="H686" s="0" t="n">
        <v>9</v>
      </c>
      <c r="I686" s="2" t="n">
        <v>38</v>
      </c>
    </row>
    <row r="687" customFormat="false" ht="12.8" hidden="false" customHeight="false" outlineLevel="0" collapsed="false">
      <c r="C687" s="0" t="s">
        <v>2527</v>
      </c>
      <c r="D687" s="0" t="n">
        <v>5</v>
      </c>
      <c r="H687" s="0" t="n">
        <v>9</v>
      </c>
      <c r="I687" s="2" t="n">
        <v>36</v>
      </c>
    </row>
    <row r="688" customFormat="false" ht="12.8" hidden="false" customHeight="false" outlineLevel="0" collapsed="false">
      <c r="C688" s="0" t="s">
        <v>2506</v>
      </c>
      <c r="D688" s="0" t="n">
        <v>5</v>
      </c>
      <c r="H688" s="2" t="n">
        <v>9</v>
      </c>
      <c r="I688" s="2" t="n">
        <v>36</v>
      </c>
    </row>
    <row r="689" customFormat="false" ht="12.8" hidden="false" customHeight="false" outlineLevel="0" collapsed="false">
      <c r="C689" s="0" t="s">
        <v>2538</v>
      </c>
      <c r="D689" s="0" t="n">
        <v>5</v>
      </c>
      <c r="H689" s="0" t="n">
        <v>9</v>
      </c>
      <c r="I689" s="2" t="n">
        <v>34</v>
      </c>
    </row>
    <row r="690" customFormat="false" ht="12.8" hidden="false" customHeight="false" outlineLevel="0" collapsed="false">
      <c r="C690" s="0" t="s">
        <v>2519</v>
      </c>
      <c r="D690" s="0" t="n">
        <v>5</v>
      </c>
      <c r="H690" s="2" t="n">
        <v>9</v>
      </c>
      <c r="I690" s="2" t="n">
        <v>33</v>
      </c>
    </row>
    <row r="691" customFormat="false" ht="12.8" hidden="false" customHeight="false" outlineLevel="0" collapsed="false">
      <c r="C691" s="0" t="s">
        <v>2522</v>
      </c>
      <c r="D691" s="0" t="n">
        <v>5</v>
      </c>
      <c r="H691" s="0" t="n">
        <v>9</v>
      </c>
      <c r="I691" s="2" t="n">
        <v>32</v>
      </c>
    </row>
    <row r="692" customFormat="false" ht="12.8" hidden="false" customHeight="false" outlineLevel="0" collapsed="false">
      <c r="C692" s="0" t="s">
        <v>2496</v>
      </c>
      <c r="D692" s="0" t="n">
        <v>4</v>
      </c>
      <c r="H692" s="2" t="n">
        <v>9</v>
      </c>
      <c r="I692" s="2" t="n">
        <v>31</v>
      </c>
    </row>
    <row r="693" customFormat="false" ht="12.8" hidden="false" customHeight="false" outlineLevel="0" collapsed="false">
      <c r="C693" s="0" t="s">
        <v>2529</v>
      </c>
      <c r="D693" s="0" t="n">
        <v>4</v>
      </c>
      <c r="H693" s="2" t="n">
        <v>9</v>
      </c>
      <c r="I693" s="2" t="n">
        <v>30</v>
      </c>
    </row>
    <row r="694" customFormat="false" ht="12.8" hidden="false" customHeight="false" outlineLevel="0" collapsed="false">
      <c r="C694" s="0" t="s">
        <v>42</v>
      </c>
      <c r="D694" s="0" t="n">
        <v>4</v>
      </c>
      <c r="H694" s="0" t="n">
        <v>9</v>
      </c>
      <c r="I694" s="2" t="n">
        <v>30</v>
      </c>
    </row>
    <row r="695" customFormat="false" ht="12.8" hidden="false" customHeight="false" outlineLevel="0" collapsed="false">
      <c r="C695" s="0" t="s">
        <v>2547</v>
      </c>
      <c r="D695" s="0" t="n">
        <v>4</v>
      </c>
      <c r="H695" s="0" t="n">
        <v>8</v>
      </c>
      <c r="I695" s="2" t="n">
        <v>30</v>
      </c>
    </row>
    <row r="696" customFormat="false" ht="12.8" hidden="false" customHeight="false" outlineLevel="0" collapsed="false">
      <c r="C696" s="0" t="s">
        <v>2514</v>
      </c>
      <c r="D696" s="0" t="n">
        <v>3</v>
      </c>
      <c r="H696" s="0" t="n">
        <v>8</v>
      </c>
      <c r="I696" s="2" t="n">
        <v>30</v>
      </c>
    </row>
    <row r="697" customFormat="false" ht="12.8" hidden="false" customHeight="false" outlineLevel="0" collapsed="false">
      <c r="C697" s="0" t="s">
        <v>2393</v>
      </c>
      <c r="D697" s="0" t="n">
        <v>3</v>
      </c>
      <c r="H697" s="2" t="n">
        <v>8</v>
      </c>
      <c r="I697" s="2" t="n">
        <v>28</v>
      </c>
    </row>
    <row r="698" customFormat="false" ht="12.8" hidden="false" customHeight="false" outlineLevel="0" collapsed="false">
      <c r="C698" s="0" t="s">
        <v>2518</v>
      </c>
      <c r="D698" s="0" t="n">
        <v>3</v>
      </c>
      <c r="H698" s="0" t="n">
        <v>8</v>
      </c>
      <c r="I698" s="2" t="n">
        <v>27</v>
      </c>
    </row>
    <row r="699" customFormat="false" ht="12.8" hidden="false" customHeight="false" outlineLevel="0" collapsed="false">
      <c r="C699" s="0" t="s">
        <v>827</v>
      </c>
      <c r="D699" s="0" t="n">
        <v>3</v>
      </c>
      <c r="H699" s="0" t="n">
        <v>7</v>
      </c>
      <c r="I699" s="2" t="n">
        <v>27</v>
      </c>
    </row>
    <row r="700" customFormat="false" ht="12.8" hidden="false" customHeight="false" outlineLevel="0" collapsed="false">
      <c r="C700" s="0" t="s">
        <v>2369</v>
      </c>
      <c r="D700" s="0" t="n">
        <v>2</v>
      </c>
      <c r="H700" s="0" t="n">
        <v>7</v>
      </c>
      <c r="I700" s="2" t="n">
        <v>27</v>
      </c>
    </row>
    <row r="701" customFormat="false" ht="12.8" hidden="false" customHeight="false" outlineLevel="0" collapsed="false">
      <c r="C701" s="0" t="s">
        <v>2521</v>
      </c>
      <c r="D701" s="0" t="n">
        <v>2</v>
      </c>
      <c r="H701" s="0" t="n">
        <v>7</v>
      </c>
      <c r="I701" s="2" t="n">
        <v>26</v>
      </c>
    </row>
    <row r="702" customFormat="false" ht="12.8" hidden="false" customHeight="false" outlineLevel="0" collapsed="false">
      <c r="C702" s="0" t="s">
        <v>2300</v>
      </c>
      <c r="D702" s="0" t="n">
        <v>2</v>
      </c>
      <c r="H702" s="0" t="n">
        <v>7</v>
      </c>
      <c r="I702" s="2" t="n">
        <v>26</v>
      </c>
    </row>
    <row r="703" customFormat="false" ht="12.8" hidden="false" customHeight="false" outlineLevel="0" collapsed="false">
      <c r="C703" s="0" t="s">
        <v>2526</v>
      </c>
      <c r="D703" s="0" t="n">
        <v>2</v>
      </c>
      <c r="H703" s="0" t="n">
        <v>7</v>
      </c>
      <c r="I703" s="2" t="n">
        <v>25</v>
      </c>
    </row>
    <row r="704" customFormat="false" ht="12.8" hidden="false" customHeight="false" outlineLevel="0" collapsed="false">
      <c r="C704" s="0" t="s">
        <v>2479</v>
      </c>
      <c r="D704" s="0" t="n">
        <v>2</v>
      </c>
      <c r="H704" s="0" t="n">
        <v>6</v>
      </c>
      <c r="I704" s="2" t="n">
        <v>25</v>
      </c>
    </row>
    <row r="705" customFormat="false" ht="12.8" hidden="false" customHeight="false" outlineLevel="0" collapsed="false">
      <c r="C705" s="0" t="s">
        <v>2543</v>
      </c>
      <c r="D705" s="0" t="n">
        <v>2</v>
      </c>
      <c r="H705" s="2" t="n">
        <v>6</v>
      </c>
      <c r="I705" s="2" t="n">
        <v>25</v>
      </c>
    </row>
    <row r="706" customFormat="false" ht="12.8" hidden="false" customHeight="false" outlineLevel="0" collapsed="false">
      <c r="C706" s="0" t="s">
        <v>2315</v>
      </c>
      <c r="D706" s="0" t="n">
        <v>2</v>
      </c>
      <c r="H706" s="0" t="n">
        <v>6</v>
      </c>
      <c r="I706" s="2" t="n">
        <v>25</v>
      </c>
    </row>
    <row r="707" customFormat="false" ht="12.8" hidden="false" customHeight="false" outlineLevel="0" collapsed="false">
      <c r="C707" s="0" t="s">
        <v>2554</v>
      </c>
      <c r="D707" s="0" t="n">
        <v>2</v>
      </c>
      <c r="H707" s="0" t="n">
        <v>6</v>
      </c>
      <c r="I707" s="2" t="n">
        <v>23</v>
      </c>
    </row>
    <row r="708" customFormat="false" ht="12.8" hidden="false" customHeight="false" outlineLevel="0" collapsed="false">
      <c r="C708" s="0" t="s">
        <v>2509</v>
      </c>
      <c r="D708" s="0" t="n">
        <v>2</v>
      </c>
      <c r="H708" s="0" t="n">
        <v>6</v>
      </c>
      <c r="I708" s="2" t="n">
        <v>23</v>
      </c>
    </row>
    <row r="709" customFormat="false" ht="12.8" hidden="false" customHeight="false" outlineLevel="0" collapsed="false">
      <c r="C709" s="0" t="s">
        <v>2516</v>
      </c>
      <c r="D709" s="0" t="n">
        <v>2</v>
      </c>
      <c r="H709" s="0" t="n">
        <v>6</v>
      </c>
      <c r="I709" s="2" t="n">
        <v>22</v>
      </c>
    </row>
    <row r="710" customFormat="false" ht="12.8" hidden="false" customHeight="false" outlineLevel="0" collapsed="false">
      <c r="C710" s="0" t="s">
        <v>2510</v>
      </c>
      <c r="D710" s="0" t="n">
        <v>1</v>
      </c>
      <c r="H710" s="2" t="n">
        <v>6</v>
      </c>
      <c r="I710" s="2" t="n">
        <v>22</v>
      </c>
    </row>
    <row r="711" customFormat="false" ht="12.8" hidden="false" customHeight="false" outlineLevel="0" collapsed="false">
      <c r="C711" s="0" t="s">
        <v>2358</v>
      </c>
      <c r="D711" s="0" t="n">
        <v>1</v>
      </c>
      <c r="H711" s="2" t="n">
        <v>6</v>
      </c>
      <c r="I711" s="2" t="n">
        <v>22</v>
      </c>
    </row>
    <row r="712" customFormat="false" ht="12.8" hidden="false" customHeight="false" outlineLevel="0" collapsed="false">
      <c r="C712" s="0" t="s">
        <v>2512</v>
      </c>
      <c r="D712" s="0" t="n">
        <v>1</v>
      </c>
      <c r="H712" s="0" t="n">
        <v>6</v>
      </c>
      <c r="I712" s="2" t="n">
        <v>22</v>
      </c>
    </row>
    <row r="713" customFormat="false" ht="12.8" hidden="false" customHeight="false" outlineLevel="0" collapsed="false">
      <c r="C713" s="0" t="s">
        <v>2546</v>
      </c>
      <c r="D713" s="0" t="n">
        <v>1</v>
      </c>
      <c r="H713" s="0" t="n">
        <v>6</v>
      </c>
      <c r="I713" s="2" t="n">
        <v>22</v>
      </c>
    </row>
    <row r="714" customFormat="false" ht="12.8" hidden="false" customHeight="false" outlineLevel="0" collapsed="false">
      <c r="C714" s="0" t="s">
        <v>2524</v>
      </c>
      <c r="D714" s="0" t="n">
        <v>1</v>
      </c>
      <c r="H714" s="2" t="n">
        <v>6</v>
      </c>
      <c r="I714" s="2" t="n">
        <v>22</v>
      </c>
    </row>
    <row r="715" customFormat="false" ht="12.8" hidden="false" customHeight="false" outlineLevel="0" collapsed="false">
      <c r="C715" s="0" t="s">
        <v>2532</v>
      </c>
      <c r="D715" s="0" t="n">
        <v>1</v>
      </c>
      <c r="H715" s="0" t="n">
        <v>6</v>
      </c>
      <c r="I715" s="2" t="n">
        <v>22</v>
      </c>
    </row>
    <row r="716" customFormat="false" ht="12.8" hidden="false" customHeight="false" outlineLevel="0" collapsed="false">
      <c r="C716" s="0" t="s">
        <v>2528</v>
      </c>
      <c r="D716" s="0" t="n">
        <v>1</v>
      </c>
      <c r="H716" s="0" t="n">
        <v>5</v>
      </c>
      <c r="I716" s="2" t="n">
        <v>22</v>
      </c>
    </row>
    <row r="717" customFormat="false" ht="12.8" hidden="false" customHeight="false" outlineLevel="0" collapsed="false">
      <c r="C717" s="0" t="s">
        <v>2542</v>
      </c>
      <c r="D717" s="0" t="n">
        <v>1</v>
      </c>
      <c r="H717" s="0" t="n">
        <v>5</v>
      </c>
      <c r="I717" s="2" t="n">
        <v>22</v>
      </c>
    </row>
    <row r="718" customFormat="false" ht="12.8" hidden="false" customHeight="false" outlineLevel="0" collapsed="false">
      <c r="C718" s="0" t="s">
        <v>2504</v>
      </c>
      <c r="D718" s="0" t="n">
        <v>1</v>
      </c>
      <c r="H718" s="0" t="n">
        <v>5</v>
      </c>
      <c r="I718" s="2" t="n">
        <v>22</v>
      </c>
    </row>
    <row r="719" customFormat="false" ht="12.8" hidden="false" customHeight="false" outlineLevel="0" collapsed="false">
      <c r="C719" s="0" t="s">
        <v>2505</v>
      </c>
      <c r="D719" s="0" t="n">
        <v>1</v>
      </c>
      <c r="H719" s="0" t="n">
        <v>5</v>
      </c>
      <c r="I719" s="2" t="n">
        <v>20</v>
      </c>
    </row>
    <row r="720" customFormat="false" ht="12.8" hidden="false" customHeight="false" outlineLevel="0" collapsed="false">
      <c r="C720" s="0" t="s">
        <v>2539</v>
      </c>
      <c r="D720" s="0" t="n">
        <v>1</v>
      </c>
      <c r="H720" s="2" t="n">
        <v>5</v>
      </c>
      <c r="I720" s="2" t="n">
        <v>20</v>
      </c>
    </row>
    <row r="721" customFormat="false" ht="12.8" hidden="false" customHeight="false" outlineLevel="0" collapsed="false">
      <c r="C721" s="0" t="s">
        <v>2550</v>
      </c>
      <c r="D721" s="0" t="n">
        <v>1</v>
      </c>
      <c r="H721" s="0" t="n">
        <v>5</v>
      </c>
      <c r="I721" s="2" t="n">
        <v>19</v>
      </c>
    </row>
    <row r="722" customFormat="false" ht="12.8" hidden="false" customHeight="false" outlineLevel="0" collapsed="false">
      <c r="C722" s="0" t="s">
        <v>2530</v>
      </c>
      <c r="D722" s="0" t="n">
        <v>1</v>
      </c>
      <c r="H722" s="2" t="n">
        <v>5</v>
      </c>
      <c r="I722" s="2" t="n">
        <v>19</v>
      </c>
    </row>
    <row r="723" customFormat="false" ht="12.8" hidden="false" customHeight="false" outlineLevel="0" collapsed="false">
      <c r="C723" s="0" t="s">
        <v>2477</v>
      </c>
      <c r="D723" s="0" t="n">
        <v>1</v>
      </c>
      <c r="H723" s="0" t="n">
        <v>5</v>
      </c>
      <c r="I723" s="2" t="n">
        <v>19</v>
      </c>
    </row>
    <row r="724" customFormat="false" ht="12.8" hidden="false" customHeight="false" outlineLevel="0" collapsed="false">
      <c r="C724" s="0" t="s">
        <v>2440</v>
      </c>
      <c r="D724" s="0" t="n">
        <v>1</v>
      </c>
      <c r="H724" s="0" t="n">
        <v>5</v>
      </c>
      <c r="I724" s="2" t="n">
        <v>17</v>
      </c>
    </row>
    <row r="725" customFormat="false" ht="12.8" hidden="false" customHeight="false" outlineLevel="0" collapsed="false">
      <c r="C725" s="0" t="s">
        <v>2540</v>
      </c>
      <c r="D725" s="0" t="n">
        <v>1</v>
      </c>
      <c r="H725" s="0" t="n">
        <v>5</v>
      </c>
      <c r="I725" s="2" t="n">
        <v>16</v>
      </c>
    </row>
    <row r="726" customFormat="false" ht="12.8" hidden="false" customHeight="false" outlineLevel="0" collapsed="false">
      <c r="C726" s="0" t="s">
        <v>2545</v>
      </c>
      <c r="D726" s="0" t="n">
        <v>1</v>
      </c>
      <c r="H726" s="0" t="n">
        <v>5</v>
      </c>
      <c r="I726" s="2" t="n">
        <v>16</v>
      </c>
    </row>
    <row r="727" customFormat="false" ht="12.8" hidden="false" customHeight="false" outlineLevel="0" collapsed="false">
      <c r="C727" s="0" t="s">
        <v>2508</v>
      </c>
      <c r="D727" s="0" t="n">
        <v>1</v>
      </c>
      <c r="H727" s="0" t="n">
        <v>5</v>
      </c>
      <c r="I727" s="2" t="n">
        <v>14</v>
      </c>
    </row>
    <row r="728" customFormat="false" ht="12.8" hidden="false" customHeight="false" outlineLevel="0" collapsed="false">
      <c r="C728" s="0" t="s">
        <v>2497</v>
      </c>
      <c r="D728" s="0" t="n">
        <v>1</v>
      </c>
      <c r="H728" s="2" t="n">
        <v>4</v>
      </c>
      <c r="I728" s="2" t="n">
        <v>14</v>
      </c>
    </row>
    <row r="729" customFormat="false" ht="12.8" hidden="false" customHeight="false" outlineLevel="0" collapsed="false">
      <c r="C729" s="0" t="s">
        <v>2531</v>
      </c>
      <c r="D729" s="0" t="n">
        <v>1</v>
      </c>
      <c r="H729" s="0" t="n">
        <v>4</v>
      </c>
      <c r="I729" s="2" t="n">
        <v>13</v>
      </c>
    </row>
    <row r="730" customFormat="false" ht="12.8" hidden="false" customHeight="false" outlineLevel="0" collapsed="false">
      <c r="C730" s="0" t="s">
        <v>2490</v>
      </c>
      <c r="D730" s="0" t="n">
        <v>1</v>
      </c>
      <c r="H730" s="0" t="n">
        <v>4</v>
      </c>
      <c r="I730" s="2" t="n">
        <v>13</v>
      </c>
    </row>
    <row r="731" customFormat="false" ht="12.8" hidden="false" customHeight="false" outlineLevel="0" collapsed="false">
      <c r="C731" s="0" t="s">
        <v>2551</v>
      </c>
      <c r="D731" s="0" t="n">
        <v>1</v>
      </c>
      <c r="H731" s="2" t="n">
        <v>3</v>
      </c>
      <c r="I731" s="2" t="n">
        <v>13</v>
      </c>
    </row>
    <row r="732" customFormat="false" ht="12.8" hidden="false" customHeight="false" outlineLevel="0" collapsed="false">
      <c r="C732" s="0" t="s">
        <v>2523</v>
      </c>
      <c r="D732" s="0" t="n">
        <v>1</v>
      </c>
      <c r="H732" s="0" t="n">
        <v>3</v>
      </c>
      <c r="I732" s="2" t="n">
        <v>12</v>
      </c>
    </row>
    <row r="733" customFormat="false" ht="12.8" hidden="false" customHeight="false" outlineLevel="0" collapsed="false">
      <c r="C733" s="0" t="s">
        <v>2552</v>
      </c>
      <c r="D733" s="0" t="n">
        <v>1</v>
      </c>
      <c r="H733" s="2" t="n">
        <v>2</v>
      </c>
      <c r="I733" s="2" t="n">
        <v>10</v>
      </c>
    </row>
    <row r="734" customFormat="false" ht="12.8" hidden="false" customHeight="false" outlineLevel="0" collapsed="false">
      <c r="C734" s="0" t="s">
        <v>2507</v>
      </c>
      <c r="D734" s="0" t="n">
        <v>1</v>
      </c>
      <c r="H734" s="0" t="n">
        <v>2</v>
      </c>
      <c r="I734" s="2" t="n">
        <v>9</v>
      </c>
    </row>
    <row r="735" customFormat="false" ht="12.8" hidden="false" customHeight="false" outlineLevel="0" collapsed="false">
      <c r="C735" s="0" t="s">
        <v>2553</v>
      </c>
      <c r="D735" s="0" t="n">
        <v>1</v>
      </c>
      <c r="H735" s="0" t="n">
        <v>2</v>
      </c>
      <c r="I735" s="2" t="n">
        <v>7</v>
      </c>
    </row>
    <row r="736" customFormat="false" ht="12.8" hidden="false" customHeight="false" outlineLevel="0" collapsed="false">
      <c r="C736" s="0" t="s">
        <v>2556</v>
      </c>
      <c r="D736" s="0" t="n">
        <v>1</v>
      </c>
      <c r="H736" s="2" t="n">
        <v>1</v>
      </c>
      <c r="I736" s="2" t="n">
        <v>6</v>
      </c>
    </row>
    <row r="737" customFormat="false" ht="12.8" hidden="false" customHeight="false" outlineLevel="0" collapsed="false">
      <c r="C737" s="0" t="s">
        <v>2520</v>
      </c>
      <c r="D737" s="0" t="n">
        <v>1</v>
      </c>
    </row>
    <row r="738" customFormat="false" ht="12.8" hidden="false" customHeight="false" outlineLevel="0" collapsed="false">
      <c r="C738" s="0" t="s">
        <v>2541</v>
      </c>
      <c r="D738" s="0" t="n">
        <v>1</v>
      </c>
    </row>
    <row r="739" customFormat="false" ht="12.8" hidden="false" customHeight="false" outlineLevel="0" collapsed="false">
      <c r="C739" s="0" t="s">
        <v>2537</v>
      </c>
      <c r="D739" s="0" t="n">
        <v>1</v>
      </c>
    </row>
    <row r="740" customFormat="false" ht="12.8" hidden="false" customHeight="false" outlineLevel="0" collapsed="false">
      <c r="C740" s="0" t="s">
        <v>2544</v>
      </c>
      <c r="D740" s="0" t="n">
        <v>1</v>
      </c>
    </row>
    <row r="741" customFormat="false" ht="12.8" hidden="false" customHeight="false" outlineLevel="0" collapsed="false">
      <c r="C741" s="0" t="s">
        <v>2474</v>
      </c>
      <c r="D741" s="0" t="n">
        <v>1</v>
      </c>
    </row>
    <row r="742" customFormat="false" ht="12.8" hidden="false" customHeight="false" outlineLevel="0" collapsed="false">
      <c r="C742" s="0" t="s">
        <v>2525</v>
      </c>
      <c r="D742" s="0" t="n">
        <v>1</v>
      </c>
    </row>
    <row r="743" customFormat="false" ht="12.8" hidden="false" customHeight="false" outlineLevel="0" collapsed="false">
      <c r="C743" s="0" t="s">
        <v>2536</v>
      </c>
      <c r="D743" s="0" t="n">
        <v>1</v>
      </c>
    </row>
    <row r="744" customFormat="false" ht="12.8" hidden="false" customHeight="false" outlineLevel="0" collapsed="false">
      <c r="C744" s="0" t="s">
        <v>2386</v>
      </c>
      <c r="D744" s="0" t="n">
        <v>1</v>
      </c>
    </row>
    <row r="745" customFormat="false" ht="12.8" hidden="false" customHeight="false" outlineLevel="0" collapsed="false">
      <c r="C745" s="0" t="s">
        <v>2534</v>
      </c>
      <c r="D745" s="0" t="n">
        <v>1</v>
      </c>
    </row>
    <row r="746" customFormat="false" ht="12.8" hidden="false" customHeight="false" outlineLevel="0" collapsed="false">
      <c r="C746" s="0" t="s">
        <v>2549</v>
      </c>
      <c r="D746" s="0" t="n">
        <v>1</v>
      </c>
    </row>
    <row r="747" customFormat="false" ht="12.8" hidden="false" customHeight="false" outlineLevel="0" collapsed="false">
      <c r="C747" s="0" t="s">
        <v>2503</v>
      </c>
      <c r="D747" s="0" t="n">
        <v>1</v>
      </c>
    </row>
    <row r="748" customFormat="false" ht="12.8" hidden="false" customHeight="false" outlineLevel="0" collapsed="false">
      <c r="C748" s="0" t="s">
        <v>1179</v>
      </c>
      <c r="D748" s="0" t="n">
        <v>1</v>
      </c>
    </row>
    <row r="749" customFormat="false" ht="12.8" hidden="false" customHeight="false" outlineLevel="0" collapsed="false">
      <c r="C749" s="0" t="s">
        <v>2422</v>
      </c>
      <c r="D749" s="0" t="n">
        <v>1</v>
      </c>
      <c r="H749" s="2"/>
    </row>
    <row r="751" customFormat="false" ht="12.8" hidden="false" customHeight="false" outlineLevel="0" collapsed="false">
      <c r="D751" s="0" t="n">
        <f aca="false">COUNTIF(D1:D398,"*selection*")</f>
        <v>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894"/>
  <sheetViews>
    <sheetView showFormulas="false" showGridLines="true" showRowColHeaders="true" showZeros="true" rightToLeft="false" tabSelected="true" showOutlineSymbols="true" defaultGridColor="true" view="normal" topLeftCell="E149" colorId="64" zoomScale="100" zoomScaleNormal="100" zoomScalePageLayoutView="100" workbookViewId="0">
      <selection pane="topLeft" activeCell="Q1312" activeCellId="0" sqref="Q1312"/>
    </sheetView>
  </sheetViews>
  <sheetFormatPr defaultColWidth="11.7421875" defaultRowHeight="12.8" zeroHeight="false" outlineLevelRow="0" outlineLevelCol="0"/>
  <cols>
    <col collapsed="false" customWidth="true" hidden="false" outlineLevel="0" max="8" min="8" style="0" width="4.76"/>
  </cols>
  <sheetData>
    <row r="1" customFormat="false" ht="12.8" hidden="false" customHeight="false" outlineLevel="0" collapsed="false">
      <c r="D1" s="0" t="s">
        <v>2558</v>
      </c>
      <c r="E1" s="0" t="s">
        <v>2559</v>
      </c>
      <c r="F1" s="0" t="s">
        <v>2560</v>
      </c>
      <c r="K1" s="0" t="s">
        <v>2561</v>
      </c>
      <c r="L1" s="0" t="s">
        <v>2562</v>
      </c>
    </row>
    <row r="2" customFormat="false" ht="12.8" hidden="false" customHeight="false" outlineLevel="0" collapsed="false">
      <c r="A2" s="0" t="s">
        <v>2563</v>
      </c>
      <c r="F2" s="0" t="n">
        <v>2</v>
      </c>
      <c r="G2" s="0" t="s">
        <v>15</v>
      </c>
      <c r="H2" s="0" t="n">
        <v>2005</v>
      </c>
      <c r="I2" s="0" t="s">
        <v>16</v>
      </c>
      <c r="J2" s="0" t="n">
        <v>4</v>
      </c>
    </row>
    <row r="3" customFormat="false" ht="12.8" hidden="false" customHeight="false" outlineLevel="0" collapsed="false">
      <c r="F3" s="0" t="n">
        <v>3</v>
      </c>
      <c r="G3" s="0" t="s">
        <v>25</v>
      </c>
      <c r="H3" s="0" t="n">
        <v>2005</v>
      </c>
      <c r="I3" s="0" t="s">
        <v>26</v>
      </c>
      <c r="J3" s="0" t="n">
        <v>0</v>
      </c>
    </row>
    <row r="4" customFormat="false" ht="12.8" hidden="false" customHeight="false" outlineLevel="0" collapsed="false">
      <c r="F4" s="0" t="n">
        <v>4</v>
      </c>
      <c r="G4" s="0" t="s">
        <v>48</v>
      </c>
      <c r="H4" s="0" t="n">
        <v>2006</v>
      </c>
      <c r="I4" s="0" t="s">
        <v>49</v>
      </c>
      <c r="J4" s="0" t="n">
        <v>0</v>
      </c>
    </row>
    <row r="5" customFormat="false" ht="12.8" hidden="false" customHeight="false" outlineLevel="0" collapsed="false">
      <c r="D5" s="0" t="n">
        <v>2</v>
      </c>
      <c r="E5" s="0" t="n">
        <v>2</v>
      </c>
      <c r="F5" s="0" t="n">
        <v>5</v>
      </c>
      <c r="G5" s="0" t="s">
        <v>31</v>
      </c>
      <c r="H5" s="0" t="n">
        <v>2006</v>
      </c>
      <c r="I5" s="0" t="s">
        <v>32</v>
      </c>
      <c r="J5" s="0" t="s">
        <v>33</v>
      </c>
    </row>
    <row r="6" customFormat="false" ht="12.8" hidden="false" customHeight="false" outlineLevel="0" collapsed="false">
      <c r="D6" s="0" t="n">
        <v>406</v>
      </c>
      <c r="E6" s="0" t="n">
        <v>406</v>
      </c>
      <c r="F6" s="0" t="n">
        <v>6</v>
      </c>
      <c r="G6" s="0" t="s">
        <v>39</v>
      </c>
      <c r="H6" s="0" t="n">
        <v>2006</v>
      </c>
      <c r="I6" s="0" t="s">
        <v>40</v>
      </c>
      <c r="J6" s="0" t="n">
        <v>3</v>
      </c>
    </row>
    <row r="7" customFormat="false" ht="12.8" hidden="false" customHeight="false" outlineLevel="0" collapsed="false">
      <c r="D7" s="0" t="n">
        <v>407</v>
      </c>
      <c r="E7" s="0" t="n">
        <v>407</v>
      </c>
      <c r="F7" s="0" t="n">
        <v>7</v>
      </c>
      <c r="G7" s="0" t="s">
        <v>66</v>
      </c>
      <c r="H7" s="0" t="n">
        <v>2008</v>
      </c>
      <c r="I7" s="0" t="s">
        <v>67</v>
      </c>
      <c r="J7" s="0" t="s">
        <v>68</v>
      </c>
    </row>
    <row r="8" customFormat="false" ht="12.8" hidden="false" customHeight="false" outlineLevel="0" collapsed="false">
      <c r="F8" s="0" t="n">
        <v>8</v>
      </c>
      <c r="G8" s="2" t="s">
        <v>74</v>
      </c>
      <c r="H8" s="2" t="n">
        <v>2008</v>
      </c>
      <c r="I8" s="2" t="s">
        <v>75</v>
      </c>
      <c r="J8" s="2" t="n">
        <v>1</v>
      </c>
    </row>
    <row r="9" customFormat="false" ht="12.8" hidden="false" customHeight="false" outlineLevel="0" collapsed="false">
      <c r="F9" s="0" t="n">
        <v>9</v>
      </c>
      <c r="G9" s="2" t="s">
        <v>60</v>
      </c>
      <c r="H9" s="2" t="n">
        <v>2008</v>
      </c>
      <c r="I9" s="2" t="s">
        <v>61</v>
      </c>
      <c r="J9" s="2" t="n">
        <v>0</v>
      </c>
    </row>
    <row r="10" customFormat="false" ht="12.8" hidden="false" customHeight="false" outlineLevel="0" collapsed="false">
      <c r="D10" s="0" t="s">
        <v>2564</v>
      </c>
      <c r="E10" s="0" t="s">
        <v>2564</v>
      </c>
      <c r="F10" s="0" t="n">
        <v>10</v>
      </c>
      <c r="G10" s="0" t="s">
        <v>51</v>
      </c>
      <c r="H10" s="0" t="n">
        <v>2008</v>
      </c>
      <c r="I10" s="0" t="s">
        <v>52</v>
      </c>
      <c r="J10" s="0" t="s">
        <v>54</v>
      </c>
    </row>
    <row r="11" customFormat="false" ht="12.8" hidden="false" customHeight="false" outlineLevel="0" collapsed="false">
      <c r="F11" s="0" t="n">
        <v>11</v>
      </c>
      <c r="G11" s="0" t="s">
        <v>88</v>
      </c>
      <c r="H11" s="0" t="n">
        <v>2009</v>
      </c>
      <c r="I11" s="0" t="s">
        <v>89</v>
      </c>
      <c r="J11" s="0" t="n">
        <v>1</v>
      </c>
    </row>
    <row r="12" customFormat="false" ht="12.8" hidden="false" customHeight="false" outlineLevel="0" collapsed="false">
      <c r="F12" s="0" t="n">
        <v>12</v>
      </c>
      <c r="G12" s="0" t="s">
        <v>99</v>
      </c>
      <c r="H12" s="0" t="n">
        <v>2009</v>
      </c>
      <c r="I12" s="0" t="s">
        <v>100</v>
      </c>
      <c r="J12" s="0" t="n">
        <v>1</v>
      </c>
    </row>
    <row r="13" customFormat="false" ht="12.8" hidden="false" customHeight="false" outlineLevel="0" collapsed="false">
      <c r="F13" s="0" t="n">
        <v>13</v>
      </c>
      <c r="G13" s="2" t="s">
        <v>81</v>
      </c>
      <c r="H13" s="2" t="n">
        <v>2009</v>
      </c>
      <c r="I13" s="2" t="s">
        <v>82</v>
      </c>
      <c r="J13" s="2" t="n">
        <v>0</v>
      </c>
    </row>
    <row r="14" customFormat="false" ht="12.8" hidden="false" customHeight="false" outlineLevel="0" collapsed="false">
      <c r="D14" s="0" t="s">
        <v>2565</v>
      </c>
      <c r="E14" s="0" t="s">
        <v>2566</v>
      </c>
      <c r="F14" s="0" t="n">
        <v>14</v>
      </c>
      <c r="G14" s="0" t="s">
        <v>113</v>
      </c>
      <c r="H14" s="0" t="n">
        <v>2009</v>
      </c>
      <c r="I14" s="0" t="s">
        <v>114</v>
      </c>
      <c r="J14" s="0" t="s">
        <v>117</v>
      </c>
      <c r="K14" s="0" t="s">
        <v>2567</v>
      </c>
      <c r="L14" s="2" t="s">
        <v>2567</v>
      </c>
    </row>
    <row r="15" customFormat="false" ht="12.8" hidden="false" customHeight="false" outlineLevel="0" collapsed="false">
      <c r="F15" s="0" t="n">
        <v>15</v>
      </c>
      <c r="G15" s="0" t="s">
        <v>105</v>
      </c>
      <c r="H15" s="0" t="n">
        <v>2009</v>
      </c>
      <c r="I15" s="0" t="s">
        <v>106</v>
      </c>
      <c r="J15" s="0" t="s">
        <v>108</v>
      </c>
      <c r="K15" s="0" t="s">
        <v>2568</v>
      </c>
      <c r="L15" s="2" t="s">
        <v>2568</v>
      </c>
    </row>
    <row r="16" customFormat="false" ht="12.8" hidden="false" customHeight="false" outlineLevel="0" collapsed="false">
      <c r="D16" s="0" t="n">
        <v>414</v>
      </c>
      <c r="E16" s="0" t="n">
        <v>414</v>
      </c>
      <c r="F16" s="0" t="n">
        <v>16</v>
      </c>
      <c r="G16" s="0" t="s">
        <v>94</v>
      </c>
      <c r="H16" s="0" t="n">
        <v>2009</v>
      </c>
      <c r="I16" s="0" t="s">
        <v>95</v>
      </c>
      <c r="J16" s="0" t="n">
        <v>3</v>
      </c>
    </row>
    <row r="17" customFormat="false" ht="12.8" hidden="false" customHeight="false" outlineLevel="0" collapsed="false">
      <c r="F17" s="0" t="n">
        <v>17</v>
      </c>
      <c r="G17" s="0" t="s">
        <v>133</v>
      </c>
      <c r="H17" s="0" t="n">
        <v>2010</v>
      </c>
      <c r="I17" s="0" t="s">
        <v>134</v>
      </c>
      <c r="J17" s="0" t="n">
        <v>1</v>
      </c>
    </row>
    <row r="18" customFormat="false" ht="12.8" hidden="false" customHeight="false" outlineLevel="0" collapsed="false">
      <c r="F18" s="4" t="n">
        <v>18</v>
      </c>
      <c r="G18" s="2" t="s">
        <v>204</v>
      </c>
      <c r="H18" s="2" t="n">
        <v>2010</v>
      </c>
      <c r="I18" s="2" t="s">
        <v>205</v>
      </c>
      <c r="J18" s="2" t="n">
        <v>1</v>
      </c>
    </row>
    <row r="19" customFormat="false" ht="12.8" hidden="false" customHeight="false" outlineLevel="0" collapsed="false">
      <c r="D19" s="0" t="n">
        <v>1244</v>
      </c>
      <c r="E19" s="0" t="n">
        <v>1244</v>
      </c>
      <c r="F19" s="0" t="n">
        <v>19</v>
      </c>
      <c r="G19" s="0" t="s">
        <v>185</v>
      </c>
      <c r="H19" s="0" t="n">
        <v>2010</v>
      </c>
      <c r="I19" s="0" t="s">
        <v>186</v>
      </c>
      <c r="J19" s="0" t="s">
        <v>187</v>
      </c>
    </row>
    <row r="20" customFormat="false" ht="12.8" hidden="false" customHeight="false" outlineLevel="0" collapsed="false">
      <c r="F20" s="0" t="n">
        <v>20</v>
      </c>
      <c r="G20" s="2" t="s">
        <v>193</v>
      </c>
      <c r="H20" s="2" t="n">
        <v>2010</v>
      </c>
      <c r="I20" s="2" t="s">
        <v>194</v>
      </c>
      <c r="J20" s="2" t="n">
        <v>4</v>
      </c>
    </row>
    <row r="21" customFormat="false" ht="12.8" hidden="false" customHeight="false" outlineLevel="0" collapsed="false">
      <c r="F21" s="0" t="n">
        <v>21</v>
      </c>
      <c r="G21" s="0" t="s">
        <v>156</v>
      </c>
      <c r="H21" s="0" t="n">
        <v>2010</v>
      </c>
      <c r="I21" s="0" t="s">
        <v>157</v>
      </c>
      <c r="J21" s="0" t="n">
        <v>0</v>
      </c>
    </row>
    <row r="22" customFormat="false" ht="12.8" hidden="false" customHeight="false" outlineLevel="0" collapsed="false">
      <c r="F22" s="0" t="n">
        <v>22</v>
      </c>
      <c r="G22" s="2" t="s">
        <v>150</v>
      </c>
      <c r="H22" s="2" t="n">
        <v>2010</v>
      </c>
      <c r="I22" s="2" t="s">
        <v>151</v>
      </c>
      <c r="J22" s="2" t="n">
        <v>0</v>
      </c>
    </row>
    <row r="23" customFormat="false" ht="12.8" hidden="false" customHeight="false" outlineLevel="0" collapsed="false">
      <c r="D23" s="2" t="n">
        <v>411</v>
      </c>
      <c r="E23" s="2" t="n">
        <v>411</v>
      </c>
      <c r="F23" s="0" t="n">
        <v>23</v>
      </c>
      <c r="G23" s="0" t="s">
        <v>175</v>
      </c>
      <c r="H23" s="0" t="n">
        <v>2010</v>
      </c>
      <c r="I23" s="0" t="s">
        <v>176</v>
      </c>
      <c r="J23" s="0" t="n">
        <v>3</v>
      </c>
    </row>
    <row r="24" customFormat="false" ht="12.8" hidden="false" customHeight="false" outlineLevel="0" collapsed="false">
      <c r="D24" s="2" t="n">
        <v>411</v>
      </c>
      <c r="E24" s="2" t="n">
        <v>411</v>
      </c>
      <c r="F24" s="0" t="n">
        <v>24</v>
      </c>
      <c r="G24" s="0" t="s">
        <v>144</v>
      </c>
      <c r="H24" s="0" t="n">
        <v>2010</v>
      </c>
      <c r="I24" s="0" t="s">
        <v>145</v>
      </c>
      <c r="J24" s="0" t="n">
        <v>3</v>
      </c>
    </row>
    <row r="25" customFormat="false" ht="12.8" hidden="false" customHeight="false" outlineLevel="0" collapsed="false">
      <c r="F25" s="0" t="n">
        <v>25</v>
      </c>
      <c r="G25" s="0" t="s">
        <v>121</v>
      </c>
      <c r="H25" s="0" t="n">
        <v>2010</v>
      </c>
      <c r="I25" s="0" t="s">
        <v>122</v>
      </c>
      <c r="J25" s="0" t="n">
        <v>0</v>
      </c>
    </row>
    <row r="26" customFormat="false" ht="12.8" hidden="false" customHeight="false" outlineLevel="0" collapsed="false">
      <c r="F26" s="0" t="n">
        <v>26</v>
      </c>
      <c r="G26" s="0" t="s">
        <v>161</v>
      </c>
      <c r="H26" s="0" t="n">
        <v>2010</v>
      </c>
      <c r="I26" s="0" t="s">
        <v>162</v>
      </c>
      <c r="J26" s="0" t="n">
        <v>4</v>
      </c>
    </row>
    <row r="27" customFormat="false" ht="12.8" hidden="false" customHeight="false" outlineLevel="0" collapsed="false">
      <c r="D27" s="2" t="s">
        <v>2569</v>
      </c>
      <c r="E27" s="2" t="s">
        <v>2569</v>
      </c>
      <c r="F27" s="0" t="n">
        <v>27</v>
      </c>
      <c r="G27" s="0" t="s">
        <v>199</v>
      </c>
      <c r="H27" s="0" t="n">
        <v>2010</v>
      </c>
      <c r="I27" s="0" t="s">
        <v>200</v>
      </c>
      <c r="J27" s="0" t="n">
        <v>3</v>
      </c>
    </row>
    <row r="28" customFormat="false" ht="12.8" hidden="false" customHeight="false" outlineLevel="0" collapsed="false">
      <c r="F28" s="0" t="n">
        <v>28</v>
      </c>
      <c r="G28" s="0" t="s">
        <v>128</v>
      </c>
      <c r="H28" s="0" t="n">
        <v>2010</v>
      </c>
      <c r="I28" s="0" t="s">
        <v>129</v>
      </c>
      <c r="J28" s="0" t="n">
        <v>0</v>
      </c>
    </row>
    <row r="29" customFormat="false" ht="12.8" hidden="false" customHeight="false" outlineLevel="0" collapsed="false">
      <c r="F29" s="0" t="n">
        <v>29</v>
      </c>
      <c r="G29" s="0" t="s">
        <v>139</v>
      </c>
      <c r="H29" s="0" t="n">
        <v>2010</v>
      </c>
      <c r="I29" s="0" t="s">
        <v>140</v>
      </c>
      <c r="J29" s="0" t="n">
        <v>4</v>
      </c>
    </row>
    <row r="30" customFormat="false" ht="12.8" hidden="false" customHeight="false" outlineLevel="0" collapsed="false">
      <c r="D30" s="0" t="n">
        <v>1244</v>
      </c>
      <c r="E30" s="0" t="n">
        <v>1244</v>
      </c>
      <c r="F30" s="0" t="n">
        <v>30</v>
      </c>
      <c r="G30" s="2" t="s">
        <v>209</v>
      </c>
      <c r="H30" s="2" t="n">
        <v>2010</v>
      </c>
      <c r="I30" s="2" t="s">
        <v>210</v>
      </c>
      <c r="J30" s="2" t="n">
        <v>3</v>
      </c>
    </row>
    <row r="31" customFormat="false" ht="12.8" hidden="false" customHeight="false" outlineLevel="0" collapsed="false">
      <c r="F31" s="0" t="n">
        <v>31</v>
      </c>
      <c r="G31" s="2" t="s">
        <v>263</v>
      </c>
      <c r="H31" s="2" t="n">
        <v>2011</v>
      </c>
      <c r="I31" s="2" t="s">
        <v>264</v>
      </c>
      <c r="J31" s="2" t="n">
        <v>1</v>
      </c>
    </row>
    <row r="32" customFormat="false" ht="12.8" hidden="false" customHeight="false" outlineLevel="0" collapsed="false">
      <c r="D32" s="0" t="n">
        <v>1244</v>
      </c>
      <c r="E32" s="0" t="n">
        <v>1244</v>
      </c>
      <c r="F32" s="0" t="n">
        <v>32</v>
      </c>
      <c r="G32" s="2" t="s">
        <v>332</v>
      </c>
      <c r="H32" s="2" t="n">
        <v>2011</v>
      </c>
      <c r="I32" s="2" t="s">
        <v>333</v>
      </c>
      <c r="J32" s="2" t="n">
        <v>3</v>
      </c>
    </row>
    <row r="33" customFormat="false" ht="12.8" hidden="false" customHeight="false" outlineLevel="0" collapsed="false">
      <c r="D33" s="0" t="n">
        <v>1244</v>
      </c>
      <c r="E33" s="0" t="n">
        <v>1244</v>
      </c>
      <c r="F33" s="0" t="n">
        <v>33</v>
      </c>
      <c r="G33" s="0" t="s">
        <v>226</v>
      </c>
      <c r="H33" s="0" t="n">
        <v>2011</v>
      </c>
      <c r="I33" s="0" t="s">
        <v>227</v>
      </c>
      <c r="J33" s="0" t="n">
        <v>3</v>
      </c>
    </row>
    <row r="34" customFormat="false" ht="12.8" hidden="false" customHeight="false" outlineLevel="0" collapsed="false">
      <c r="D34" s="0" t="n">
        <v>1244</v>
      </c>
      <c r="E34" s="0" t="n">
        <v>1244</v>
      </c>
      <c r="F34" s="0" t="n">
        <v>34</v>
      </c>
      <c r="G34" s="0" t="s">
        <v>245</v>
      </c>
      <c r="H34" s="0" t="n">
        <v>2011</v>
      </c>
      <c r="I34" s="0" t="s">
        <v>246</v>
      </c>
      <c r="J34" s="0" t="n">
        <v>3</v>
      </c>
    </row>
    <row r="35" customFormat="false" ht="12.8" hidden="false" customHeight="false" outlineLevel="0" collapsed="false">
      <c r="F35" s="0" t="n">
        <v>35</v>
      </c>
      <c r="G35" s="0" t="s">
        <v>338</v>
      </c>
      <c r="H35" s="0" t="n">
        <v>2011</v>
      </c>
      <c r="I35" s="0" t="s">
        <v>339</v>
      </c>
      <c r="J35" s="0" t="n">
        <v>0</v>
      </c>
    </row>
    <row r="36" customFormat="false" ht="12.8" hidden="false" customHeight="false" outlineLevel="0" collapsed="false">
      <c r="D36" s="0" t="s">
        <v>2564</v>
      </c>
      <c r="E36" s="0" t="n">
        <v>10</v>
      </c>
      <c r="F36" s="0" t="n">
        <v>36</v>
      </c>
      <c r="G36" s="2" t="s">
        <v>257</v>
      </c>
      <c r="H36" s="2" t="n">
        <v>2011</v>
      </c>
      <c r="I36" s="2" t="s">
        <v>258</v>
      </c>
      <c r="J36" s="2" t="n">
        <v>3</v>
      </c>
    </row>
    <row r="37" customFormat="false" ht="12.8" hidden="false" customHeight="false" outlineLevel="0" collapsed="false">
      <c r="F37" s="0" t="n">
        <v>37</v>
      </c>
      <c r="G37" s="0" t="s">
        <v>361</v>
      </c>
      <c r="H37" s="0" t="n">
        <v>2011</v>
      </c>
      <c r="I37" s="0" t="s">
        <v>362</v>
      </c>
      <c r="J37" s="0" t="n">
        <v>0</v>
      </c>
    </row>
    <row r="38" customFormat="false" ht="12.8" hidden="false" customHeight="false" outlineLevel="0" collapsed="false">
      <c r="F38" s="0" t="n">
        <v>38</v>
      </c>
      <c r="G38" s="2" t="s">
        <v>327</v>
      </c>
      <c r="H38" s="2" t="n">
        <v>2011</v>
      </c>
      <c r="I38" s="2" t="s">
        <v>328</v>
      </c>
      <c r="J38" s="2" t="n">
        <v>0</v>
      </c>
    </row>
    <row r="39" customFormat="false" ht="12.8" hidden="false" customHeight="false" outlineLevel="0" collapsed="false">
      <c r="D39" s="0" t="n">
        <v>1244</v>
      </c>
      <c r="E39" s="0" t="n">
        <v>1244</v>
      </c>
      <c r="F39" s="0" t="n">
        <v>39</v>
      </c>
      <c r="G39" s="2" t="s">
        <v>306</v>
      </c>
      <c r="H39" s="2" t="n">
        <v>2011</v>
      </c>
      <c r="I39" s="2" t="s">
        <v>307</v>
      </c>
      <c r="J39" s="2" t="s">
        <v>68</v>
      </c>
    </row>
    <row r="40" customFormat="false" ht="12.8" hidden="false" customHeight="false" outlineLevel="0" collapsed="false">
      <c r="F40" s="0" t="n">
        <v>40</v>
      </c>
      <c r="G40" s="2" t="s">
        <v>230</v>
      </c>
      <c r="H40" s="2" t="n">
        <v>2011</v>
      </c>
      <c r="I40" s="2" t="s">
        <v>231</v>
      </c>
      <c r="J40" s="2" t="n">
        <v>1</v>
      </c>
    </row>
    <row r="41" customFormat="false" ht="12.8" hidden="false" customHeight="false" outlineLevel="0" collapsed="false">
      <c r="D41" s="0" t="n">
        <v>1244</v>
      </c>
      <c r="E41" s="0" t="n">
        <v>1244</v>
      </c>
      <c r="F41" s="0" t="n">
        <v>41</v>
      </c>
      <c r="G41" s="0" t="s">
        <v>278</v>
      </c>
      <c r="H41" s="0" t="n">
        <v>2011</v>
      </c>
      <c r="I41" s="0" t="s">
        <v>279</v>
      </c>
      <c r="J41" s="0" t="s">
        <v>117</v>
      </c>
      <c r="K41" s="0" t="s">
        <v>2570</v>
      </c>
      <c r="L41" s="2" t="s">
        <v>2570</v>
      </c>
    </row>
    <row r="42" customFormat="false" ht="12.8" hidden="false" customHeight="false" outlineLevel="0" collapsed="false">
      <c r="F42" s="0" t="n">
        <v>42</v>
      </c>
      <c r="G42" s="2" t="s">
        <v>220</v>
      </c>
      <c r="H42" s="2" t="n">
        <v>2011</v>
      </c>
      <c r="I42" s="2" t="s">
        <v>221</v>
      </c>
      <c r="J42" s="2" t="n">
        <v>1</v>
      </c>
    </row>
    <row r="43" customFormat="false" ht="12.8" hidden="false" customHeight="false" outlineLevel="0" collapsed="false">
      <c r="D43" s="0" t="s">
        <v>2571</v>
      </c>
      <c r="E43" s="0" t="s">
        <v>2571</v>
      </c>
      <c r="F43" s="0" t="n">
        <v>43</v>
      </c>
      <c r="G43" s="2" t="s">
        <v>236</v>
      </c>
      <c r="H43" s="2" t="n">
        <v>2011</v>
      </c>
      <c r="I43" s="2" t="s">
        <v>237</v>
      </c>
      <c r="J43" s="2" t="n">
        <v>3</v>
      </c>
    </row>
    <row r="44" customFormat="false" ht="12.8" hidden="false" customHeight="false" outlineLevel="0" collapsed="false">
      <c r="D44" s="0" t="n">
        <v>1244</v>
      </c>
      <c r="E44" s="0" t="n">
        <v>1244</v>
      </c>
      <c r="F44" s="0" t="n">
        <v>44</v>
      </c>
      <c r="G44" s="2" t="s">
        <v>273</v>
      </c>
      <c r="H44" s="2" t="n">
        <v>2011</v>
      </c>
      <c r="I44" s="2" t="s">
        <v>274</v>
      </c>
      <c r="J44" s="2" t="n">
        <v>3</v>
      </c>
    </row>
    <row r="45" customFormat="false" ht="12.8" hidden="false" customHeight="false" outlineLevel="0" collapsed="false">
      <c r="D45" s="0" t="n">
        <v>417</v>
      </c>
      <c r="E45" s="0" t="n">
        <v>417</v>
      </c>
      <c r="F45" s="0" t="n">
        <v>45</v>
      </c>
      <c r="G45" s="0" t="s">
        <v>214</v>
      </c>
      <c r="H45" s="0" t="n">
        <v>2011</v>
      </c>
      <c r="I45" s="0" t="s">
        <v>215</v>
      </c>
      <c r="J45" s="0" t="n">
        <v>3</v>
      </c>
    </row>
    <row r="46" customFormat="false" ht="12.8" hidden="false" customHeight="false" outlineLevel="0" collapsed="false">
      <c r="F46" s="0" t="n">
        <v>46</v>
      </c>
      <c r="G46" s="2" t="s">
        <v>314</v>
      </c>
      <c r="H46" s="2" t="n">
        <v>2011</v>
      </c>
      <c r="I46" s="2" t="s">
        <v>315</v>
      </c>
      <c r="J46" s="2" t="n">
        <v>0</v>
      </c>
    </row>
    <row r="47" customFormat="false" ht="12.8" hidden="false" customHeight="false" outlineLevel="0" collapsed="false">
      <c r="D47" s="0" t="s">
        <v>2572</v>
      </c>
      <c r="E47" s="0" t="s">
        <v>2572</v>
      </c>
      <c r="F47" s="0" t="n">
        <v>47</v>
      </c>
      <c r="G47" s="0" t="s">
        <v>291</v>
      </c>
      <c r="H47" s="0" t="n">
        <v>2011</v>
      </c>
      <c r="I47" s="0" t="s">
        <v>292</v>
      </c>
      <c r="J47" s="0" t="s">
        <v>117</v>
      </c>
    </row>
    <row r="48" customFormat="false" ht="12.8" hidden="false" customHeight="false" outlineLevel="0" collapsed="false">
      <c r="F48" s="0" t="n">
        <v>48</v>
      </c>
      <c r="G48" s="2" t="s">
        <v>349</v>
      </c>
      <c r="H48" s="2" t="n">
        <v>2011</v>
      </c>
      <c r="I48" s="2" t="s">
        <v>350</v>
      </c>
      <c r="J48" s="2" t="n">
        <v>4</v>
      </c>
      <c r="K48" s="0" t="s">
        <v>2573</v>
      </c>
      <c r="L48" s="2" t="s">
        <v>2574</v>
      </c>
    </row>
    <row r="49" customFormat="false" ht="12.8" hidden="false" customHeight="false" outlineLevel="0" collapsed="false">
      <c r="D49" s="0" t="n">
        <v>1244</v>
      </c>
      <c r="E49" s="0" t="n">
        <v>1244</v>
      </c>
      <c r="F49" s="0" t="n">
        <v>49</v>
      </c>
      <c r="G49" s="2" t="s">
        <v>268</v>
      </c>
      <c r="H49" s="2" t="n">
        <v>2011</v>
      </c>
      <c r="I49" s="2" t="s">
        <v>269</v>
      </c>
      <c r="J49" s="2" t="n">
        <v>3</v>
      </c>
    </row>
    <row r="50" customFormat="false" ht="12.8" hidden="false" customHeight="false" outlineLevel="0" collapsed="false">
      <c r="D50" s="2" t="n">
        <v>1249</v>
      </c>
      <c r="E50" s="2" t="n">
        <v>1249</v>
      </c>
      <c r="F50" s="0" t="n">
        <v>50</v>
      </c>
      <c r="G50" s="2" t="s">
        <v>354</v>
      </c>
      <c r="H50" s="2" t="n">
        <v>2011</v>
      </c>
      <c r="I50" s="2" t="s">
        <v>355</v>
      </c>
      <c r="J50" s="0" t="n">
        <v>3</v>
      </c>
    </row>
    <row r="51" customFormat="false" ht="12.8" hidden="false" customHeight="false" outlineLevel="0" collapsed="false">
      <c r="F51" s="0" t="n">
        <v>51</v>
      </c>
      <c r="G51" s="0" t="s">
        <v>343</v>
      </c>
      <c r="H51" s="0" t="n">
        <v>2011</v>
      </c>
      <c r="I51" s="0" t="s">
        <v>344</v>
      </c>
      <c r="J51" s="0" t="n">
        <v>4</v>
      </c>
    </row>
    <row r="52" customFormat="false" ht="12.8" hidden="false" customHeight="false" outlineLevel="0" collapsed="false">
      <c r="D52" s="0" t="n">
        <v>421</v>
      </c>
      <c r="E52" s="0" t="n">
        <v>421</v>
      </c>
      <c r="F52" s="0" t="n">
        <v>52</v>
      </c>
      <c r="G52" s="0" t="s">
        <v>298</v>
      </c>
      <c r="H52" s="0" t="n">
        <v>2011</v>
      </c>
      <c r="I52" s="0" t="s">
        <v>299</v>
      </c>
      <c r="J52" s="0" t="n">
        <v>3</v>
      </c>
    </row>
    <row r="53" customFormat="false" ht="12.8" hidden="false" customHeight="false" outlineLevel="0" collapsed="false">
      <c r="F53" s="0" t="n">
        <v>53</v>
      </c>
      <c r="G53" s="0" t="s">
        <v>285</v>
      </c>
      <c r="H53" s="0" t="n">
        <v>2011</v>
      </c>
      <c r="I53" s="0" t="s">
        <v>286</v>
      </c>
      <c r="J53" s="0" t="n">
        <v>0</v>
      </c>
    </row>
    <row r="54" customFormat="false" ht="12.8" hidden="false" customHeight="false" outlineLevel="0" collapsed="false">
      <c r="F54" s="0" t="n">
        <v>54</v>
      </c>
      <c r="G54" s="0" t="s">
        <v>240</v>
      </c>
      <c r="H54" s="0" t="n">
        <v>2011</v>
      </c>
      <c r="I54" s="0" t="s">
        <v>241</v>
      </c>
      <c r="J54" s="0" t="n">
        <v>0</v>
      </c>
    </row>
    <row r="55" customFormat="false" ht="12.8" hidden="false" customHeight="false" outlineLevel="0" collapsed="false">
      <c r="D55" s="0" t="n">
        <v>406</v>
      </c>
      <c r="E55" s="0" t="n">
        <v>406</v>
      </c>
      <c r="F55" s="0" t="n">
        <v>55</v>
      </c>
      <c r="G55" s="0" t="s">
        <v>251</v>
      </c>
      <c r="H55" s="0" t="n">
        <v>2011</v>
      </c>
      <c r="I55" s="0" t="s">
        <v>252</v>
      </c>
      <c r="J55" s="0" t="n">
        <v>3</v>
      </c>
    </row>
    <row r="56" customFormat="false" ht="12.8" hidden="false" customHeight="false" outlineLevel="0" collapsed="false">
      <c r="D56" s="0" t="n">
        <v>1244</v>
      </c>
      <c r="E56" s="0" t="n">
        <v>1244</v>
      </c>
      <c r="F56" s="0" t="n">
        <v>56</v>
      </c>
      <c r="G56" s="0" t="s">
        <v>370</v>
      </c>
      <c r="H56" s="0" t="n">
        <v>2012</v>
      </c>
      <c r="I56" s="0" t="s">
        <v>371</v>
      </c>
      <c r="J56" s="0" t="n">
        <v>3</v>
      </c>
    </row>
    <row r="57" customFormat="false" ht="12.8" hidden="false" customHeight="false" outlineLevel="0" collapsed="false">
      <c r="F57" s="0" t="n">
        <v>57</v>
      </c>
      <c r="G57" s="0" t="s">
        <v>440</v>
      </c>
      <c r="H57" s="0" t="n">
        <v>2012</v>
      </c>
      <c r="I57" s="0" t="s">
        <v>441</v>
      </c>
      <c r="J57" s="0" t="n">
        <v>4</v>
      </c>
      <c r="K57" s="0" t="n">
        <v>199</v>
      </c>
      <c r="L57" s="2" t="n">
        <v>199</v>
      </c>
    </row>
    <row r="58" customFormat="false" ht="12.8" hidden="false" customHeight="false" outlineLevel="0" collapsed="false">
      <c r="F58" s="0" t="n">
        <v>58</v>
      </c>
      <c r="G58" s="0" t="s">
        <v>390</v>
      </c>
      <c r="H58" s="0" t="n">
        <v>2012</v>
      </c>
      <c r="I58" s="0" t="s">
        <v>391</v>
      </c>
      <c r="J58" s="0" t="n">
        <v>0</v>
      </c>
    </row>
    <row r="59" customFormat="false" ht="12.8" hidden="false" customHeight="false" outlineLevel="0" collapsed="false">
      <c r="D59" s="0" t="s">
        <v>2575</v>
      </c>
      <c r="E59" s="0" t="s">
        <v>2576</v>
      </c>
      <c r="F59" s="0" t="n">
        <v>59</v>
      </c>
      <c r="G59" s="0" t="s">
        <v>291</v>
      </c>
      <c r="H59" s="0" t="n">
        <v>2012</v>
      </c>
      <c r="I59" s="0" t="s">
        <v>434</v>
      </c>
      <c r="J59" s="0" t="n">
        <v>3</v>
      </c>
    </row>
    <row r="60" customFormat="false" ht="12.8" hidden="false" customHeight="false" outlineLevel="0" collapsed="false">
      <c r="F60" s="0" t="n">
        <v>60</v>
      </c>
      <c r="G60" s="0" t="s">
        <v>493</v>
      </c>
      <c r="H60" s="0" t="n">
        <v>2012</v>
      </c>
      <c r="I60" s="0" t="s">
        <v>494</v>
      </c>
      <c r="J60" s="0" t="n">
        <v>1</v>
      </c>
    </row>
    <row r="61" customFormat="false" ht="12.8" hidden="false" customHeight="false" outlineLevel="0" collapsed="false">
      <c r="F61" s="0" t="n">
        <v>61</v>
      </c>
      <c r="G61" s="0" t="s">
        <v>499</v>
      </c>
      <c r="H61" s="0" t="n">
        <v>2012</v>
      </c>
      <c r="I61" s="0" t="s">
        <v>500</v>
      </c>
      <c r="J61" s="0" t="n">
        <v>1</v>
      </c>
    </row>
    <row r="62" customFormat="false" ht="12.8" hidden="false" customHeight="false" outlineLevel="0" collapsed="false">
      <c r="F62" s="0" t="n">
        <v>62</v>
      </c>
      <c r="G62" s="2" t="s">
        <v>413</v>
      </c>
      <c r="H62" s="2" t="n">
        <v>2012</v>
      </c>
      <c r="I62" s="2" t="s">
        <v>414</v>
      </c>
      <c r="J62" s="2" t="n">
        <v>1</v>
      </c>
    </row>
    <row r="63" customFormat="false" ht="12.8" hidden="false" customHeight="false" outlineLevel="0" collapsed="false">
      <c r="F63" s="0" t="n">
        <v>63</v>
      </c>
      <c r="G63" s="0" t="s">
        <v>452</v>
      </c>
      <c r="H63" s="0" t="n">
        <v>2012</v>
      </c>
      <c r="I63" s="0" t="s">
        <v>453</v>
      </c>
      <c r="J63" s="0" t="n">
        <v>0</v>
      </c>
    </row>
    <row r="64" customFormat="false" ht="12.8" hidden="false" customHeight="false" outlineLevel="0" collapsed="false">
      <c r="D64" s="0" t="s">
        <v>2577</v>
      </c>
      <c r="E64" s="0" t="s">
        <v>2578</v>
      </c>
      <c r="F64" s="0" t="n">
        <v>64</v>
      </c>
      <c r="G64" s="0" t="s">
        <v>458</v>
      </c>
      <c r="H64" s="0" t="n">
        <v>2012</v>
      </c>
      <c r="I64" s="0" t="s">
        <v>459</v>
      </c>
      <c r="J64" s="0" t="s">
        <v>54</v>
      </c>
    </row>
    <row r="65" customFormat="false" ht="12.8" hidden="false" customHeight="false" outlineLevel="0" collapsed="false">
      <c r="D65" s="0" t="n">
        <v>1244</v>
      </c>
      <c r="E65" s="0" t="n">
        <v>1244</v>
      </c>
      <c r="F65" s="0" t="n">
        <v>65</v>
      </c>
      <c r="G65" s="0" t="s">
        <v>397</v>
      </c>
      <c r="H65" s="0" t="n">
        <v>2012</v>
      </c>
      <c r="I65" s="0" t="s">
        <v>398</v>
      </c>
      <c r="J65" s="0" t="n">
        <v>3</v>
      </c>
    </row>
    <row r="66" customFormat="false" ht="12.8" hidden="false" customHeight="false" outlineLevel="0" collapsed="false">
      <c r="D66" s="0" t="n">
        <v>1244</v>
      </c>
      <c r="E66" s="0" t="n">
        <v>1244</v>
      </c>
      <c r="F66" s="0" t="n">
        <v>66</v>
      </c>
      <c r="G66" s="0" t="s">
        <v>384</v>
      </c>
      <c r="H66" s="0" t="n">
        <v>2012</v>
      </c>
      <c r="I66" s="0" t="s">
        <v>385</v>
      </c>
      <c r="J66" s="0" t="n">
        <v>3</v>
      </c>
    </row>
    <row r="67" customFormat="false" ht="12.8" hidden="false" customHeight="false" outlineLevel="0" collapsed="false">
      <c r="F67" s="0" t="n">
        <v>67</v>
      </c>
      <c r="G67" s="2" t="s">
        <v>403</v>
      </c>
      <c r="H67" s="2" t="n">
        <v>2012</v>
      </c>
      <c r="I67" s="2" t="s">
        <v>404</v>
      </c>
      <c r="J67" s="2" t="n">
        <v>4</v>
      </c>
    </row>
    <row r="68" customFormat="false" ht="12.8" hidden="false" customHeight="false" outlineLevel="0" collapsed="false">
      <c r="D68" s="0" t="s">
        <v>2579</v>
      </c>
      <c r="E68" s="0" t="s">
        <v>2580</v>
      </c>
      <c r="F68" s="0" t="n">
        <v>68</v>
      </c>
      <c r="G68" s="0" t="s">
        <v>476</v>
      </c>
      <c r="H68" s="0" t="n">
        <v>2012</v>
      </c>
      <c r="I68" s="0" t="s">
        <v>477</v>
      </c>
      <c r="J68" s="0" t="n">
        <v>3</v>
      </c>
    </row>
    <row r="69" customFormat="false" ht="12.8" hidden="false" customHeight="false" outlineLevel="0" collapsed="false">
      <c r="D69" s="0" t="n">
        <v>1244</v>
      </c>
      <c r="E69" s="0" t="n">
        <v>1244</v>
      </c>
      <c r="F69" s="0" t="n">
        <v>69</v>
      </c>
      <c r="G69" s="0" t="s">
        <v>425</v>
      </c>
      <c r="H69" s="0" t="n">
        <v>2012</v>
      </c>
      <c r="I69" s="0" t="s">
        <v>426</v>
      </c>
      <c r="J69" s="0" t="s">
        <v>54</v>
      </c>
    </row>
    <row r="70" customFormat="false" ht="12.8" hidden="false" customHeight="false" outlineLevel="0" collapsed="false">
      <c r="D70" s="0" t="n">
        <v>1244</v>
      </c>
      <c r="E70" s="0" t="n">
        <v>1244</v>
      </c>
      <c r="F70" s="0" t="n">
        <v>70</v>
      </c>
      <c r="G70" s="0" t="s">
        <v>408</v>
      </c>
      <c r="H70" s="0" t="n">
        <v>2012</v>
      </c>
      <c r="I70" s="0" t="s">
        <v>409</v>
      </c>
      <c r="J70" s="0" t="n">
        <v>3</v>
      </c>
    </row>
    <row r="71" customFormat="false" ht="12.8" hidden="false" customHeight="false" outlineLevel="0" collapsed="false">
      <c r="F71" s="0" t="n">
        <v>71</v>
      </c>
      <c r="G71" s="0" t="s">
        <v>472</v>
      </c>
      <c r="H71" s="0" t="n">
        <v>2012</v>
      </c>
      <c r="I71" s="0" t="s">
        <v>473</v>
      </c>
      <c r="J71" s="0" t="n">
        <v>4</v>
      </c>
    </row>
    <row r="72" customFormat="false" ht="12.8" hidden="false" customHeight="false" outlineLevel="0" collapsed="false">
      <c r="D72" s="0" t="s">
        <v>2581</v>
      </c>
      <c r="E72" s="0" t="s">
        <v>2581</v>
      </c>
      <c r="F72" s="0" t="n">
        <v>72</v>
      </c>
      <c r="G72" s="2" t="s">
        <v>465</v>
      </c>
      <c r="H72" s="2" t="n">
        <v>2012</v>
      </c>
      <c r="I72" s="2" t="s">
        <v>466</v>
      </c>
      <c r="J72" s="2" t="n">
        <v>3</v>
      </c>
    </row>
    <row r="73" customFormat="false" ht="12.8" hidden="false" customHeight="false" outlineLevel="0" collapsed="false">
      <c r="D73" s="2" t="n">
        <v>1249</v>
      </c>
      <c r="E73" s="2" t="n">
        <v>1249</v>
      </c>
      <c r="F73" s="0" t="n">
        <v>73</v>
      </c>
      <c r="G73" s="0" t="s">
        <v>420</v>
      </c>
      <c r="H73" s="0" t="n">
        <v>2012</v>
      </c>
      <c r="I73" s="0" t="s">
        <v>421</v>
      </c>
      <c r="J73" s="0" t="n">
        <v>3</v>
      </c>
    </row>
    <row r="74" customFormat="false" ht="12.8" hidden="false" customHeight="false" outlineLevel="0" collapsed="false">
      <c r="D74" s="0" t="n">
        <v>1244</v>
      </c>
      <c r="E74" s="0" t="n">
        <v>1244</v>
      </c>
      <c r="F74" s="0" t="n">
        <v>74</v>
      </c>
      <c r="G74" s="0" t="s">
        <v>430</v>
      </c>
      <c r="H74" s="0" t="n">
        <v>2012</v>
      </c>
      <c r="I74" s="0" t="s">
        <v>431</v>
      </c>
      <c r="J74" s="0" t="n">
        <v>3</v>
      </c>
    </row>
    <row r="75" customFormat="false" ht="12.8" hidden="false" customHeight="false" outlineLevel="0" collapsed="false">
      <c r="D75" s="0" t="n">
        <v>1244</v>
      </c>
      <c r="E75" s="0" t="n">
        <v>1244</v>
      </c>
      <c r="F75" s="0" t="n">
        <v>75</v>
      </c>
      <c r="G75" s="0" t="s">
        <v>488</v>
      </c>
      <c r="H75" s="0" t="n">
        <v>2012</v>
      </c>
      <c r="I75" s="0" t="s">
        <v>489</v>
      </c>
      <c r="J75" s="0" t="n">
        <v>3</v>
      </c>
    </row>
    <row r="76" customFormat="false" ht="12.8" hidden="false" customHeight="false" outlineLevel="0" collapsed="false">
      <c r="D76" s="0" t="n">
        <v>1244</v>
      </c>
      <c r="E76" s="0" t="n">
        <v>1244</v>
      </c>
      <c r="F76" s="0" t="n">
        <v>76</v>
      </c>
      <c r="G76" s="0" t="s">
        <v>364</v>
      </c>
      <c r="H76" s="0" t="n">
        <v>2012</v>
      </c>
      <c r="I76" s="0" t="s">
        <v>365</v>
      </c>
      <c r="J76" s="0" t="n">
        <v>3</v>
      </c>
    </row>
    <row r="77" customFormat="false" ht="12.8" hidden="false" customHeight="false" outlineLevel="0" collapsed="false">
      <c r="F77" s="0" t="n">
        <v>77</v>
      </c>
      <c r="G77" s="0" t="s">
        <v>506</v>
      </c>
      <c r="H77" s="0" t="n">
        <v>2012</v>
      </c>
      <c r="I77" s="0" t="s">
        <v>507</v>
      </c>
      <c r="J77" s="0" t="n">
        <v>0</v>
      </c>
    </row>
    <row r="78" customFormat="false" ht="12.8" hidden="false" customHeight="false" outlineLevel="0" collapsed="false">
      <c r="D78" s="0" t="n">
        <v>1244</v>
      </c>
      <c r="E78" s="0" t="n">
        <v>1244</v>
      </c>
      <c r="F78" s="0" t="n">
        <v>78</v>
      </c>
      <c r="G78" s="0" t="s">
        <v>484</v>
      </c>
      <c r="H78" s="0" t="n">
        <v>2012</v>
      </c>
      <c r="I78" s="0" t="s">
        <v>485</v>
      </c>
      <c r="J78" s="0" t="n">
        <v>3</v>
      </c>
    </row>
    <row r="79" customFormat="false" ht="12.8" hidden="false" customHeight="false" outlineLevel="0" collapsed="false">
      <c r="D79" s="0" t="s">
        <v>2582</v>
      </c>
      <c r="E79" s="0" t="s">
        <v>2582</v>
      </c>
      <c r="F79" s="0" t="n">
        <v>79</v>
      </c>
      <c r="G79" s="0" t="s">
        <v>376</v>
      </c>
      <c r="H79" s="0" t="n">
        <v>2012</v>
      </c>
      <c r="I79" s="0" t="s">
        <v>377</v>
      </c>
      <c r="J79" s="0" t="s">
        <v>33</v>
      </c>
    </row>
    <row r="80" customFormat="false" ht="12.8" hidden="false" customHeight="false" outlineLevel="0" collapsed="false">
      <c r="F80" s="0" t="n">
        <v>80</v>
      </c>
      <c r="G80" s="2" t="s">
        <v>543</v>
      </c>
      <c r="H80" s="2" t="n">
        <v>2013</v>
      </c>
      <c r="I80" s="2" t="s">
        <v>544</v>
      </c>
      <c r="J80" s="2" t="n">
        <v>1</v>
      </c>
    </row>
    <row r="81" customFormat="false" ht="12.8" hidden="false" customHeight="false" outlineLevel="0" collapsed="false">
      <c r="F81" s="0" t="n">
        <v>81</v>
      </c>
      <c r="G81" s="2" t="s">
        <v>671</v>
      </c>
      <c r="H81" s="2" t="n">
        <v>2013</v>
      </c>
      <c r="I81" s="2" t="s">
        <v>672</v>
      </c>
      <c r="J81" s="2" t="n">
        <v>1</v>
      </c>
    </row>
    <row r="82" customFormat="false" ht="12.8" hidden="false" customHeight="false" outlineLevel="0" collapsed="false">
      <c r="F82" s="0" t="n">
        <v>82</v>
      </c>
      <c r="G82" s="2" t="s">
        <v>549</v>
      </c>
      <c r="H82" s="2" t="n">
        <v>2013</v>
      </c>
      <c r="I82" s="2" t="s">
        <v>550</v>
      </c>
      <c r="J82" s="2" t="n">
        <v>4</v>
      </c>
      <c r="K82" s="0" t="s">
        <v>2583</v>
      </c>
      <c r="L82" s="2" t="s">
        <v>2584</v>
      </c>
    </row>
    <row r="83" customFormat="false" ht="12.8" hidden="false" customHeight="false" outlineLevel="0" collapsed="false">
      <c r="F83" s="0" t="n">
        <v>83</v>
      </c>
      <c r="G83" s="2" t="s">
        <v>601</v>
      </c>
      <c r="H83" s="2" t="n">
        <v>2013</v>
      </c>
      <c r="I83" s="2" t="s">
        <v>602</v>
      </c>
      <c r="J83" s="2" t="n">
        <v>0</v>
      </c>
    </row>
    <row r="84" customFormat="false" ht="12.8" hidden="false" customHeight="false" outlineLevel="0" collapsed="false">
      <c r="D84" s="0" t="s">
        <v>2585</v>
      </c>
      <c r="E84" s="0" t="s">
        <v>2585</v>
      </c>
      <c r="F84" s="0" t="n">
        <v>84</v>
      </c>
      <c r="G84" s="2" t="s">
        <v>616</v>
      </c>
      <c r="H84" s="2" t="n">
        <v>2013</v>
      </c>
      <c r="I84" s="2" t="s">
        <v>617</v>
      </c>
      <c r="J84" s="2" t="n">
        <v>3</v>
      </c>
    </row>
    <row r="85" customFormat="false" ht="12.8" hidden="false" customHeight="false" outlineLevel="0" collapsed="false">
      <c r="F85" s="0" t="n">
        <v>85</v>
      </c>
      <c r="G85" s="0" t="s">
        <v>661</v>
      </c>
      <c r="H85" s="0" t="n">
        <v>2013</v>
      </c>
      <c r="I85" s="0" t="s">
        <v>662</v>
      </c>
      <c r="J85" s="0" t="n">
        <v>0</v>
      </c>
    </row>
    <row r="86" customFormat="false" ht="12.8" hidden="false" customHeight="false" outlineLevel="0" collapsed="false">
      <c r="F86" s="0" t="n">
        <v>86</v>
      </c>
      <c r="G86" s="0" t="s">
        <v>684</v>
      </c>
      <c r="H86" s="0" t="n">
        <v>2013</v>
      </c>
      <c r="I86" s="0" t="s">
        <v>685</v>
      </c>
      <c r="J86" s="0" t="n">
        <v>0</v>
      </c>
    </row>
    <row r="87" customFormat="false" ht="12.8" hidden="false" customHeight="false" outlineLevel="0" collapsed="false">
      <c r="D87" s="0" t="n">
        <v>1244</v>
      </c>
      <c r="E87" s="0" t="n">
        <v>1244</v>
      </c>
      <c r="F87" s="0" t="n">
        <v>87</v>
      </c>
      <c r="G87" s="0" t="s">
        <v>666</v>
      </c>
      <c r="H87" s="0" t="n">
        <v>2013</v>
      </c>
      <c r="I87" s="0" t="s">
        <v>667</v>
      </c>
      <c r="J87" s="0" t="n">
        <v>3</v>
      </c>
    </row>
    <row r="88" customFormat="false" ht="12.8" hidden="false" customHeight="false" outlineLevel="0" collapsed="false">
      <c r="D88" s="0" t="n">
        <v>1244</v>
      </c>
      <c r="E88" s="0" t="n">
        <v>1244</v>
      </c>
      <c r="F88" s="0" t="n">
        <v>88</v>
      </c>
      <c r="G88" s="2" t="s">
        <v>562</v>
      </c>
      <c r="H88" s="2" t="n">
        <v>2013</v>
      </c>
      <c r="I88" s="2" t="s">
        <v>563</v>
      </c>
      <c r="J88" s="2" t="n">
        <v>3</v>
      </c>
    </row>
    <row r="89" customFormat="false" ht="12.8" hidden="false" customHeight="false" outlineLevel="0" collapsed="false">
      <c r="F89" s="0" t="n">
        <v>89</v>
      </c>
      <c r="G89" s="0" t="s">
        <v>628</v>
      </c>
      <c r="H89" s="0" t="n">
        <v>2013</v>
      </c>
      <c r="I89" s="0" t="s">
        <v>629</v>
      </c>
      <c r="J89" s="0" t="n">
        <v>1</v>
      </c>
    </row>
    <row r="90" customFormat="false" ht="12.8" hidden="false" customHeight="false" outlineLevel="0" collapsed="false">
      <c r="F90" s="0" t="n">
        <v>90</v>
      </c>
      <c r="G90" s="0" t="s">
        <v>556</v>
      </c>
      <c r="H90" s="0" t="n">
        <v>2013</v>
      </c>
      <c r="I90" s="0" t="s">
        <v>557</v>
      </c>
      <c r="J90" s="0" t="n">
        <v>4</v>
      </c>
    </row>
    <row r="91" customFormat="false" ht="12.8" hidden="false" customHeight="false" outlineLevel="0" collapsed="false">
      <c r="F91" s="0" t="n">
        <v>91</v>
      </c>
      <c r="G91" s="2" t="s">
        <v>654</v>
      </c>
      <c r="H91" s="2" t="n">
        <v>2013</v>
      </c>
      <c r="I91" s="2" t="s">
        <v>655</v>
      </c>
      <c r="J91" s="2" t="n">
        <v>4</v>
      </c>
    </row>
    <row r="92" customFormat="false" ht="12.8" hidden="false" customHeight="false" outlineLevel="0" collapsed="false">
      <c r="F92" s="0" t="n">
        <v>92</v>
      </c>
      <c r="G92" s="0" t="s">
        <v>638</v>
      </c>
      <c r="H92" s="0" t="n">
        <v>2013</v>
      </c>
      <c r="I92" s="0" t="s">
        <v>639</v>
      </c>
      <c r="J92" s="0" t="n">
        <v>1</v>
      </c>
    </row>
    <row r="93" customFormat="false" ht="12.8" hidden="false" customHeight="false" outlineLevel="0" collapsed="false">
      <c r="D93" s="0" t="n">
        <v>1244</v>
      </c>
      <c r="E93" s="0" t="n">
        <v>1244</v>
      </c>
      <c r="F93" s="0" t="n">
        <v>93</v>
      </c>
      <c r="G93" s="0" t="s">
        <v>689</v>
      </c>
      <c r="H93" s="0" t="n">
        <v>2013</v>
      </c>
      <c r="I93" s="0" t="s">
        <v>690</v>
      </c>
      <c r="J93" s="0" t="s">
        <v>68</v>
      </c>
    </row>
    <row r="94" customFormat="false" ht="12.8" hidden="false" customHeight="false" outlineLevel="0" collapsed="false">
      <c r="F94" s="0" t="n">
        <v>94</v>
      </c>
      <c r="G94" s="2" t="s">
        <v>534</v>
      </c>
      <c r="H94" s="2" t="n">
        <v>2013</v>
      </c>
      <c r="I94" s="2" t="s">
        <v>535</v>
      </c>
      <c r="J94" s="2" t="n">
        <v>4</v>
      </c>
    </row>
    <row r="95" customFormat="false" ht="12.8" hidden="false" customHeight="false" outlineLevel="0" collapsed="false">
      <c r="D95" s="0" t="s">
        <v>2586</v>
      </c>
      <c r="E95" s="0" t="s">
        <v>2586</v>
      </c>
      <c r="F95" s="0" t="n">
        <v>95</v>
      </c>
      <c r="G95" s="2" t="s">
        <v>606</v>
      </c>
      <c r="H95" s="2" t="n">
        <v>2013</v>
      </c>
      <c r="I95" s="2" t="s">
        <v>607</v>
      </c>
      <c r="J95" s="2" t="n">
        <v>3</v>
      </c>
    </row>
    <row r="96" customFormat="false" ht="12.8" hidden="false" customHeight="false" outlineLevel="0" collapsed="false">
      <c r="D96" s="0" t="s">
        <v>2587</v>
      </c>
      <c r="E96" s="0" t="s">
        <v>2587</v>
      </c>
      <c r="F96" s="0" t="n">
        <v>96</v>
      </c>
      <c r="G96" s="2" t="s">
        <v>633</v>
      </c>
      <c r="H96" s="2" t="n">
        <v>2013</v>
      </c>
      <c r="I96" s="2" t="s">
        <v>634</v>
      </c>
      <c r="J96" s="2" t="n">
        <v>3</v>
      </c>
    </row>
    <row r="97" customFormat="false" ht="12.8" hidden="false" customHeight="false" outlineLevel="0" collapsed="false">
      <c r="D97" s="0" t="n">
        <v>1244</v>
      </c>
      <c r="E97" s="0" t="n">
        <v>1244</v>
      </c>
      <c r="F97" s="0" t="n">
        <v>97</v>
      </c>
      <c r="G97" s="0" t="s">
        <v>568</v>
      </c>
      <c r="H97" s="0" t="n">
        <v>2013</v>
      </c>
      <c r="I97" s="0" t="s">
        <v>569</v>
      </c>
      <c r="J97" s="0" t="n">
        <v>3</v>
      </c>
    </row>
    <row r="98" customFormat="false" ht="12.8" hidden="false" customHeight="false" outlineLevel="0" collapsed="false">
      <c r="D98" s="0" t="n">
        <v>1244</v>
      </c>
      <c r="E98" s="0" t="n">
        <v>1244</v>
      </c>
      <c r="F98" s="0" t="n">
        <v>98</v>
      </c>
      <c r="G98" s="0" t="s">
        <v>590</v>
      </c>
      <c r="H98" s="0" t="n">
        <v>2013</v>
      </c>
      <c r="I98" s="0" t="s">
        <v>591</v>
      </c>
      <c r="J98" s="0" t="n">
        <v>3</v>
      </c>
    </row>
    <row r="99" customFormat="false" ht="12.8" hidden="false" customHeight="false" outlineLevel="0" collapsed="false">
      <c r="D99" s="0" t="n">
        <v>1244</v>
      </c>
      <c r="E99" s="0" t="n">
        <v>1244</v>
      </c>
      <c r="F99" s="0" t="n">
        <v>99</v>
      </c>
      <c r="G99" s="0" t="s">
        <v>529</v>
      </c>
      <c r="H99" s="0" t="n">
        <v>2013</v>
      </c>
      <c r="I99" s="0" t="s">
        <v>530</v>
      </c>
      <c r="J99" s="0" t="n">
        <v>3</v>
      </c>
    </row>
    <row r="100" customFormat="false" ht="12.8" hidden="false" customHeight="false" outlineLevel="0" collapsed="false">
      <c r="D100" s="0" t="n">
        <v>1244</v>
      </c>
      <c r="E100" s="0" t="n">
        <v>1244</v>
      </c>
      <c r="F100" s="0" t="n">
        <v>100</v>
      </c>
      <c r="G100" s="0" t="s">
        <v>517</v>
      </c>
      <c r="H100" s="0" t="n">
        <v>2013</v>
      </c>
      <c r="I100" s="0" t="s">
        <v>518</v>
      </c>
      <c r="J100" s="0" t="n">
        <v>3</v>
      </c>
    </row>
    <row r="101" customFormat="false" ht="12.8" hidden="false" customHeight="false" outlineLevel="0" collapsed="false">
      <c r="F101" s="0" t="n">
        <v>101</v>
      </c>
      <c r="G101" s="0" t="s">
        <v>610</v>
      </c>
      <c r="H101" s="0" t="n">
        <v>2013</v>
      </c>
      <c r="I101" s="0" t="s">
        <v>611</v>
      </c>
      <c r="J101" s="0" t="n">
        <v>0</v>
      </c>
    </row>
    <row r="102" customFormat="false" ht="12.8" hidden="false" customHeight="false" outlineLevel="0" collapsed="false">
      <c r="D102" s="0" t="n">
        <v>441</v>
      </c>
      <c r="E102" s="0" t="n">
        <v>441</v>
      </c>
      <c r="F102" s="0" t="n">
        <v>102</v>
      </c>
      <c r="G102" s="0" t="s">
        <v>517</v>
      </c>
      <c r="H102" s="0" t="n">
        <v>2013</v>
      </c>
      <c r="I102" s="0" t="s">
        <v>523</v>
      </c>
      <c r="J102" s="0" t="n">
        <v>3</v>
      </c>
    </row>
    <row r="103" customFormat="false" ht="12.8" hidden="false" customHeight="false" outlineLevel="0" collapsed="false">
      <c r="D103" s="0" t="s">
        <v>2588</v>
      </c>
      <c r="E103" s="0" t="s">
        <v>2588</v>
      </c>
      <c r="F103" s="0" t="n">
        <v>103</v>
      </c>
      <c r="G103" s="0" t="s">
        <v>564</v>
      </c>
      <c r="H103" s="0" t="n">
        <v>2013</v>
      </c>
      <c r="I103" s="0" t="s">
        <v>565</v>
      </c>
      <c r="J103" s="0" t="s">
        <v>117</v>
      </c>
    </row>
    <row r="104" customFormat="false" ht="12.8" hidden="false" customHeight="false" outlineLevel="0" collapsed="false">
      <c r="D104" s="2" t="n">
        <v>1258</v>
      </c>
      <c r="E104" s="2" t="n">
        <v>1258</v>
      </c>
      <c r="F104" s="0" t="n">
        <v>104</v>
      </c>
      <c r="G104" s="0" t="s">
        <v>579</v>
      </c>
      <c r="H104" s="0" t="n">
        <v>2013</v>
      </c>
      <c r="I104" s="0" t="s">
        <v>580</v>
      </c>
      <c r="J104" s="0" t="n">
        <v>3</v>
      </c>
    </row>
    <row r="105" customFormat="false" ht="12.8" hidden="false" customHeight="false" outlineLevel="0" collapsed="false">
      <c r="F105" s="0" t="n">
        <v>105</v>
      </c>
      <c r="G105" s="0" t="s">
        <v>677</v>
      </c>
      <c r="H105" s="0" t="n">
        <v>2013</v>
      </c>
      <c r="I105" s="0" t="s">
        <v>678</v>
      </c>
      <c r="J105" s="0" t="n">
        <v>4</v>
      </c>
    </row>
    <row r="106" customFormat="false" ht="12.8" hidden="false" customHeight="false" outlineLevel="0" collapsed="false">
      <c r="D106" s="0" t="n">
        <v>48</v>
      </c>
      <c r="E106" s="0" t="n">
        <v>48</v>
      </c>
      <c r="F106" s="0" t="n">
        <v>106</v>
      </c>
      <c r="G106" s="0" t="s">
        <v>568</v>
      </c>
      <c r="H106" s="0" t="n">
        <v>2013</v>
      </c>
      <c r="I106" s="0" t="s">
        <v>574</v>
      </c>
      <c r="J106" s="0" t="n">
        <v>3</v>
      </c>
    </row>
    <row r="107" customFormat="false" ht="12.8" hidden="false" customHeight="false" outlineLevel="0" collapsed="false">
      <c r="D107" s="0" t="s">
        <v>2589</v>
      </c>
      <c r="E107" s="0" t="s">
        <v>2589</v>
      </c>
      <c r="F107" s="0" t="n">
        <v>107</v>
      </c>
      <c r="G107" s="0" t="s">
        <v>642</v>
      </c>
      <c r="H107" s="0" t="n">
        <v>2013</v>
      </c>
      <c r="I107" s="0" t="s">
        <v>643</v>
      </c>
      <c r="J107" s="0" t="n">
        <v>3</v>
      </c>
    </row>
    <row r="108" customFormat="false" ht="12.8" hidden="false" customHeight="false" outlineLevel="0" collapsed="false">
      <c r="D108" s="0" t="s">
        <v>2590</v>
      </c>
      <c r="E108" s="0" t="s">
        <v>2591</v>
      </c>
      <c r="F108" s="0" t="n">
        <v>108</v>
      </c>
      <c r="G108" s="0" t="s">
        <v>584</v>
      </c>
      <c r="H108" s="0" t="n">
        <v>2013</v>
      </c>
      <c r="I108" s="0" t="s">
        <v>585</v>
      </c>
      <c r="J108" s="0" t="n">
        <v>3</v>
      </c>
    </row>
    <row r="109" customFormat="false" ht="12.8" hidden="false" customHeight="false" outlineLevel="0" collapsed="false">
      <c r="F109" s="0" t="n">
        <v>109</v>
      </c>
      <c r="G109" s="0" t="s">
        <v>714</v>
      </c>
      <c r="H109" s="0" t="n">
        <v>2014</v>
      </c>
      <c r="I109" s="0" t="s">
        <v>715</v>
      </c>
      <c r="J109" s="0" t="n">
        <v>0</v>
      </c>
    </row>
    <row r="110" customFormat="false" ht="12.8" hidden="false" customHeight="false" outlineLevel="0" collapsed="false">
      <c r="D110" s="0" t="n">
        <v>1244</v>
      </c>
      <c r="E110" s="0" t="n">
        <v>1244</v>
      </c>
      <c r="F110" s="0" t="n">
        <v>110</v>
      </c>
      <c r="G110" s="2" t="s">
        <v>898</v>
      </c>
      <c r="H110" s="2" t="n">
        <v>2014</v>
      </c>
      <c r="I110" s="2" t="s">
        <v>899</v>
      </c>
      <c r="J110" s="2" t="s">
        <v>117</v>
      </c>
      <c r="K110" s="0" t="s">
        <v>2592</v>
      </c>
      <c r="L110" s="2" t="s">
        <v>2592</v>
      </c>
    </row>
    <row r="111" customFormat="false" ht="12.8" hidden="false" customHeight="false" outlineLevel="0" collapsed="false">
      <c r="F111" s="0" t="n">
        <v>111</v>
      </c>
      <c r="G111" s="0" t="s">
        <v>768</v>
      </c>
      <c r="H111" s="0" t="n">
        <v>2014</v>
      </c>
      <c r="I111" s="0" t="s">
        <v>769</v>
      </c>
      <c r="J111" s="0" t="n">
        <v>0</v>
      </c>
    </row>
    <row r="112" customFormat="false" ht="12.8" hidden="false" customHeight="false" outlineLevel="0" collapsed="false">
      <c r="D112" s="0" t="n">
        <v>1244</v>
      </c>
      <c r="E112" s="0" t="n">
        <v>1244</v>
      </c>
      <c r="F112" s="0" t="n">
        <v>112</v>
      </c>
      <c r="G112" s="0" t="s">
        <v>811</v>
      </c>
      <c r="H112" s="0" t="n">
        <v>2014</v>
      </c>
      <c r="I112" s="0" t="s">
        <v>812</v>
      </c>
      <c r="J112" s="0" t="n">
        <v>3</v>
      </c>
    </row>
    <row r="113" customFormat="false" ht="12.8" hidden="false" customHeight="false" outlineLevel="0" collapsed="false">
      <c r="F113" s="0" t="n">
        <v>113</v>
      </c>
      <c r="G113" s="0" t="s">
        <v>754</v>
      </c>
      <c r="H113" s="0" t="n">
        <v>2014</v>
      </c>
      <c r="I113" s="0" t="s">
        <v>755</v>
      </c>
      <c r="J113" s="0" t="n">
        <v>4</v>
      </c>
    </row>
    <row r="114" customFormat="false" ht="12.8" hidden="false" customHeight="false" outlineLevel="0" collapsed="false">
      <c r="D114" s="0" t="s">
        <v>2593</v>
      </c>
      <c r="E114" s="0" t="s">
        <v>2593</v>
      </c>
      <c r="F114" s="0" t="n">
        <v>114</v>
      </c>
      <c r="G114" s="0" t="s">
        <v>892</v>
      </c>
      <c r="H114" s="0" t="n">
        <v>2014</v>
      </c>
      <c r="I114" s="0" t="s">
        <v>893</v>
      </c>
      <c r="J114" s="0" t="n">
        <v>3</v>
      </c>
    </row>
    <row r="115" customFormat="false" ht="12.8" hidden="false" customHeight="false" outlineLevel="0" collapsed="false">
      <c r="D115" s="0" t="n">
        <v>1244</v>
      </c>
      <c r="E115" s="0" t="n">
        <v>1244</v>
      </c>
      <c r="F115" s="0" t="n">
        <v>115</v>
      </c>
      <c r="G115" s="2" t="s">
        <v>758</v>
      </c>
      <c r="H115" s="2" t="n">
        <v>2014</v>
      </c>
      <c r="I115" s="2" t="s">
        <v>759</v>
      </c>
      <c r="J115" s="2" t="s">
        <v>117</v>
      </c>
    </row>
    <row r="116" customFormat="false" ht="12.8" hidden="false" customHeight="false" outlineLevel="0" collapsed="false">
      <c r="F116" s="0" t="n">
        <v>116</v>
      </c>
      <c r="G116" s="2" t="s">
        <v>764</v>
      </c>
      <c r="H116" s="2" t="n">
        <v>2014</v>
      </c>
      <c r="I116" s="2" t="s">
        <v>765</v>
      </c>
      <c r="J116" s="2" t="n">
        <v>0</v>
      </c>
    </row>
    <row r="117" customFormat="false" ht="12.8" hidden="false" customHeight="false" outlineLevel="0" collapsed="false">
      <c r="F117" s="0" t="n">
        <v>117</v>
      </c>
      <c r="G117" s="0" t="s">
        <v>816</v>
      </c>
      <c r="H117" s="0" t="n">
        <v>2014</v>
      </c>
      <c r="I117" s="0" t="s">
        <v>817</v>
      </c>
      <c r="J117" s="0" t="n">
        <v>4</v>
      </c>
    </row>
    <row r="118" customFormat="false" ht="12.8" hidden="false" customHeight="false" outlineLevel="0" collapsed="false">
      <c r="D118" s="0" t="n">
        <v>411</v>
      </c>
      <c r="E118" s="0" t="n">
        <v>411</v>
      </c>
      <c r="F118" s="0" t="n">
        <v>118</v>
      </c>
      <c r="G118" s="2" t="s">
        <v>885</v>
      </c>
      <c r="H118" s="2" t="n">
        <v>2014</v>
      </c>
      <c r="I118" s="2" t="s">
        <v>886</v>
      </c>
      <c r="J118" s="2" t="s">
        <v>54</v>
      </c>
    </row>
    <row r="119" customFormat="false" ht="14.45" hidden="false" customHeight="false" outlineLevel="0" collapsed="false">
      <c r="F119" s="0" t="n">
        <v>119</v>
      </c>
      <c r="G119" s="0" t="s">
        <v>950</v>
      </c>
      <c r="H119" s="0" t="n">
        <v>2014</v>
      </c>
      <c r="I119" s="0" t="s">
        <v>951</v>
      </c>
      <c r="J119" s="0" t="n">
        <v>1</v>
      </c>
    </row>
    <row r="120" customFormat="false" ht="12.8" hidden="false" customHeight="false" outlineLevel="0" collapsed="false">
      <c r="F120" s="0" t="n">
        <v>120</v>
      </c>
      <c r="G120" s="2" t="s">
        <v>903</v>
      </c>
      <c r="H120" s="2" t="n">
        <v>2014</v>
      </c>
      <c r="I120" s="2" t="s">
        <v>904</v>
      </c>
      <c r="J120" s="2" t="n">
        <v>4</v>
      </c>
      <c r="K120" s="0" t="n">
        <v>393</v>
      </c>
      <c r="L120" s="2" t="n">
        <v>393</v>
      </c>
    </row>
    <row r="121" customFormat="false" ht="12.8" hidden="false" customHeight="false" outlineLevel="0" collapsed="false">
      <c r="D121" s="0" t="n">
        <v>1244</v>
      </c>
      <c r="E121" s="0" t="n">
        <v>1244</v>
      </c>
      <c r="F121" s="0" t="n">
        <v>121</v>
      </c>
      <c r="G121" s="0" t="s">
        <v>928</v>
      </c>
      <c r="H121" s="0" t="n">
        <v>2014</v>
      </c>
      <c r="I121" s="0" t="s">
        <v>929</v>
      </c>
      <c r="J121" s="0" t="s">
        <v>33</v>
      </c>
    </row>
    <row r="122" customFormat="false" ht="12.8" hidden="false" customHeight="false" outlineLevel="0" collapsed="false">
      <c r="D122" s="0" t="n">
        <v>1244</v>
      </c>
      <c r="E122" s="0" t="n">
        <v>1244</v>
      </c>
      <c r="F122" s="0" t="n">
        <v>122</v>
      </c>
      <c r="G122" s="2" t="s">
        <v>954</v>
      </c>
      <c r="H122" s="2" t="n">
        <v>2014</v>
      </c>
      <c r="I122" s="2" t="s">
        <v>955</v>
      </c>
      <c r="J122" s="2" t="n">
        <v>3</v>
      </c>
    </row>
    <row r="123" customFormat="false" ht="12.8" hidden="false" customHeight="false" outlineLevel="0" collapsed="false">
      <c r="D123" s="0" t="s">
        <v>2594</v>
      </c>
      <c r="E123" s="0" t="s">
        <v>2594</v>
      </c>
      <c r="F123" s="0" t="n">
        <v>123</v>
      </c>
      <c r="G123" s="0" t="s">
        <v>872</v>
      </c>
      <c r="H123" s="0" t="n">
        <v>2014</v>
      </c>
      <c r="I123" s="0" t="s">
        <v>873</v>
      </c>
      <c r="J123" s="0" t="n">
        <v>3</v>
      </c>
    </row>
    <row r="124" customFormat="false" ht="12.8" hidden="false" customHeight="false" outlineLevel="0" collapsed="false">
      <c r="F124" s="0" t="n">
        <v>124</v>
      </c>
      <c r="G124" s="0" t="s">
        <v>748</v>
      </c>
      <c r="H124" s="0" t="n">
        <v>2014</v>
      </c>
      <c r="I124" s="0" t="s">
        <v>749</v>
      </c>
      <c r="J124" s="0" t="n">
        <v>1</v>
      </c>
    </row>
    <row r="125" customFormat="false" ht="12.8" hidden="false" customHeight="false" outlineLevel="0" collapsed="false">
      <c r="F125" s="0" t="n">
        <v>125</v>
      </c>
      <c r="G125" s="2" t="s">
        <v>704</v>
      </c>
      <c r="H125" s="2" t="n">
        <v>2014</v>
      </c>
      <c r="I125" s="2" t="s">
        <v>705</v>
      </c>
      <c r="J125" s="2" t="n">
        <v>4</v>
      </c>
    </row>
    <row r="126" customFormat="false" ht="12.8" hidden="false" customHeight="false" outlineLevel="0" collapsed="false">
      <c r="F126" s="0" t="n">
        <v>126</v>
      </c>
      <c r="G126" s="0" t="s">
        <v>787</v>
      </c>
      <c r="H126" s="0" t="n">
        <v>2014</v>
      </c>
      <c r="I126" s="0" t="s">
        <v>788</v>
      </c>
      <c r="J126" s="0" t="s">
        <v>116</v>
      </c>
    </row>
    <row r="127" customFormat="false" ht="12.8" hidden="false" customHeight="false" outlineLevel="0" collapsed="false">
      <c r="D127" s="0" t="n">
        <v>1244</v>
      </c>
      <c r="E127" s="0" t="n">
        <v>1244</v>
      </c>
      <c r="F127" s="0" t="n">
        <v>127</v>
      </c>
      <c r="G127" s="2" t="s">
        <v>915</v>
      </c>
      <c r="H127" s="2" t="n">
        <v>2014</v>
      </c>
      <c r="I127" s="2" t="s">
        <v>459</v>
      </c>
      <c r="J127" s="2" t="s">
        <v>54</v>
      </c>
    </row>
    <row r="128" customFormat="false" ht="12.8" hidden="false" customHeight="false" outlineLevel="0" collapsed="false">
      <c r="F128" s="0" t="n">
        <v>128</v>
      </c>
      <c r="G128" s="0" t="s">
        <v>865</v>
      </c>
      <c r="H128" s="0" t="n">
        <v>2014</v>
      </c>
      <c r="I128" s="0" t="s">
        <v>866</v>
      </c>
      <c r="J128" s="0" t="n">
        <v>4</v>
      </c>
    </row>
    <row r="129" customFormat="false" ht="12.8" hidden="false" customHeight="false" outlineLevel="0" collapsed="false">
      <c r="F129" s="0" t="n">
        <v>129</v>
      </c>
      <c r="G129" s="2" t="s">
        <v>944</v>
      </c>
      <c r="H129" s="2" t="n">
        <v>2014</v>
      </c>
      <c r="I129" s="2" t="s">
        <v>945</v>
      </c>
      <c r="J129" s="2" t="n">
        <v>1</v>
      </c>
    </row>
    <row r="130" customFormat="false" ht="12.8" hidden="false" customHeight="false" outlineLevel="0" collapsed="false">
      <c r="F130" s="0" t="n">
        <v>130</v>
      </c>
      <c r="G130" s="0" t="s">
        <v>847</v>
      </c>
      <c r="H130" s="0" t="n">
        <v>2014</v>
      </c>
      <c r="I130" s="0" t="s">
        <v>848</v>
      </c>
      <c r="J130" s="0" t="n">
        <v>4</v>
      </c>
    </row>
    <row r="131" customFormat="false" ht="12.8" hidden="false" customHeight="false" outlineLevel="0" collapsed="false">
      <c r="D131" s="0" t="n">
        <v>1250</v>
      </c>
      <c r="E131" s="0" t="n">
        <v>1250</v>
      </c>
      <c r="F131" s="0" t="n">
        <v>131</v>
      </c>
      <c r="G131" s="0" t="s">
        <v>841</v>
      </c>
      <c r="H131" s="0" t="n">
        <v>2014</v>
      </c>
      <c r="I131" s="0" t="s">
        <v>842</v>
      </c>
      <c r="J131" s="0" t="n">
        <v>3</v>
      </c>
    </row>
    <row r="132" customFormat="false" ht="12.8" hidden="false" customHeight="false" outlineLevel="0" collapsed="false">
      <c r="F132" s="0" t="n">
        <v>132</v>
      </c>
      <c r="G132" s="0" t="s">
        <v>782</v>
      </c>
      <c r="H132" s="0" t="n">
        <v>2014</v>
      </c>
      <c r="I132" s="0" t="s">
        <v>783</v>
      </c>
      <c r="J132" s="0" t="s">
        <v>116</v>
      </c>
    </row>
    <row r="133" customFormat="false" ht="12.8" hidden="false" customHeight="false" outlineLevel="0" collapsed="false">
      <c r="F133" s="0" t="n">
        <v>133</v>
      </c>
      <c r="G133" s="0" t="s">
        <v>918</v>
      </c>
      <c r="H133" s="0" t="n">
        <v>2014</v>
      </c>
      <c r="I133" s="0" t="s">
        <v>919</v>
      </c>
      <c r="J133" s="0" t="n">
        <v>4</v>
      </c>
    </row>
    <row r="134" customFormat="false" ht="12.8" hidden="false" customHeight="false" outlineLevel="0" collapsed="false">
      <c r="F134" s="0" t="n">
        <v>134</v>
      </c>
      <c r="G134" s="0" t="s">
        <v>740</v>
      </c>
      <c r="H134" s="0" t="n">
        <v>2014</v>
      </c>
      <c r="I134" s="0" t="s">
        <v>741</v>
      </c>
      <c r="J134" s="0" t="n">
        <v>1</v>
      </c>
    </row>
    <row r="135" customFormat="false" ht="12.8" hidden="false" customHeight="false" outlineLevel="0" collapsed="false">
      <c r="D135" s="0" t="n">
        <v>1244</v>
      </c>
      <c r="E135" s="0" t="n">
        <v>1244</v>
      </c>
      <c r="F135" s="0" t="n">
        <v>135</v>
      </c>
      <c r="G135" s="0" t="s">
        <v>879</v>
      </c>
      <c r="H135" s="0" t="n">
        <v>2014</v>
      </c>
      <c r="I135" s="0" t="s">
        <v>880</v>
      </c>
      <c r="J135" s="0" t="s">
        <v>117</v>
      </c>
      <c r="K135" s="0" t="n">
        <v>394</v>
      </c>
      <c r="L135" s="2" t="n">
        <v>394</v>
      </c>
    </row>
    <row r="136" customFormat="false" ht="12.8" hidden="false" customHeight="false" outlineLevel="0" collapsed="false">
      <c r="F136" s="0" t="n">
        <v>136</v>
      </c>
      <c r="G136" s="2" t="s">
        <v>824</v>
      </c>
      <c r="H136" s="2" t="n">
        <v>2014</v>
      </c>
      <c r="I136" s="2" t="s">
        <v>825</v>
      </c>
      <c r="J136" s="2" t="n">
        <v>0</v>
      </c>
    </row>
    <row r="137" customFormat="false" ht="12.8" hidden="false" customHeight="false" outlineLevel="0" collapsed="false">
      <c r="D137" s="0" t="n">
        <v>1244</v>
      </c>
      <c r="E137" s="0" t="n">
        <v>1244</v>
      </c>
      <c r="F137" s="0" t="n">
        <v>137</v>
      </c>
      <c r="G137" s="0" t="s">
        <v>744</v>
      </c>
      <c r="H137" s="0" t="n">
        <v>2014</v>
      </c>
      <c r="I137" s="0" t="s">
        <v>745</v>
      </c>
      <c r="J137" s="0" t="n">
        <v>3</v>
      </c>
    </row>
    <row r="138" customFormat="false" ht="12.8" hidden="false" customHeight="false" outlineLevel="0" collapsed="false">
      <c r="D138" s="0" t="s">
        <v>2585</v>
      </c>
      <c r="E138" s="0" t="s">
        <v>2585</v>
      </c>
      <c r="F138" s="0" t="n">
        <v>138</v>
      </c>
      <c r="G138" s="0" t="s">
        <v>853</v>
      </c>
      <c r="H138" s="0" t="n">
        <v>2014</v>
      </c>
      <c r="I138" s="0" t="s">
        <v>854</v>
      </c>
      <c r="J138" s="0" t="n">
        <v>3</v>
      </c>
    </row>
    <row r="139" customFormat="false" ht="12.8" hidden="false" customHeight="false" outlineLevel="0" collapsed="false">
      <c r="F139" s="0" t="n">
        <v>139</v>
      </c>
      <c r="G139" s="2" t="s">
        <v>729</v>
      </c>
      <c r="H139" s="2" t="n">
        <v>2014</v>
      </c>
      <c r="I139" s="2" t="s">
        <v>730</v>
      </c>
      <c r="J139" s="2" t="n">
        <v>1</v>
      </c>
    </row>
    <row r="140" customFormat="false" ht="12.8" hidden="false" customHeight="false" outlineLevel="0" collapsed="false">
      <c r="F140" s="0" t="n">
        <v>140</v>
      </c>
      <c r="G140" s="0" t="s">
        <v>733</v>
      </c>
      <c r="H140" s="0" t="n">
        <v>2014</v>
      </c>
      <c r="I140" s="0" t="s">
        <v>734</v>
      </c>
      <c r="J140" s="0" t="n">
        <v>4</v>
      </c>
    </row>
    <row r="141" customFormat="false" ht="12.8" hidden="false" customHeight="false" outlineLevel="0" collapsed="false">
      <c r="D141" s="0" t="n">
        <v>1244</v>
      </c>
      <c r="E141" s="0" t="n">
        <v>1244</v>
      </c>
      <c r="F141" s="0" t="n">
        <v>141</v>
      </c>
      <c r="G141" s="0" t="s">
        <v>859</v>
      </c>
      <c r="H141" s="0" t="n">
        <v>2014</v>
      </c>
      <c r="I141" s="0" t="s">
        <v>860</v>
      </c>
      <c r="J141" s="0" t="s">
        <v>117</v>
      </c>
    </row>
    <row r="142" customFormat="false" ht="12.8" hidden="false" customHeight="false" outlineLevel="0" collapsed="false">
      <c r="D142" s="0" t="n">
        <v>406</v>
      </c>
      <c r="E142" s="0" t="n">
        <v>406</v>
      </c>
      <c r="F142" s="0" t="n">
        <v>142</v>
      </c>
      <c r="G142" s="2" t="s">
        <v>793</v>
      </c>
      <c r="H142" s="2" t="n">
        <v>2014</v>
      </c>
      <c r="I142" s="2" t="s">
        <v>794</v>
      </c>
      <c r="J142" s="2" t="n">
        <v>3</v>
      </c>
    </row>
    <row r="143" customFormat="false" ht="12.8" hidden="false" customHeight="false" outlineLevel="0" collapsed="false">
      <c r="F143" s="0" t="n">
        <v>143</v>
      </c>
      <c r="G143" s="2" t="s">
        <v>820</v>
      </c>
      <c r="H143" s="2" t="n">
        <v>2014</v>
      </c>
      <c r="I143" s="2" t="s">
        <v>821</v>
      </c>
      <c r="J143" s="2" t="n">
        <v>0</v>
      </c>
    </row>
    <row r="144" customFormat="false" ht="12.8" hidden="false" customHeight="false" outlineLevel="0" collapsed="false">
      <c r="F144" s="0" t="n">
        <v>144</v>
      </c>
      <c r="G144" s="0" t="s">
        <v>806</v>
      </c>
      <c r="H144" s="0" t="n">
        <v>2014</v>
      </c>
      <c r="I144" s="0" t="s">
        <v>807</v>
      </c>
      <c r="J144" s="0" t="n">
        <v>0</v>
      </c>
    </row>
    <row r="145" customFormat="false" ht="12.8" hidden="false" customHeight="false" outlineLevel="0" collapsed="false">
      <c r="F145" s="0" t="n">
        <v>145</v>
      </c>
      <c r="G145" s="0" t="s">
        <v>708</v>
      </c>
      <c r="H145" s="0" t="n">
        <v>2014</v>
      </c>
      <c r="I145" s="0" t="s">
        <v>709</v>
      </c>
      <c r="J145" s="0" t="n">
        <v>0</v>
      </c>
    </row>
    <row r="146" customFormat="false" ht="12.8" hidden="false" customHeight="false" outlineLevel="0" collapsed="false">
      <c r="F146" s="0" t="n">
        <v>146</v>
      </c>
      <c r="G146" s="2" t="s">
        <v>725</v>
      </c>
      <c r="H146" s="2" t="n">
        <v>2014</v>
      </c>
      <c r="I146" s="2" t="s">
        <v>726</v>
      </c>
      <c r="J146" s="2" t="n">
        <v>1</v>
      </c>
    </row>
    <row r="147" customFormat="false" ht="12.8" hidden="false" customHeight="false" outlineLevel="0" collapsed="false">
      <c r="D147" s="0" t="n">
        <v>433</v>
      </c>
      <c r="E147" s="0" t="n">
        <v>433</v>
      </c>
      <c r="F147" s="0" t="n">
        <v>147</v>
      </c>
      <c r="G147" s="0" t="s">
        <v>924</v>
      </c>
      <c r="H147" s="0" t="n">
        <v>2014</v>
      </c>
      <c r="I147" s="0" t="s">
        <v>925</v>
      </c>
      <c r="J147" s="0" t="n">
        <v>3</v>
      </c>
    </row>
    <row r="148" customFormat="false" ht="12.8" hidden="false" customHeight="false" outlineLevel="0" collapsed="false">
      <c r="D148" s="0" t="n">
        <v>82</v>
      </c>
      <c r="E148" s="0" t="n">
        <v>82</v>
      </c>
      <c r="F148" s="0" t="n">
        <v>148</v>
      </c>
      <c r="G148" s="0" t="s">
        <v>939</v>
      </c>
      <c r="H148" s="0" t="n">
        <v>2014</v>
      </c>
      <c r="I148" s="0" t="s">
        <v>940</v>
      </c>
      <c r="J148" s="0" t="n">
        <v>3</v>
      </c>
    </row>
    <row r="149" customFormat="false" ht="12.8" hidden="false" customHeight="false" outlineLevel="0" collapsed="false">
      <c r="F149" s="0" t="n">
        <v>149</v>
      </c>
      <c r="G149" s="0" t="s">
        <v>800</v>
      </c>
      <c r="H149" s="0" t="n">
        <v>2014</v>
      </c>
      <c r="I149" s="0" t="s">
        <v>801</v>
      </c>
      <c r="J149" s="0" t="n">
        <v>1</v>
      </c>
    </row>
    <row r="150" customFormat="false" ht="12.8" hidden="false" customHeight="false" outlineLevel="0" collapsed="false">
      <c r="D150" s="0" t="n">
        <v>434</v>
      </c>
      <c r="E150" s="0" t="n">
        <v>434</v>
      </c>
      <c r="F150" s="0" t="n">
        <v>150</v>
      </c>
      <c r="G150" s="2" t="s">
        <v>1043</v>
      </c>
      <c r="H150" s="2" t="n">
        <v>2015</v>
      </c>
      <c r="I150" s="2" t="s">
        <v>1044</v>
      </c>
      <c r="J150" s="2" t="n">
        <v>3</v>
      </c>
    </row>
    <row r="151" customFormat="false" ht="12.8" hidden="false" customHeight="false" outlineLevel="0" collapsed="false">
      <c r="F151" s="0" t="n">
        <v>151</v>
      </c>
      <c r="G151" s="2" t="s">
        <v>996</v>
      </c>
      <c r="H151" s="2" t="n">
        <v>2015</v>
      </c>
      <c r="I151" s="2" t="s">
        <v>997</v>
      </c>
      <c r="J151" s="2" t="n">
        <v>4</v>
      </c>
    </row>
    <row r="152" customFormat="false" ht="12.8" hidden="false" customHeight="false" outlineLevel="0" collapsed="false">
      <c r="D152" s="0" t="n">
        <v>1244</v>
      </c>
      <c r="E152" s="0" t="n">
        <v>1244</v>
      </c>
      <c r="F152" s="0" t="n">
        <v>152</v>
      </c>
      <c r="G152" s="2" t="s">
        <v>1038</v>
      </c>
      <c r="H152" s="2" t="n">
        <v>2015</v>
      </c>
      <c r="I152" s="2" t="s">
        <v>1039</v>
      </c>
      <c r="J152" s="2" t="s">
        <v>117</v>
      </c>
    </row>
    <row r="153" customFormat="false" ht="12.8" hidden="false" customHeight="false" outlineLevel="0" collapsed="false">
      <c r="D153" s="0" t="s">
        <v>2595</v>
      </c>
      <c r="E153" s="0" t="s">
        <v>2595</v>
      </c>
      <c r="F153" s="0" t="n">
        <v>153</v>
      </c>
      <c r="G153" s="2" t="s">
        <v>1058</v>
      </c>
      <c r="H153" s="2" t="n">
        <v>2015</v>
      </c>
      <c r="I153" s="2" t="s">
        <v>1059</v>
      </c>
      <c r="J153" s="2" t="n">
        <v>3</v>
      </c>
    </row>
    <row r="154" customFormat="false" ht="12.8" hidden="false" customHeight="false" outlineLevel="0" collapsed="false">
      <c r="D154" s="0" t="s">
        <v>2596</v>
      </c>
      <c r="E154" s="0" t="s">
        <v>2597</v>
      </c>
      <c r="F154" s="0" t="n">
        <v>154</v>
      </c>
      <c r="G154" s="2" t="s">
        <v>960</v>
      </c>
      <c r="H154" s="2" t="n">
        <v>2015</v>
      </c>
      <c r="I154" s="2" t="s">
        <v>961</v>
      </c>
      <c r="J154" s="2" t="s">
        <v>54</v>
      </c>
    </row>
    <row r="155" customFormat="false" ht="12.8" hidden="false" customHeight="false" outlineLevel="0" collapsed="false">
      <c r="D155" s="0" t="n">
        <v>441</v>
      </c>
      <c r="E155" s="0" t="n">
        <v>441</v>
      </c>
      <c r="F155" s="0" t="n">
        <v>155</v>
      </c>
      <c r="G155" s="0" t="s">
        <v>990</v>
      </c>
      <c r="H155" s="0" t="n">
        <v>2015</v>
      </c>
      <c r="I155" s="0" t="s">
        <v>991</v>
      </c>
      <c r="J155" s="0" t="n">
        <v>3</v>
      </c>
    </row>
    <row r="156" customFormat="false" ht="12.8" hidden="false" customHeight="false" outlineLevel="0" collapsed="false">
      <c r="D156" s="0" t="n">
        <v>435</v>
      </c>
      <c r="E156" s="0" t="n">
        <v>435</v>
      </c>
      <c r="F156" s="0" t="n">
        <v>156</v>
      </c>
      <c r="G156" s="0" t="s">
        <v>974</v>
      </c>
      <c r="H156" s="0" t="n">
        <v>2015</v>
      </c>
      <c r="I156" s="0" t="s">
        <v>975</v>
      </c>
      <c r="J156" s="0" t="n">
        <v>3</v>
      </c>
    </row>
    <row r="157" customFormat="false" ht="12.8" hidden="false" customHeight="false" outlineLevel="0" collapsed="false">
      <c r="F157" s="0" t="n">
        <v>157</v>
      </c>
      <c r="G157" s="2" t="s">
        <v>1018</v>
      </c>
      <c r="H157" s="2" t="n">
        <v>2015</v>
      </c>
      <c r="I157" s="2" t="s">
        <v>1019</v>
      </c>
      <c r="J157" s="2" t="n">
        <v>0</v>
      </c>
    </row>
    <row r="158" customFormat="false" ht="12.8" hidden="false" customHeight="false" outlineLevel="0" collapsed="false">
      <c r="D158" s="0" t="s">
        <v>2598</v>
      </c>
      <c r="E158" s="0" t="s">
        <v>2598</v>
      </c>
      <c r="F158" s="0" t="n">
        <v>158</v>
      </c>
      <c r="G158" s="0" t="s">
        <v>1012</v>
      </c>
      <c r="H158" s="0" t="n">
        <v>2015</v>
      </c>
      <c r="I158" s="0" t="s">
        <v>1013</v>
      </c>
      <c r="J158" s="0" t="n">
        <v>3</v>
      </c>
    </row>
    <row r="159" customFormat="false" ht="12.8" hidden="false" customHeight="false" outlineLevel="0" collapsed="false">
      <c r="F159" s="0" t="n">
        <v>159</v>
      </c>
      <c r="G159" s="2" t="s">
        <v>1023</v>
      </c>
      <c r="H159" s="2" t="n">
        <v>2015</v>
      </c>
      <c r="I159" s="2" t="s">
        <v>1024</v>
      </c>
      <c r="J159" s="2" t="n">
        <v>0</v>
      </c>
    </row>
    <row r="160" customFormat="false" ht="12.8" hidden="false" customHeight="false" outlineLevel="0" collapsed="false">
      <c r="F160" s="0" t="n">
        <v>160</v>
      </c>
      <c r="G160" s="0" t="s">
        <v>980</v>
      </c>
      <c r="H160" s="0" t="n">
        <v>2015</v>
      </c>
      <c r="I160" s="0" t="s">
        <v>981</v>
      </c>
      <c r="J160" s="0" t="n">
        <v>1</v>
      </c>
    </row>
    <row r="161" customFormat="false" ht="12.8" hidden="false" customHeight="false" outlineLevel="0" collapsed="false">
      <c r="D161" s="0" t="n">
        <v>1244</v>
      </c>
      <c r="E161" s="0" t="n">
        <v>1244</v>
      </c>
      <c r="F161" s="0" t="n">
        <v>161</v>
      </c>
      <c r="G161" s="2" t="s">
        <v>1064</v>
      </c>
      <c r="H161" s="2" t="n">
        <v>2015</v>
      </c>
      <c r="I161" s="2" t="s">
        <v>1065</v>
      </c>
      <c r="J161" s="2" t="s">
        <v>117</v>
      </c>
    </row>
    <row r="162" customFormat="false" ht="12.8" hidden="false" customHeight="false" outlineLevel="0" collapsed="false">
      <c r="D162" s="0" t="n">
        <v>1244</v>
      </c>
      <c r="E162" s="0" t="n">
        <v>1244</v>
      </c>
      <c r="F162" s="0" t="n">
        <v>162</v>
      </c>
      <c r="G162" s="2" t="s">
        <v>1069</v>
      </c>
      <c r="H162" s="2" t="n">
        <v>2015</v>
      </c>
      <c r="I162" s="2" t="s">
        <v>1070</v>
      </c>
      <c r="J162" s="2" t="s">
        <v>54</v>
      </c>
    </row>
    <row r="163" customFormat="false" ht="12.8" hidden="false" customHeight="false" outlineLevel="0" collapsed="false">
      <c r="F163" s="0" t="n">
        <v>163</v>
      </c>
      <c r="G163" s="0" t="s">
        <v>1048</v>
      </c>
      <c r="H163" s="0" t="n">
        <v>2015</v>
      </c>
      <c r="I163" s="0" t="s">
        <v>1049</v>
      </c>
      <c r="J163" s="0" t="n">
        <v>0</v>
      </c>
    </row>
    <row r="164" customFormat="false" ht="12.8" hidden="false" customHeight="false" outlineLevel="0" collapsed="false">
      <c r="D164" s="0" t="n">
        <v>1244</v>
      </c>
      <c r="E164" s="0" t="n">
        <v>1244</v>
      </c>
      <c r="F164" s="0" t="n">
        <v>164</v>
      </c>
      <c r="G164" s="2" t="s">
        <v>1027</v>
      </c>
      <c r="H164" s="2" t="n">
        <v>2015</v>
      </c>
      <c r="I164" s="2" t="s">
        <v>1028</v>
      </c>
      <c r="J164" s="2" t="n">
        <v>3</v>
      </c>
    </row>
    <row r="165" customFormat="false" ht="12.8" hidden="false" customHeight="false" outlineLevel="0" collapsed="false">
      <c r="D165" s="0" t="s">
        <v>2585</v>
      </c>
      <c r="E165" s="0" t="s">
        <v>2585</v>
      </c>
      <c r="F165" s="0" t="n">
        <v>165</v>
      </c>
      <c r="G165" s="0" t="s">
        <v>1079</v>
      </c>
      <c r="H165" s="0" t="n">
        <v>2015</v>
      </c>
      <c r="I165" s="0" t="s">
        <v>1080</v>
      </c>
      <c r="J165" s="0" t="n">
        <v>3</v>
      </c>
    </row>
    <row r="166" customFormat="false" ht="12.8" hidden="false" customHeight="false" outlineLevel="0" collapsed="false">
      <c r="D166" s="0" t="n">
        <v>82</v>
      </c>
      <c r="E166" s="0" t="n">
        <v>82</v>
      </c>
      <c r="F166" s="0" t="n">
        <v>166</v>
      </c>
      <c r="G166" s="0" t="s">
        <v>1005</v>
      </c>
      <c r="H166" s="0" t="n">
        <v>2015</v>
      </c>
      <c r="I166" s="0" t="s">
        <v>1006</v>
      </c>
      <c r="J166" s="0" t="n">
        <v>3</v>
      </c>
    </row>
    <row r="167" customFormat="false" ht="12.8" hidden="false" customHeight="false" outlineLevel="0" collapsed="false">
      <c r="F167" s="0" t="n">
        <v>167</v>
      </c>
      <c r="G167" s="0" t="s">
        <v>1032</v>
      </c>
      <c r="H167" s="0" t="n">
        <v>2015</v>
      </c>
      <c r="I167" s="0" t="s">
        <v>1033</v>
      </c>
      <c r="J167" s="0" t="n">
        <v>4</v>
      </c>
    </row>
    <row r="168" customFormat="false" ht="12.8" hidden="false" customHeight="false" outlineLevel="0" collapsed="false">
      <c r="F168" s="0" t="n">
        <v>168</v>
      </c>
      <c r="G168" s="0" t="s">
        <v>969</v>
      </c>
      <c r="H168" s="0" t="n">
        <v>2015</v>
      </c>
      <c r="I168" s="0" t="s">
        <v>970</v>
      </c>
      <c r="J168" s="0" t="n">
        <v>0</v>
      </c>
    </row>
    <row r="169" customFormat="false" ht="12.8" hidden="false" customHeight="false" outlineLevel="0" collapsed="false">
      <c r="F169" s="0" t="n">
        <v>169</v>
      </c>
      <c r="G169" s="0" t="s">
        <v>1197</v>
      </c>
      <c r="H169" s="0" t="n">
        <v>2016</v>
      </c>
      <c r="I169" s="0" t="s">
        <v>1198</v>
      </c>
      <c r="J169" s="0" t="n">
        <v>4</v>
      </c>
    </row>
    <row r="170" customFormat="false" ht="12.8" hidden="false" customHeight="false" outlineLevel="0" collapsed="false">
      <c r="F170" s="0" t="n">
        <v>170</v>
      </c>
      <c r="G170" s="0" t="s">
        <v>1177</v>
      </c>
      <c r="H170" s="0" t="n">
        <v>2016</v>
      </c>
      <c r="I170" s="0" t="s">
        <v>1178</v>
      </c>
      <c r="J170" s="0" t="n">
        <v>0</v>
      </c>
    </row>
    <row r="171" customFormat="false" ht="12.8" hidden="false" customHeight="false" outlineLevel="0" collapsed="false">
      <c r="D171" s="0" t="s">
        <v>2599</v>
      </c>
      <c r="E171" s="0" t="s">
        <v>2599</v>
      </c>
      <c r="F171" s="0" t="n">
        <v>171</v>
      </c>
      <c r="G171" s="0" t="s">
        <v>1294</v>
      </c>
      <c r="H171" s="0" t="n">
        <v>2016</v>
      </c>
      <c r="I171" s="0" t="s">
        <v>1295</v>
      </c>
      <c r="J171" s="0" t="n">
        <v>3</v>
      </c>
    </row>
    <row r="172" customFormat="false" ht="12.8" hidden="false" customHeight="false" outlineLevel="0" collapsed="false">
      <c r="F172" s="0" t="n">
        <v>172</v>
      </c>
      <c r="G172" s="0" t="s">
        <v>1312</v>
      </c>
      <c r="H172" s="0" t="n">
        <v>2016</v>
      </c>
      <c r="I172" s="0" t="s">
        <v>1313</v>
      </c>
      <c r="J172" s="0" t="n">
        <v>0</v>
      </c>
    </row>
    <row r="173" customFormat="false" ht="12.8" hidden="false" customHeight="false" outlineLevel="0" collapsed="false">
      <c r="F173" s="0" t="n">
        <v>173</v>
      </c>
      <c r="G173" s="2" t="s">
        <v>1113</v>
      </c>
      <c r="H173" s="2" t="n">
        <v>2016</v>
      </c>
      <c r="I173" s="2" t="s">
        <v>1114</v>
      </c>
      <c r="J173" s="2" t="n">
        <v>0</v>
      </c>
    </row>
    <row r="174" customFormat="false" ht="12.8" hidden="false" customHeight="false" outlineLevel="0" collapsed="false">
      <c r="D174" s="0" t="n">
        <v>1244</v>
      </c>
      <c r="E174" s="0" t="n">
        <v>1244</v>
      </c>
      <c r="F174" s="0" t="n">
        <v>174</v>
      </c>
      <c r="G174" s="0" t="s">
        <v>1348</v>
      </c>
      <c r="H174" s="0" t="n">
        <v>2016</v>
      </c>
      <c r="I174" s="0" t="s">
        <v>1349</v>
      </c>
      <c r="J174" s="0" t="s">
        <v>54</v>
      </c>
    </row>
    <row r="175" customFormat="false" ht="12.8" hidden="false" customHeight="false" outlineLevel="0" collapsed="false">
      <c r="D175" s="0" t="n">
        <v>1244</v>
      </c>
      <c r="E175" s="0" t="n">
        <v>1244</v>
      </c>
      <c r="F175" s="0" t="n">
        <v>175</v>
      </c>
      <c r="G175" s="0" t="s">
        <v>1109</v>
      </c>
      <c r="H175" s="0" t="n">
        <v>2016</v>
      </c>
      <c r="I175" s="0" t="s">
        <v>1110</v>
      </c>
      <c r="J175" s="0" t="n">
        <v>3</v>
      </c>
    </row>
    <row r="176" customFormat="false" ht="12.8" hidden="false" customHeight="false" outlineLevel="0" collapsed="false">
      <c r="F176" s="0" t="n">
        <v>176</v>
      </c>
      <c r="G176" s="0" t="s">
        <v>1099</v>
      </c>
      <c r="H176" s="0" t="n">
        <v>2016</v>
      </c>
      <c r="I176" s="0" t="s">
        <v>1100</v>
      </c>
      <c r="J176" s="0" t="n">
        <v>0</v>
      </c>
    </row>
    <row r="177" customFormat="false" ht="12.8" hidden="false" customHeight="false" outlineLevel="0" collapsed="false">
      <c r="F177" s="0" t="n">
        <v>177</v>
      </c>
      <c r="G177" s="0" t="s">
        <v>1204</v>
      </c>
      <c r="H177" s="0" t="n">
        <v>2016</v>
      </c>
      <c r="I177" s="0" t="s">
        <v>1205</v>
      </c>
      <c r="J177" s="0" t="n">
        <v>1</v>
      </c>
    </row>
    <row r="178" customFormat="false" ht="12.8" hidden="false" customHeight="false" outlineLevel="0" collapsed="false">
      <c r="D178" s="0" t="n">
        <v>1244</v>
      </c>
      <c r="E178" s="0" t="n">
        <v>1244</v>
      </c>
      <c r="F178" s="0" t="n">
        <v>178</v>
      </c>
      <c r="G178" s="2" t="s">
        <v>984</v>
      </c>
      <c r="H178" s="2" t="n">
        <v>2016</v>
      </c>
      <c r="I178" s="2" t="s">
        <v>1104</v>
      </c>
      <c r="J178" s="2" t="s">
        <v>117</v>
      </c>
    </row>
    <row r="179" customFormat="false" ht="12.8" hidden="false" customHeight="false" outlineLevel="0" collapsed="false">
      <c r="F179" s="0" t="n">
        <v>179</v>
      </c>
      <c r="G179" s="2" t="s">
        <v>1324</v>
      </c>
      <c r="H179" s="2" t="n">
        <v>2016</v>
      </c>
      <c r="I179" s="2" t="s">
        <v>1325</v>
      </c>
      <c r="J179" s="2" t="n">
        <v>1</v>
      </c>
    </row>
    <row r="180" customFormat="false" ht="12.8" hidden="false" customHeight="false" outlineLevel="0" collapsed="false">
      <c r="D180" s="0" t="n">
        <v>1244</v>
      </c>
      <c r="E180" s="0" t="n">
        <v>1244</v>
      </c>
      <c r="F180" s="0" t="n">
        <v>180</v>
      </c>
      <c r="G180" s="2" t="s">
        <v>1210</v>
      </c>
      <c r="H180" s="2" t="n">
        <v>2016</v>
      </c>
      <c r="I180" s="2" t="s">
        <v>1211</v>
      </c>
      <c r="J180" s="2" t="n">
        <v>3</v>
      </c>
    </row>
    <row r="181" customFormat="false" ht="12.8" hidden="false" customHeight="false" outlineLevel="0" collapsed="false">
      <c r="D181" s="0" t="n">
        <v>1244</v>
      </c>
      <c r="E181" s="0" t="n">
        <v>1244</v>
      </c>
      <c r="F181" s="0" t="n">
        <v>181</v>
      </c>
      <c r="G181" s="0" t="s">
        <v>1141</v>
      </c>
      <c r="H181" s="0" t="n">
        <v>2016</v>
      </c>
      <c r="I181" s="0" t="s">
        <v>1142</v>
      </c>
      <c r="J181" s="0" t="s">
        <v>117</v>
      </c>
    </row>
    <row r="182" customFormat="false" ht="12.8" hidden="false" customHeight="false" outlineLevel="0" collapsed="false">
      <c r="D182" s="0" t="n">
        <v>1244</v>
      </c>
      <c r="E182" s="0" t="n">
        <v>1244</v>
      </c>
      <c r="F182" s="0" t="n">
        <v>182</v>
      </c>
      <c r="G182" s="0" t="s">
        <v>1307</v>
      </c>
      <c r="H182" s="0" t="n">
        <v>2016</v>
      </c>
      <c r="I182" s="0" t="s">
        <v>1308</v>
      </c>
      <c r="J182" s="0" t="s">
        <v>68</v>
      </c>
    </row>
    <row r="183" customFormat="false" ht="12.8" hidden="false" customHeight="false" outlineLevel="0" collapsed="false">
      <c r="D183" s="0" t="n">
        <v>434</v>
      </c>
      <c r="E183" s="0" t="s">
        <v>2600</v>
      </c>
      <c r="F183" s="0" t="n">
        <v>183</v>
      </c>
      <c r="G183" s="2" t="s">
        <v>1320</v>
      </c>
      <c r="H183" s="2" t="n">
        <v>2016</v>
      </c>
      <c r="I183" s="2" t="s">
        <v>1321</v>
      </c>
      <c r="J183" s="2" t="n">
        <v>3</v>
      </c>
    </row>
    <row r="184" customFormat="false" ht="12.8" hidden="false" customHeight="false" outlineLevel="0" collapsed="false">
      <c r="D184" s="2" t="n">
        <v>1260</v>
      </c>
      <c r="E184" s="2" t="n">
        <v>1260</v>
      </c>
      <c r="F184" s="0" t="n">
        <v>184</v>
      </c>
      <c r="G184" s="0" t="s">
        <v>1218</v>
      </c>
      <c r="H184" s="0" t="n">
        <v>2016</v>
      </c>
      <c r="I184" s="0" t="s">
        <v>1219</v>
      </c>
      <c r="J184" s="0" t="s">
        <v>117</v>
      </c>
    </row>
    <row r="185" customFormat="false" ht="12.8" hidden="false" customHeight="false" outlineLevel="0" collapsed="false">
      <c r="F185" s="0" t="n">
        <v>185</v>
      </c>
      <c r="G185" s="0" t="s">
        <v>1193</v>
      </c>
      <c r="H185" s="0" t="n">
        <v>2016</v>
      </c>
      <c r="I185" s="0" t="s">
        <v>1194</v>
      </c>
      <c r="J185" s="0" t="n">
        <v>4</v>
      </c>
      <c r="K185" s="0" t="n">
        <v>276</v>
      </c>
      <c r="L185" s="2" t="n">
        <v>276</v>
      </c>
    </row>
    <row r="186" customFormat="false" ht="12.8" hidden="false" customHeight="false" outlineLevel="0" collapsed="false">
      <c r="F186" s="0" t="n">
        <v>186</v>
      </c>
      <c r="G186" s="0" t="s">
        <v>1148</v>
      </c>
      <c r="H186" s="0" t="n">
        <v>2016</v>
      </c>
      <c r="I186" s="0" t="s">
        <v>1149</v>
      </c>
      <c r="J186" s="0" t="s">
        <v>116</v>
      </c>
    </row>
    <row r="187" customFormat="false" ht="12.8" hidden="false" customHeight="false" outlineLevel="0" collapsed="false">
      <c r="D187" s="0" t="s">
        <v>2601</v>
      </c>
      <c r="E187" s="0" t="s">
        <v>2601</v>
      </c>
      <c r="F187" s="0" t="n">
        <v>187</v>
      </c>
      <c r="G187" s="0" t="s">
        <v>1274</v>
      </c>
      <c r="H187" s="0" t="n">
        <v>2016</v>
      </c>
      <c r="I187" s="0" t="s">
        <v>1275</v>
      </c>
      <c r="J187" s="0" t="s">
        <v>117</v>
      </c>
    </row>
    <row r="188" customFormat="false" ht="12.8" hidden="false" customHeight="false" outlineLevel="0" collapsed="false">
      <c r="F188" s="0" t="n">
        <v>188</v>
      </c>
      <c r="G188" s="0" t="s">
        <v>1335</v>
      </c>
      <c r="H188" s="0" t="n">
        <v>2016</v>
      </c>
      <c r="I188" s="0" t="s">
        <v>1336</v>
      </c>
      <c r="J188" s="0" t="n">
        <v>0</v>
      </c>
    </row>
    <row r="189" customFormat="false" ht="12.8" hidden="false" customHeight="false" outlineLevel="0" collapsed="false">
      <c r="F189" s="0" t="n">
        <v>189</v>
      </c>
      <c r="G189" s="2" t="s">
        <v>1301</v>
      </c>
      <c r="H189" s="2" t="n">
        <v>2016</v>
      </c>
      <c r="I189" s="2" t="s">
        <v>1302</v>
      </c>
      <c r="J189" s="2" t="n">
        <v>4</v>
      </c>
    </row>
    <row r="190" customFormat="false" ht="12.8" hidden="false" customHeight="false" outlineLevel="0" collapsed="false">
      <c r="F190" s="0" t="n">
        <v>190</v>
      </c>
      <c r="G190" s="0" t="s">
        <v>1241</v>
      </c>
      <c r="H190" s="0" t="n">
        <v>2016</v>
      </c>
      <c r="I190" s="0" t="s">
        <v>1242</v>
      </c>
      <c r="J190" s="0" t="n">
        <v>1</v>
      </c>
    </row>
    <row r="191" customFormat="false" ht="12.8" hidden="false" customHeight="false" outlineLevel="0" collapsed="false">
      <c r="D191" s="0" t="s">
        <v>2587</v>
      </c>
      <c r="E191" s="0" t="s">
        <v>2587</v>
      </c>
      <c r="F191" s="0" t="n">
        <v>191</v>
      </c>
      <c r="G191" s="2" t="s">
        <v>1343</v>
      </c>
      <c r="H191" s="2" t="n">
        <v>2016</v>
      </c>
      <c r="I191" s="2" t="s">
        <v>1344</v>
      </c>
      <c r="J191" s="2" t="n">
        <v>3</v>
      </c>
    </row>
    <row r="192" customFormat="false" ht="12.8" hidden="false" customHeight="false" outlineLevel="0" collapsed="false">
      <c r="F192" s="0" t="n">
        <v>192</v>
      </c>
      <c r="G192" s="0" t="s">
        <v>1315</v>
      </c>
      <c r="H192" s="0" t="n">
        <v>2016</v>
      </c>
      <c r="I192" s="0" t="s">
        <v>1316</v>
      </c>
      <c r="J192" s="0" t="n">
        <v>0</v>
      </c>
    </row>
    <row r="193" customFormat="false" ht="12.8" hidden="false" customHeight="false" outlineLevel="0" collapsed="false">
      <c r="D193" s="0" t="n">
        <v>1244</v>
      </c>
      <c r="E193" s="0" t="n">
        <v>1244</v>
      </c>
      <c r="F193" s="0" t="n">
        <v>193</v>
      </c>
      <c r="G193" s="0" t="s">
        <v>1237</v>
      </c>
      <c r="H193" s="0" t="n">
        <v>2016</v>
      </c>
      <c r="I193" s="0" t="s">
        <v>1238</v>
      </c>
      <c r="J193" s="0" t="n">
        <v>3</v>
      </c>
    </row>
    <row r="194" customFormat="false" ht="12.8" hidden="false" customHeight="false" outlineLevel="0" collapsed="false">
      <c r="F194" s="0" t="n">
        <v>194</v>
      </c>
      <c r="G194" s="0" t="s">
        <v>1244</v>
      </c>
      <c r="H194" s="0" t="n">
        <v>2016</v>
      </c>
      <c r="I194" s="0" t="s">
        <v>1245</v>
      </c>
      <c r="J194" s="0" t="n">
        <v>0</v>
      </c>
    </row>
    <row r="195" customFormat="false" ht="12.8" hidden="false" customHeight="false" outlineLevel="0" collapsed="false">
      <c r="F195" s="0" t="n">
        <v>195</v>
      </c>
      <c r="G195" s="0" t="s">
        <v>1249</v>
      </c>
      <c r="H195" s="0" t="n">
        <v>2016</v>
      </c>
      <c r="I195" s="0" t="s">
        <v>1250</v>
      </c>
      <c r="J195" s="0" t="n">
        <v>4</v>
      </c>
    </row>
    <row r="196" customFormat="false" ht="12.8" hidden="false" customHeight="false" outlineLevel="0" collapsed="false">
      <c r="F196" s="0" t="n">
        <v>196</v>
      </c>
      <c r="G196" s="0" t="s">
        <v>1213</v>
      </c>
      <c r="H196" s="0" t="n">
        <v>2016</v>
      </c>
      <c r="I196" s="0" t="s">
        <v>1214</v>
      </c>
      <c r="J196" s="0" t="s">
        <v>116</v>
      </c>
    </row>
    <row r="197" customFormat="false" ht="12.8" hidden="false" customHeight="false" outlineLevel="0" collapsed="false">
      <c r="D197" s="0" t="s">
        <v>2602</v>
      </c>
      <c r="E197" s="0" t="s">
        <v>2602</v>
      </c>
      <c r="F197" s="0" t="n">
        <v>197</v>
      </c>
      <c r="G197" s="2" t="s">
        <v>1232</v>
      </c>
      <c r="H197" s="2" t="n">
        <v>2016</v>
      </c>
      <c r="I197" s="2" t="s">
        <v>1233</v>
      </c>
      <c r="J197" s="2" t="n">
        <v>3</v>
      </c>
    </row>
    <row r="198" customFormat="false" ht="12.8" hidden="false" customHeight="false" outlineLevel="0" collapsed="false">
      <c r="D198" s="0" t="s">
        <v>2603</v>
      </c>
      <c r="E198" s="0" t="s">
        <v>2603</v>
      </c>
      <c r="F198" s="0" t="n">
        <v>198</v>
      </c>
      <c r="G198" s="0" t="s">
        <v>1164</v>
      </c>
      <c r="H198" s="0" t="n">
        <v>2016</v>
      </c>
      <c r="I198" s="0" t="s">
        <v>1165</v>
      </c>
      <c r="J198" s="0" t="n">
        <v>3</v>
      </c>
    </row>
    <row r="199" customFormat="false" ht="12.8" hidden="false" customHeight="false" outlineLevel="0" collapsed="false">
      <c r="D199" s="0" t="s">
        <v>2604</v>
      </c>
      <c r="E199" s="0" t="s">
        <v>2604</v>
      </c>
      <c r="F199" s="0" t="n">
        <v>199</v>
      </c>
      <c r="G199" s="2" t="s">
        <v>1158</v>
      </c>
      <c r="H199" s="2" t="n">
        <v>2016</v>
      </c>
      <c r="I199" s="2" t="s">
        <v>1159</v>
      </c>
      <c r="J199" s="0" t="s">
        <v>68</v>
      </c>
    </row>
    <row r="200" customFormat="false" ht="12.8" hidden="false" customHeight="false" outlineLevel="0" collapsed="false">
      <c r="D200" s="0" t="n">
        <v>441</v>
      </c>
      <c r="E200" s="0" t="n">
        <v>441</v>
      </c>
      <c r="F200" s="0" t="n">
        <v>200</v>
      </c>
      <c r="G200" s="0" t="s">
        <v>1116</v>
      </c>
      <c r="H200" s="0" t="n">
        <v>2016</v>
      </c>
      <c r="I200" s="0" t="s">
        <v>1117</v>
      </c>
      <c r="J200" s="0" t="s">
        <v>117</v>
      </c>
    </row>
    <row r="201" customFormat="false" ht="12.8" hidden="false" customHeight="false" outlineLevel="0" collapsed="false">
      <c r="F201" s="0" t="n">
        <v>201</v>
      </c>
      <c r="G201" s="0" t="s">
        <v>1093</v>
      </c>
      <c r="H201" s="0" t="n">
        <v>2016</v>
      </c>
      <c r="I201" s="0" t="s">
        <v>1094</v>
      </c>
      <c r="J201" s="0" t="n">
        <v>1</v>
      </c>
    </row>
    <row r="202" customFormat="false" ht="12.8" hidden="false" customHeight="false" outlineLevel="0" collapsed="false">
      <c r="F202" s="0" t="n">
        <v>202</v>
      </c>
      <c r="G202" s="0" t="s">
        <v>1182</v>
      </c>
      <c r="H202" s="0" t="n">
        <v>2016</v>
      </c>
      <c r="I202" s="0" t="s">
        <v>1183</v>
      </c>
      <c r="J202" s="0" t="n">
        <v>4</v>
      </c>
      <c r="K202" s="0" t="n">
        <v>397</v>
      </c>
      <c r="L202" s="2" t="s">
        <v>2605</v>
      </c>
    </row>
    <row r="203" customFormat="false" ht="12.8" hidden="false" customHeight="false" outlineLevel="0" collapsed="false">
      <c r="F203" s="0" t="n">
        <v>203</v>
      </c>
      <c r="G203" s="2" t="s">
        <v>1281</v>
      </c>
      <c r="H203" s="2" t="n">
        <v>2016</v>
      </c>
      <c r="I203" s="2" t="s">
        <v>1282</v>
      </c>
      <c r="J203" s="2" t="s">
        <v>116</v>
      </c>
    </row>
    <row r="204" customFormat="false" ht="12.8" hidden="false" customHeight="false" outlineLevel="0" collapsed="false">
      <c r="D204" s="0" t="n">
        <v>1244</v>
      </c>
      <c r="E204" s="0" t="n">
        <v>1244</v>
      </c>
      <c r="F204" s="0" t="n">
        <v>204</v>
      </c>
      <c r="G204" s="0" t="s">
        <v>1329</v>
      </c>
      <c r="H204" s="0" t="n">
        <v>2016</v>
      </c>
      <c r="I204" s="0" t="s">
        <v>1330</v>
      </c>
      <c r="J204" s="0" t="s">
        <v>117</v>
      </c>
    </row>
    <row r="205" customFormat="false" ht="12.8" hidden="false" customHeight="false" outlineLevel="0" collapsed="false">
      <c r="F205" s="0" t="n">
        <v>205</v>
      </c>
      <c r="G205" s="0" t="s">
        <v>1135</v>
      </c>
      <c r="H205" s="0" t="n">
        <v>2016</v>
      </c>
      <c r="I205" s="0" t="s">
        <v>1136</v>
      </c>
      <c r="J205" s="0" t="s">
        <v>116</v>
      </c>
    </row>
    <row r="206" customFormat="false" ht="12.8" hidden="false" customHeight="false" outlineLevel="0" collapsed="false">
      <c r="D206" s="0" t="s">
        <v>2606</v>
      </c>
      <c r="E206" s="0" t="s">
        <v>2607</v>
      </c>
      <c r="F206" s="0" t="n">
        <v>206</v>
      </c>
      <c r="G206" s="0" t="s">
        <v>1286</v>
      </c>
      <c r="H206" s="0" t="n">
        <v>2016</v>
      </c>
      <c r="I206" s="0" t="s">
        <v>1287</v>
      </c>
      <c r="J206" s="0" t="s">
        <v>117</v>
      </c>
      <c r="K206" s="0" t="s">
        <v>2608</v>
      </c>
      <c r="L206" s="2" t="s">
        <v>2609</v>
      </c>
    </row>
    <row r="207" customFormat="false" ht="12.8" hidden="false" customHeight="false" outlineLevel="0" collapsed="false">
      <c r="F207" s="0" t="n">
        <v>207</v>
      </c>
      <c r="G207" s="0" t="s">
        <v>1226</v>
      </c>
      <c r="H207" s="0" t="n">
        <v>2016</v>
      </c>
      <c r="I207" s="0" t="s">
        <v>1227</v>
      </c>
      <c r="J207" s="0" t="n">
        <v>4</v>
      </c>
    </row>
    <row r="208" customFormat="false" ht="12.8" hidden="false" customHeight="false" outlineLevel="0" collapsed="false">
      <c r="D208" s="0" t="n">
        <v>1244</v>
      </c>
      <c r="E208" s="0" t="n">
        <v>1244</v>
      </c>
      <c r="F208" s="0" t="n">
        <v>208</v>
      </c>
      <c r="G208" s="0" t="s">
        <v>1187</v>
      </c>
      <c r="H208" s="0" t="n">
        <v>2016</v>
      </c>
      <c r="I208" s="0" t="s">
        <v>1188</v>
      </c>
      <c r="J208" s="0" t="s">
        <v>117</v>
      </c>
    </row>
    <row r="209" customFormat="false" ht="12.8" hidden="false" customHeight="false" outlineLevel="0" collapsed="false">
      <c r="D209" s="0" t="n">
        <v>1244</v>
      </c>
      <c r="E209" s="0" t="n">
        <v>1244</v>
      </c>
      <c r="F209" s="0" t="n">
        <v>209</v>
      </c>
      <c r="G209" s="2" t="s">
        <v>1253</v>
      </c>
      <c r="H209" s="2" t="n">
        <v>2016</v>
      </c>
      <c r="I209" s="2" t="s">
        <v>1254</v>
      </c>
      <c r="J209" s="2" t="s">
        <v>187</v>
      </c>
    </row>
    <row r="210" customFormat="false" ht="12.8" hidden="false" customHeight="false" outlineLevel="0" collapsed="false">
      <c r="F210" s="0" t="n">
        <v>210</v>
      </c>
      <c r="G210" s="0" t="s">
        <v>1172</v>
      </c>
      <c r="H210" s="0" t="n">
        <v>2016</v>
      </c>
      <c r="I210" s="0" t="s">
        <v>1173</v>
      </c>
      <c r="J210" s="0" t="s">
        <v>116</v>
      </c>
    </row>
    <row r="211" customFormat="false" ht="12.8" hidden="false" customHeight="false" outlineLevel="0" collapsed="false">
      <c r="D211" s="0" t="s">
        <v>2610</v>
      </c>
      <c r="E211" s="0" t="s">
        <v>2610</v>
      </c>
      <c r="F211" s="0" t="n">
        <v>211</v>
      </c>
      <c r="G211" s="2" t="s">
        <v>1261</v>
      </c>
      <c r="H211" s="2" t="n">
        <v>2016</v>
      </c>
      <c r="I211" s="2" t="s">
        <v>1262</v>
      </c>
      <c r="J211" s="2" t="n">
        <v>3</v>
      </c>
    </row>
    <row r="212" customFormat="false" ht="12.8" hidden="false" customHeight="false" outlineLevel="0" collapsed="false">
      <c r="F212" s="0" t="n">
        <v>212</v>
      </c>
      <c r="G212" s="0" t="s">
        <v>1450</v>
      </c>
      <c r="H212" s="0" t="n">
        <v>2017</v>
      </c>
      <c r="I212" s="0" t="s">
        <v>1451</v>
      </c>
      <c r="J212" s="0" t="n">
        <v>4</v>
      </c>
    </row>
    <row r="213" customFormat="false" ht="12.8" hidden="false" customHeight="false" outlineLevel="0" collapsed="false">
      <c r="F213" s="0" t="n">
        <v>213</v>
      </c>
      <c r="G213" s="0" t="s">
        <v>1423</v>
      </c>
      <c r="H213" s="0" t="n">
        <v>2017</v>
      </c>
      <c r="I213" s="0" t="s">
        <v>1424</v>
      </c>
      <c r="J213" s="0" t="n">
        <v>1</v>
      </c>
    </row>
    <row r="214" customFormat="false" ht="12.8" hidden="false" customHeight="false" outlineLevel="0" collapsed="false">
      <c r="F214" s="0" t="n">
        <v>214</v>
      </c>
      <c r="G214" s="2" t="s">
        <v>1488</v>
      </c>
      <c r="H214" s="2" t="n">
        <v>2017</v>
      </c>
      <c r="I214" s="2" t="s">
        <v>1489</v>
      </c>
      <c r="J214" s="2" t="n">
        <v>0</v>
      </c>
    </row>
    <row r="215" customFormat="false" ht="12.8" hidden="false" customHeight="false" outlineLevel="0" collapsed="false">
      <c r="F215" s="0" t="n">
        <v>215</v>
      </c>
      <c r="G215" s="0" t="s">
        <v>1312</v>
      </c>
      <c r="H215" s="0" t="n">
        <v>2017</v>
      </c>
      <c r="I215" s="0" t="s">
        <v>1475</v>
      </c>
      <c r="J215" s="0" t="n">
        <v>0</v>
      </c>
    </row>
    <row r="216" customFormat="false" ht="12.8" hidden="false" customHeight="false" outlineLevel="0" collapsed="false">
      <c r="D216" s="0" t="n">
        <v>434</v>
      </c>
      <c r="E216" s="0" t="s">
        <v>2611</v>
      </c>
      <c r="F216" s="0" t="n">
        <v>216</v>
      </c>
      <c r="G216" s="0" t="s">
        <v>1417</v>
      </c>
      <c r="H216" s="0" t="n">
        <v>2017</v>
      </c>
      <c r="I216" s="0" t="s">
        <v>1418</v>
      </c>
      <c r="J216" s="0" t="n">
        <v>3</v>
      </c>
    </row>
    <row r="217" customFormat="false" ht="12.8" hidden="false" customHeight="false" outlineLevel="0" collapsed="false">
      <c r="D217" s="0" t="n">
        <v>1244</v>
      </c>
      <c r="E217" s="0" t="n">
        <v>1244</v>
      </c>
      <c r="F217" s="0" t="n">
        <v>217</v>
      </c>
      <c r="G217" s="2" t="s">
        <v>1355</v>
      </c>
      <c r="H217" s="2" t="n">
        <v>2017</v>
      </c>
      <c r="I217" s="2" t="s">
        <v>1356</v>
      </c>
      <c r="J217" s="2" t="n">
        <v>3</v>
      </c>
    </row>
    <row r="218" customFormat="false" ht="12.8" hidden="false" customHeight="false" outlineLevel="0" collapsed="false">
      <c r="F218" s="0" t="n">
        <v>218</v>
      </c>
      <c r="G218" s="2" t="s">
        <v>1477</v>
      </c>
      <c r="H218" s="2" t="n">
        <v>2017</v>
      </c>
      <c r="I218" s="2" t="s">
        <v>1478</v>
      </c>
      <c r="J218" s="2" t="n">
        <v>4</v>
      </c>
    </row>
    <row r="219" customFormat="false" ht="12.8" hidden="false" customHeight="false" outlineLevel="0" collapsed="false">
      <c r="F219" s="0" t="n">
        <v>219</v>
      </c>
      <c r="G219" s="0" t="s">
        <v>1482</v>
      </c>
      <c r="H219" s="0" t="n">
        <v>2017</v>
      </c>
      <c r="I219" s="0" t="s">
        <v>1483</v>
      </c>
      <c r="J219" s="0" t="n">
        <v>4</v>
      </c>
    </row>
    <row r="220" customFormat="false" ht="12.8" hidden="false" customHeight="false" outlineLevel="0" collapsed="false">
      <c r="D220" s="0" t="s">
        <v>2590</v>
      </c>
      <c r="E220" s="0" t="s">
        <v>2612</v>
      </c>
      <c r="F220" s="0" t="n">
        <v>220</v>
      </c>
      <c r="G220" s="0" t="s">
        <v>1443</v>
      </c>
      <c r="H220" s="0" t="n">
        <v>2017</v>
      </c>
      <c r="I220" s="0" t="s">
        <v>1444</v>
      </c>
      <c r="J220" s="0" t="n">
        <v>3</v>
      </c>
    </row>
    <row r="221" customFormat="false" ht="12.8" hidden="false" customHeight="false" outlineLevel="0" collapsed="false">
      <c r="D221" s="0" t="n">
        <v>1244</v>
      </c>
      <c r="E221" s="0" t="n">
        <v>1244</v>
      </c>
      <c r="F221" s="0" t="n">
        <v>221</v>
      </c>
      <c r="G221" s="2" t="s">
        <v>1393</v>
      </c>
      <c r="H221" s="2" t="n">
        <v>2017</v>
      </c>
      <c r="I221" s="2" t="s">
        <v>1394</v>
      </c>
      <c r="J221" s="2" t="n">
        <v>3</v>
      </c>
    </row>
    <row r="222" customFormat="false" ht="12.8" hidden="false" customHeight="false" outlineLevel="0" collapsed="false">
      <c r="F222" s="0" t="n">
        <v>222</v>
      </c>
      <c r="G222" s="0" t="s">
        <v>1148</v>
      </c>
      <c r="H222" s="0" t="n">
        <v>2017</v>
      </c>
      <c r="I222" s="0" t="s">
        <v>1413</v>
      </c>
      <c r="J222" s="0" t="n">
        <v>4</v>
      </c>
      <c r="K222" s="0" t="s">
        <v>2613</v>
      </c>
      <c r="L222" s="2" t="s">
        <v>2613</v>
      </c>
    </row>
    <row r="223" customFormat="false" ht="12.8" hidden="false" customHeight="false" outlineLevel="0" collapsed="false">
      <c r="F223" s="0" t="n">
        <v>223</v>
      </c>
      <c r="G223" s="2" t="s">
        <v>1361</v>
      </c>
      <c r="H223" s="2" t="n">
        <v>2017</v>
      </c>
      <c r="I223" s="2" t="s">
        <v>1362</v>
      </c>
      <c r="J223" s="2" t="n">
        <v>0</v>
      </c>
    </row>
    <row r="224" customFormat="false" ht="12.8" hidden="false" customHeight="false" outlineLevel="0" collapsed="false">
      <c r="D224" s="0" t="s">
        <v>2614</v>
      </c>
      <c r="E224" s="0" t="s">
        <v>2614</v>
      </c>
      <c r="F224" s="0" t="n">
        <v>224</v>
      </c>
      <c r="G224" s="2" t="s">
        <v>1402</v>
      </c>
      <c r="H224" s="2" t="n">
        <v>2017</v>
      </c>
      <c r="I224" s="2" t="s">
        <v>1403</v>
      </c>
      <c r="J224" s="2" t="n">
        <v>3</v>
      </c>
    </row>
    <row r="225" customFormat="false" ht="12.8" hidden="false" customHeight="false" outlineLevel="0" collapsed="false">
      <c r="F225" s="0" t="n">
        <v>225</v>
      </c>
      <c r="G225" s="0" t="s">
        <v>1381</v>
      </c>
      <c r="H225" s="0" t="n">
        <v>2017</v>
      </c>
      <c r="I225" s="0" t="s">
        <v>1382</v>
      </c>
      <c r="J225" s="0" t="n">
        <v>4</v>
      </c>
    </row>
    <row r="226" customFormat="false" ht="12.8" hidden="false" customHeight="false" outlineLevel="0" collapsed="false">
      <c r="D226" s="0" t="s">
        <v>2615</v>
      </c>
      <c r="E226" s="0" t="s">
        <v>2615</v>
      </c>
      <c r="F226" s="0" t="n">
        <v>226</v>
      </c>
      <c r="G226" s="2" t="s">
        <v>1460</v>
      </c>
      <c r="H226" s="2" t="n">
        <v>2017</v>
      </c>
      <c r="I226" s="2" t="s">
        <v>1461</v>
      </c>
      <c r="J226" s="2" t="s">
        <v>54</v>
      </c>
    </row>
    <row r="227" customFormat="false" ht="12.8" hidden="false" customHeight="false" outlineLevel="0" collapsed="false">
      <c r="D227" s="0" t="s">
        <v>2593</v>
      </c>
      <c r="E227" s="0" t="s">
        <v>2593</v>
      </c>
      <c r="F227" s="0" t="n">
        <v>227</v>
      </c>
      <c r="G227" s="0" t="s">
        <v>1429</v>
      </c>
      <c r="H227" s="0" t="n">
        <v>2017</v>
      </c>
      <c r="I227" s="0" t="s">
        <v>1430</v>
      </c>
      <c r="J227" s="0" t="n">
        <v>3</v>
      </c>
    </row>
    <row r="228" customFormat="false" ht="12.8" hidden="false" customHeight="false" outlineLevel="0" collapsed="false">
      <c r="F228" s="0" t="n">
        <v>228</v>
      </c>
      <c r="G228" s="0" t="s">
        <v>1368</v>
      </c>
      <c r="H228" s="0" t="n">
        <v>2017</v>
      </c>
      <c r="I228" s="0" t="s">
        <v>1369</v>
      </c>
      <c r="J228" s="0" t="n">
        <v>4</v>
      </c>
      <c r="K228" s="0" t="n">
        <v>404</v>
      </c>
      <c r="L228" s="2" t="s">
        <v>2616</v>
      </c>
    </row>
    <row r="229" customFormat="false" ht="12.8" hidden="false" customHeight="false" outlineLevel="0" collapsed="false">
      <c r="D229" s="0" t="s">
        <v>2617</v>
      </c>
      <c r="E229" s="0" t="s">
        <v>2617</v>
      </c>
      <c r="F229" s="0" t="n">
        <v>229</v>
      </c>
      <c r="G229" s="2" t="s">
        <v>1397</v>
      </c>
      <c r="H229" s="2" t="n">
        <v>2017</v>
      </c>
      <c r="I229" s="2" t="s">
        <v>1398</v>
      </c>
      <c r="J229" s="2" t="n">
        <v>3</v>
      </c>
    </row>
    <row r="230" customFormat="false" ht="12.8" hidden="false" customHeight="false" outlineLevel="0" collapsed="false">
      <c r="D230" s="0" t="n">
        <v>1244</v>
      </c>
      <c r="E230" s="0" t="n">
        <v>1244</v>
      </c>
      <c r="F230" s="0" t="n">
        <v>230</v>
      </c>
      <c r="G230" s="0" t="s">
        <v>1376</v>
      </c>
      <c r="H230" s="0" t="n">
        <v>2017</v>
      </c>
      <c r="I230" s="0" t="s">
        <v>1377</v>
      </c>
      <c r="J230" s="0" t="n">
        <v>3</v>
      </c>
    </row>
    <row r="231" customFormat="false" ht="12.8" hidden="false" customHeight="false" outlineLevel="0" collapsed="false">
      <c r="F231" s="0" t="n">
        <v>231</v>
      </c>
      <c r="G231" s="0" t="s">
        <v>1433</v>
      </c>
      <c r="H231" s="0" t="n">
        <v>2017</v>
      </c>
      <c r="I231" s="0" t="s">
        <v>1434</v>
      </c>
      <c r="J231" s="0" t="n">
        <v>4</v>
      </c>
    </row>
    <row r="232" customFormat="false" ht="12.8" hidden="false" customHeight="false" outlineLevel="0" collapsed="false">
      <c r="F232" s="0" t="n">
        <v>232</v>
      </c>
      <c r="G232" s="0" t="s">
        <v>1439</v>
      </c>
      <c r="H232" s="0" t="n">
        <v>2017</v>
      </c>
      <c r="I232" s="0" t="s">
        <v>1440</v>
      </c>
      <c r="J232" s="0" t="n">
        <v>0</v>
      </c>
    </row>
    <row r="233" customFormat="false" ht="12.8" hidden="false" customHeight="false" outlineLevel="0" collapsed="false">
      <c r="F233" s="0" t="n">
        <v>233</v>
      </c>
      <c r="G233" s="2" t="s">
        <v>1455</v>
      </c>
      <c r="H233" s="2" t="n">
        <v>2017</v>
      </c>
      <c r="I233" s="2" t="s">
        <v>1456</v>
      </c>
      <c r="J233" s="2" t="n">
        <v>1</v>
      </c>
    </row>
    <row r="234" customFormat="false" ht="12.8" hidden="false" customHeight="false" outlineLevel="0" collapsed="false">
      <c r="F234" s="0" t="n">
        <v>234</v>
      </c>
      <c r="G234" s="0" t="s">
        <v>1543</v>
      </c>
      <c r="H234" s="0" t="n">
        <v>2018</v>
      </c>
      <c r="I234" s="0" t="s">
        <v>1544</v>
      </c>
      <c r="J234" s="0" t="n">
        <v>0</v>
      </c>
    </row>
    <row r="235" customFormat="false" ht="12.8" hidden="false" customHeight="false" outlineLevel="0" collapsed="false">
      <c r="D235" s="2" t="n">
        <v>1267</v>
      </c>
      <c r="E235" s="2" t="n">
        <v>1267</v>
      </c>
      <c r="F235" s="0" t="n">
        <v>235</v>
      </c>
      <c r="G235" s="0" t="s">
        <v>1510</v>
      </c>
      <c r="H235" s="0" t="n">
        <v>2018</v>
      </c>
      <c r="I235" s="0" t="s">
        <v>1511</v>
      </c>
      <c r="J235" s="0" t="n">
        <v>3</v>
      </c>
    </row>
    <row r="236" customFormat="false" ht="12.8" hidden="false" customHeight="false" outlineLevel="0" collapsed="false">
      <c r="D236" s="0" t="n">
        <v>441</v>
      </c>
      <c r="E236" s="0" t="n">
        <v>441</v>
      </c>
      <c r="F236" s="0" t="n">
        <v>236</v>
      </c>
      <c r="G236" s="2" t="s">
        <v>1548</v>
      </c>
      <c r="H236" s="2" t="n">
        <v>2018</v>
      </c>
      <c r="I236" s="2" t="s">
        <v>1549</v>
      </c>
      <c r="J236" s="2" t="n">
        <v>3</v>
      </c>
    </row>
    <row r="237" customFormat="false" ht="12.8" hidden="false" customHeight="false" outlineLevel="0" collapsed="false">
      <c r="D237" s="0" t="n">
        <v>1244</v>
      </c>
      <c r="E237" s="0" t="n">
        <v>1244</v>
      </c>
      <c r="F237" s="0" t="n">
        <v>237</v>
      </c>
      <c r="G237" s="0" t="s">
        <v>1571</v>
      </c>
      <c r="H237" s="0" t="n">
        <v>2018</v>
      </c>
      <c r="I237" s="0" t="s">
        <v>1572</v>
      </c>
      <c r="J237" s="0" t="s">
        <v>117</v>
      </c>
    </row>
    <row r="238" customFormat="false" ht="12.8" hidden="false" customHeight="false" outlineLevel="0" collapsed="false">
      <c r="D238" s="0" t="s">
        <v>2618</v>
      </c>
      <c r="E238" s="0" t="s">
        <v>2618</v>
      </c>
      <c r="F238" s="0" t="n">
        <v>238</v>
      </c>
      <c r="G238" s="0" t="s">
        <v>1564</v>
      </c>
      <c r="H238" s="0" t="n">
        <v>2018</v>
      </c>
      <c r="I238" s="0" t="s">
        <v>1565</v>
      </c>
      <c r="J238" s="0" t="n">
        <v>3</v>
      </c>
    </row>
    <row r="239" customFormat="false" ht="12.8" hidden="false" customHeight="false" outlineLevel="0" collapsed="false">
      <c r="D239" s="0" t="s">
        <v>2619</v>
      </c>
      <c r="E239" s="0" t="s">
        <v>2619</v>
      </c>
      <c r="F239" s="0" t="n">
        <v>239</v>
      </c>
      <c r="G239" s="0" t="s">
        <v>1492</v>
      </c>
      <c r="H239" s="0" t="n">
        <v>2018</v>
      </c>
      <c r="I239" s="0" t="s">
        <v>1493</v>
      </c>
      <c r="J239" s="0" t="s">
        <v>33</v>
      </c>
    </row>
    <row r="240" customFormat="false" ht="12.8" hidden="false" customHeight="false" outlineLevel="0" collapsed="false">
      <c r="F240" s="0" t="n">
        <v>240</v>
      </c>
      <c r="G240" s="2" t="s">
        <v>1498</v>
      </c>
      <c r="H240" s="2" t="n">
        <v>2018</v>
      </c>
      <c r="I240" s="2" t="s">
        <v>1499</v>
      </c>
      <c r="J240" s="2" t="n">
        <v>1</v>
      </c>
    </row>
    <row r="241" customFormat="false" ht="12.8" hidden="false" customHeight="false" outlineLevel="0" collapsed="false">
      <c r="D241" s="0" t="n">
        <v>441</v>
      </c>
      <c r="E241" s="0" t="n">
        <v>441</v>
      </c>
      <c r="F241" s="0" t="n">
        <v>241</v>
      </c>
      <c r="G241" s="0" t="s">
        <v>1613</v>
      </c>
      <c r="H241" s="0" t="n">
        <v>2018</v>
      </c>
      <c r="I241" s="0" t="s">
        <v>1614</v>
      </c>
      <c r="J241" s="0" t="n">
        <v>3</v>
      </c>
    </row>
    <row r="242" customFormat="false" ht="12.8" hidden="false" customHeight="false" outlineLevel="0" collapsed="false">
      <c r="D242" s="0" t="n">
        <v>1244</v>
      </c>
      <c r="E242" s="0" t="n">
        <v>1244</v>
      </c>
      <c r="F242" s="0" t="n">
        <v>242</v>
      </c>
      <c r="G242" s="2" t="s">
        <v>1557</v>
      </c>
      <c r="H242" s="2" t="n">
        <v>2018</v>
      </c>
      <c r="I242" s="2" t="s">
        <v>1558</v>
      </c>
      <c r="J242" s="2" t="s">
        <v>54</v>
      </c>
    </row>
    <row r="243" customFormat="false" ht="12.8" hidden="false" customHeight="false" outlineLevel="0" collapsed="false">
      <c r="F243" s="0" t="n">
        <v>243</v>
      </c>
      <c r="G243" s="2" t="s">
        <v>1526</v>
      </c>
      <c r="H243" s="2" t="n">
        <v>2018</v>
      </c>
      <c r="I243" s="2" t="s">
        <v>1527</v>
      </c>
      <c r="J243" s="2" t="n">
        <v>4</v>
      </c>
    </row>
    <row r="244" customFormat="false" ht="12.8" hidden="false" customHeight="false" outlineLevel="0" collapsed="false">
      <c r="F244" s="0" t="n">
        <v>244</v>
      </c>
      <c r="G244" s="0" t="s">
        <v>1601</v>
      </c>
      <c r="H244" s="0" t="n">
        <v>2018</v>
      </c>
      <c r="I244" s="0" t="s">
        <v>1602</v>
      </c>
      <c r="J244" s="0" t="n">
        <v>4</v>
      </c>
      <c r="K244" s="0" t="n">
        <v>405</v>
      </c>
      <c r="L244" s="2" t="n">
        <v>405</v>
      </c>
    </row>
    <row r="245" customFormat="false" ht="12.8" hidden="false" customHeight="false" outlineLevel="0" collapsed="false">
      <c r="D245" s="0" t="s">
        <v>2620</v>
      </c>
      <c r="E245" s="0" t="s">
        <v>2621</v>
      </c>
      <c r="F245" s="0" t="n">
        <v>245</v>
      </c>
      <c r="G245" s="2" t="s">
        <v>1502</v>
      </c>
      <c r="H245" s="2" t="n">
        <v>2018</v>
      </c>
      <c r="I245" s="2" t="s">
        <v>1503</v>
      </c>
      <c r="J245" s="2" t="s">
        <v>54</v>
      </c>
    </row>
    <row r="246" customFormat="false" ht="12.8" hidden="false" customHeight="false" outlineLevel="0" collapsed="false">
      <c r="D246" s="0" t="n">
        <v>434</v>
      </c>
      <c r="E246" s="0" t="s">
        <v>2622</v>
      </c>
      <c r="F246" s="0" t="n">
        <v>246</v>
      </c>
      <c r="G246" s="2" t="s">
        <v>1552</v>
      </c>
      <c r="H246" s="2" t="n">
        <v>2018</v>
      </c>
      <c r="I246" s="2" t="s">
        <v>1553</v>
      </c>
      <c r="J246" s="2" t="n">
        <v>3</v>
      </c>
    </row>
    <row r="247" customFormat="false" ht="12.8" hidden="false" customHeight="false" outlineLevel="0" collapsed="false">
      <c r="D247" s="0" t="n">
        <v>441</v>
      </c>
      <c r="E247" s="0" t="n">
        <v>441</v>
      </c>
      <c r="F247" s="0" t="n">
        <v>247</v>
      </c>
      <c r="G247" s="2" t="s">
        <v>1582</v>
      </c>
      <c r="H247" s="2" t="n">
        <v>2018</v>
      </c>
      <c r="I247" s="2" t="s">
        <v>1583</v>
      </c>
      <c r="J247" s="2" t="n">
        <v>3</v>
      </c>
    </row>
    <row r="248" customFormat="false" ht="12.8" hidden="false" customHeight="false" outlineLevel="0" collapsed="false">
      <c r="D248" s="0" t="s">
        <v>2585</v>
      </c>
      <c r="E248" s="0" t="s">
        <v>2585</v>
      </c>
      <c r="F248" s="0" t="n">
        <v>248</v>
      </c>
      <c r="G248" s="0" t="s">
        <v>1620</v>
      </c>
      <c r="H248" s="0" t="n">
        <v>2018</v>
      </c>
      <c r="I248" s="0" t="s">
        <v>1621</v>
      </c>
      <c r="J248" s="0" t="n">
        <v>3</v>
      </c>
    </row>
    <row r="249" customFormat="false" ht="12.8" hidden="false" customHeight="false" outlineLevel="0" collapsed="false">
      <c r="D249" s="0" t="s">
        <v>2623</v>
      </c>
      <c r="E249" s="0" t="s">
        <v>2624</v>
      </c>
      <c r="F249" s="0" t="n">
        <v>249</v>
      </c>
      <c r="G249" s="0" t="s">
        <v>1533</v>
      </c>
      <c r="H249" s="0" t="n">
        <v>2018</v>
      </c>
      <c r="I249" s="0" t="s">
        <v>1534</v>
      </c>
      <c r="J249" s="0" t="n">
        <v>3</v>
      </c>
    </row>
    <row r="250" customFormat="false" ht="12.8" hidden="false" customHeight="false" outlineLevel="0" collapsed="false">
      <c r="D250" s="0" t="s">
        <v>2601</v>
      </c>
      <c r="E250" s="0" t="s">
        <v>2601</v>
      </c>
      <c r="F250" s="0" t="n">
        <v>250</v>
      </c>
      <c r="G250" s="0" t="s">
        <v>1274</v>
      </c>
      <c r="H250" s="0" t="n">
        <v>2018</v>
      </c>
      <c r="I250" s="0" t="s">
        <v>1578</v>
      </c>
      <c r="J250" s="0" t="n">
        <v>3</v>
      </c>
    </row>
    <row r="251" customFormat="false" ht="12.8" hidden="false" customHeight="false" outlineLevel="0" collapsed="false">
      <c r="D251" s="0" t="s">
        <v>2625</v>
      </c>
      <c r="E251" s="0" t="s">
        <v>2625</v>
      </c>
      <c r="F251" s="0" t="n">
        <v>251</v>
      </c>
      <c r="G251" s="0" t="s">
        <v>1586</v>
      </c>
      <c r="H251" s="0" t="n">
        <v>2018</v>
      </c>
      <c r="I251" s="0" t="s">
        <v>1587</v>
      </c>
      <c r="J251" s="0" t="n">
        <v>3</v>
      </c>
    </row>
    <row r="252" customFormat="false" ht="12.8" hidden="false" customHeight="false" outlineLevel="0" collapsed="false">
      <c r="F252" s="0" t="n">
        <v>252</v>
      </c>
      <c r="G252" s="0" t="s">
        <v>1607</v>
      </c>
      <c r="H252" s="0" t="n">
        <v>2018</v>
      </c>
      <c r="I252" s="0" t="s">
        <v>1608</v>
      </c>
      <c r="J252" s="0" t="n">
        <v>4</v>
      </c>
    </row>
    <row r="253" customFormat="false" ht="12.8" hidden="false" customHeight="false" outlineLevel="0" collapsed="false">
      <c r="D253" s="0" t="n">
        <v>441</v>
      </c>
      <c r="E253" s="0" t="n">
        <v>441</v>
      </c>
      <c r="F253" s="0" t="n">
        <v>253</v>
      </c>
      <c r="G253" s="0" t="s">
        <v>1538</v>
      </c>
      <c r="H253" s="0" t="n">
        <v>2018</v>
      </c>
      <c r="I253" s="0" t="s">
        <v>1539</v>
      </c>
      <c r="J253" s="0" t="n">
        <v>3</v>
      </c>
    </row>
    <row r="254" customFormat="false" ht="12.8" hidden="false" customHeight="false" outlineLevel="0" collapsed="false">
      <c r="F254" s="0" t="n">
        <v>254</v>
      </c>
      <c r="G254" s="0" t="s">
        <v>1515</v>
      </c>
      <c r="H254" s="0" t="n">
        <v>2018</v>
      </c>
      <c r="I254" s="0" t="s">
        <v>1516</v>
      </c>
      <c r="J254" s="0" t="n">
        <v>1</v>
      </c>
    </row>
    <row r="255" customFormat="false" ht="12.8" hidden="false" customHeight="false" outlineLevel="0" collapsed="false">
      <c r="F255" s="0" t="n">
        <v>255</v>
      </c>
      <c r="G255" s="0" t="s">
        <v>1676</v>
      </c>
      <c r="H255" s="0" t="n">
        <v>2019</v>
      </c>
      <c r="I255" s="0" t="s">
        <v>1677</v>
      </c>
      <c r="J255" s="0" t="n">
        <v>4</v>
      </c>
    </row>
    <row r="256" customFormat="false" ht="12.8" hidden="false" customHeight="false" outlineLevel="0" collapsed="false">
      <c r="D256" s="0" t="s">
        <v>2626</v>
      </c>
      <c r="E256" s="0" t="s">
        <v>2626</v>
      </c>
      <c r="F256" s="0" t="n">
        <v>256</v>
      </c>
      <c r="G256" s="2" t="s">
        <v>1807</v>
      </c>
      <c r="H256" s="2" t="n">
        <v>2019</v>
      </c>
      <c r="I256" s="2" t="s">
        <v>1808</v>
      </c>
      <c r="J256" s="2" t="n">
        <v>3</v>
      </c>
    </row>
    <row r="257" customFormat="false" ht="12.8" hidden="false" customHeight="false" outlineLevel="0" collapsed="false">
      <c r="F257" s="0" t="n">
        <v>257</v>
      </c>
      <c r="G257" s="2" t="s">
        <v>1802</v>
      </c>
      <c r="H257" s="2" t="n">
        <v>2019</v>
      </c>
      <c r="I257" s="2" t="s">
        <v>1803</v>
      </c>
      <c r="J257" s="2" t="n">
        <v>1</v>
      </c>
    </row>
    <row r="258" customFormat="false" ht="12.8" hidden="false" customHeight="false" outlineLevel="0" collapsed="false">
      <c r="D258" s="0" t="n">
        <v>1244</v>
      </c>
      <c r="E258" s="0" t="n">
        <v>1244</v>
      </c>
      <c r="F258" s="0" t="n">
        <v>258</v>
      </c>
      <c r="G258" s="0" t="s">
        <v>1571</v>
      </c>
      <c r="H258" s="0" t="n">
        <v>2019</v>
      </c>
      <c r="I258" s="0" t="s">
        <v>1743</v>
      </c>
      <c r="J258" s="0" t="s">
        <v>117</v>
      </c>
    </row>
    <row r="259" customFormat="false" ht="12.8" hidden="false" customHeight="false" outlineLevel="0" collapsed="false">
      <c r="D259" s="0" t="s">
        <v>2627</v>
      </c>
      <c r="E259" s="0" t="s">
        <v>2627</v>
      </c>
      <c r="F259" s="0" t="n">
        <v>259</v>
      </c>
      <c r="G259" s="2" t="s">
        <v>1640</v>
      </c>
      <c r="H259" s="2" t="n">
        <v>2019</v>
      </c>
      <c r="I259" s="2" t="s">
        <v>1641</v>
      </c>
      <c r="J259" s="2" t="n">
        <v>3</v>
      </c>
    </row>
    <row r="260" customFormat="false" ht="12.8" hidden="false" customHeight="false" outlineLevel="0" collapsed="false">
      <c r="D260" s="0" t="n">
        <v>1260</v>
      </c>
      <c r="E260" s="0" t="n">
        <v>1260</v>
      </c>
      <c r="F260" s="0" t="n">
        <v>260</v>
      </c>
      <c r="G260" s="0" t="s">
        <v>1717</v>
      </c>
      <c r="H260" s="0" t="n">
        <v>2019</v>
      </c>
      <c r="I260" s="0" t="s">
        <v>1718</v>
      </c>
      <c r="J260" s="0" t="n">
        <v>3</v>
      </c>
    </row>
    <row r="261" customFormat="false" ht="12.8" hidden="false" customHeight="false" outlineLevel="0" collapsed="false">
      <c r="F261" s="0" t="n">
        <v>261</v>
      </c>
      <c r="G261" s="0" t="s">
        <v>1774</v>
      </c>
      <c r="H261" s="0" t="n">
        <v>2019</v>
      </c>
      <c r="I261" s="0" t="s">
        <v>1775</v>
      </c>
      <c r="J261" s="0" t="n">
        <v>4</v>
      </c>
    </row>
    <row r="262" customFormat="false" ht="12.8" hidden="false" customHeight="false" outlineLevel="0" collapsed="false">
      <c r="F262" s="0" t="n">
        <v>262</v>
      </c>
      <c r="G262" s="2" t="s">
        <v>1728</v>
      </c>
      <c r="H262" s="2" t="n">
        <v>2019</v>
      </c>
      <c r="I262" s="2" t="s">
        <v>1729</v>
      </c>
      <c r="J262" s="2" t="n">
        <v>4</v>
      </c>
    </row>
    <row r="263" customFormat="false" ht="12.8" hidden="false" customHeight="false" outlineLevel="0" collapsed="false">
      <c r="D263" s="0" t="n">
        <v>1244</v>
      </c>
      <c r="E263" s="0" t="n">
        <v>1244</v>
      </c>
      <c r="F263" s="0" t="n">
        <v>263</v>
      </c>
      <c r="G263" s="0" t="s">
        <v>1673</v>
      </c>
      <c r="H263" s="0" t="n">
        <v>2019</v>
      </c>
      <c r="I263" s="0" t="s">
        <v>1674</v>
      </c>
      <c r="J263" s="0" t="n">
        <v>3</v>
      </c>
    </row>
    <row r="264" customFormat="false" ht="12.8" hidden="false" customHeight="false" outlineLevel="0" collapsed="false">
      <c r="D264" s="0" t="s">
        <v>2590</v>
      </c>
      <c r="E264" s="0" t="s">
        <v>2628</v>
      </c>
      <c r="F264" s="0" t="n">
        <v>264</v>
      </c>
      <c r="G264" s="0" t="s">
        <v>1722</v>
      </c>
      <c r="H264" s="0" t="n">
        <v>2019</v>
      </c>
      <c r="I264" s="0" t="s">
        <v>1723</v>
      </c>
      <c r="J264" s="0" t="s">
        <v>117</v>
      </c>
    </row>
    <row r="265" customFormat="false" ht="12.8" hidden="false" customHeight="false" outlineLevel="0" collapsed="false">
      <c r="D265" s="0" t="n">
        <v>1244</v>
      </c>
      <c r="E265" s="0" t="n">
        <v>1244</v>
      </c>
      <c r="F265" s="0" t="n">
        <v>265</v>
      </c>
      <c r="G265" s="0" t="s">
        <v>1818</v>
      </c>
      <c r="H265" s="0" t="n">
        <v>2019</v>
      </c>
      <c r="I265" s="0" t="s">
        <v>1819</v>
      </c>
      <c r="J265" s="0" t="n">
        <v>3</v>
      </c>
    </row>
    <row r="266" customFormat="false" ht="12.8" hidden="false" customHeight="false" outlineLevel="0" collapsed="false">
      <c r="F266" s="0" t="n">
        <v>266</v>
      </c>
      <c r="G266" s="0" t="s">
        <v>1813</v>
      </c>
      <c r="H266" s="0" t="n">
        <v>2019</v>
      </c>
      <c r="I266" s="0" t="s">
        <v>1814</v>
      </c>
      <c r="J266" s="0" t="n">
        <v>0</v>
      </c>
    </row>
    <row r="267" customFormat="false" ht="12.8" hidden="false" customHeight="false" outlineLevel="0" collapsed="false">
      <c r="D267" s="2" t="n">
        <v>1255</v>
      </c>
      <c r="E267" s="2" t="n">
        <v>1255</v>
      </c>
      <c r="F267" s="0" t="n">
        <v>267</v>
      </c>
      <c r="G267" s="0" t="s">
        <v>1787</v>
      </c>
      <c r="H267" s="0" t="n">
        <v>2019</v>
      </c>
      <c r="I267" s="0" t="s">
        <v>1788</v>
      </c>
      <c r="J267" s="0" t="s">
        <v>68</v>
      </c>
    </row>
    <row r="268" customFormat="false" ht="12.8" hidden="false" customHeight="false" outlineLevel="0" collapsed="false">
      <c r="F268" s="0" t="n">
        <v>268</v>
      </c>
      <c r="G268" s="0" t="s">
        <v>1649</v>
      </c>
      <c r="H268" s="0" t="n">
        <v>2019</v>
      </c>
      <c r="I268" s="0" t="s">
        <v>1650</v>
      </c>
      <c r="J268" s="0" t="n">
        <v>4</v>
      </c>
    </row>
    <row r="269" customFormat="false" ht="12.8" hidden="false" customHeight="false" outlineLevel="0" collapsed="false">
      <c r="F269" s="0" t="n">
        <v>269</v>
      </c>
      <c r="G269" s="0" t="s">
        <v>1787</v>
      </c>
      <c r="H269" s="0" t="n">
        <v>2019</v>
      </c>
      <c r="I269" s="0" t="s">
        <v>1793</v>
      </c>
      <c r="J269" s="0" t="n">
        <v>4</v>
      </c>
    </row>
    <row r="270" customFormat="false" ht="12.8" hidden="false" customHeight="false" outlineLevel="0" collapsed="false">
      <c r="D270" s="0" t="s">
        <v>2629</v>
      </c>
      <c r="E270" s="0" t="s">
        <v>2630</v>
      </c>
      <c r="F270" s="0" t="n">
        <v>270</v>
      </c>
      <c r="G270" s="0" t="s">
        <v>1755</v>
      </c>
      <c r="H270" s="0" t="n">
        <v>2019</v>
      </c>
      <c r="I270" s="0" t="s">
        <v>1756</v>
      </c>
      <c r="J270" s="0" t="n">
        <v>3</v>
      </c>
    </row>
    <row r="271" customFormat="false" ht="12.8" hidden="false" customHeight="false" outlineLevel="0" collapsed="false">
      <c r="D271" s="0" t="n">
        <v>1244</v>
      </c>
      <c r="E271" s="0" t="n">
        <v>1244</v>
      </c>
      <c r="F271" s="0" t="n">
        <v>271</v>
      </c>
      <c r="G271" s="2" t="s">
        <v>1645</v>
      </c>
      <c r="H271" s="2" t="n">
        <v>2019</v>
      </c>
      <c r="I271" s="2" t="s">
        <v>1646</v>
      </c>
      <c r="J271" s="2" t="n">
        <v>3</v>
      </c>
    </row>
    <row r="272" customFormat="false" ht="12.8" hidden="false" customHeight="false" outlineLevel="0" collapsed="false">
      <c r="F272" s="0" t="n">
        <v>272</v>
      </c>
      <c r="G272" s="0" t="s">
        <v>1735</v>
      </c>
      <c r="H272" s="0" t="n">
        <v>2019</v>
      </c>
      <c r="I272" s="0" t="s">
        <v>1736</v>
      </c>
      <c r="J272" s="0" t="n">
        <v>4</v>
      </c>
    </row>
    <row r="273" customFormat="false" ht="12.8" hidden="false" customHeight="false" outlineLevel="0" collapsed="false">
      <c r="F273" s="0" t="n">
        <v>273</v>
      </c>
      <c r="G273" s="0" t="s">
        <v>1780</v>
      </c>
      <c r="H273" s="0" t="n">
        <v>2019</v>
      </c>
      <c r="I273" s="0" t="s">
        <v>1781</v>
      </c>
      <c r="J273" s="0" t="s">
        <v>116</v>
      </c>
    </row>
    <row r="274" customFormat="false" ht="12.8" hidden="false" customHeight="false" outlineLevel="0" collapsed="false">
      <c r="D274" s="0" t="n">
        <v>1244</v>
      </c>
      <c r="E274" s="0" t="n">
        <v>1244</v>
      </c>
      <c r="F274" s="0" t="n">
        <v>274</v>
      </c>
      <c r="G274" s="0" t="s">
        <v>1703</v>
      </c>
      <c r="H274" s="0" t="n">
        <v>2019</v>
      </c>
      <c r="I274" s="0" t="s">
        <v>1704</v>
      </c>
      <c r="J274" s="0" t="n">
        <v>3</v>
      </c>
    </row>
    <row r="275" customFormat="false" ht="12.8" hidden="false" customHeight="false" outlineLevel="0" collapsed="false">
      <c r="F275" s="0" t="n">
        <v>275</v>
      </c>
      <c r="G275" s="0" t="s">
        <v>1633</v>
      </c>
      <c r="H275" s="0" t="n">
        <v>2019</v>
      </c>
      <c r="I275" s="0" t="s">
        <v>1634</v>
      </c>
      <c r="J275" s="0" t="n">
        <v>4</v>
      </c>
    </row>
    <row r="276" customFormat="false" ht="12.8" hidden="false" customHeight="false" outlineLevel="0" collapsed="false">
      <c r="D276" s="0" t="n">
        <v>1244</v>
      </c>
      <c r="E276" s="0" t="n">
        <v>1244</v>
      </c>
      <c r="F276" s="0" t="n">
        <v>276</v>
      </c>
      <c r="G276" s="2" t="s">
        <v>1797</v>
      </c>
      <c r="H276" s="2" t="n">
        <v>2019</v>
      </c>
      <c r="I276" s="2" t="s">
        <v>1798</v>
      </c>
      <c r="J276" s="2" t="s">
        <v>54</v>
      </c>
    </row>
    <row r="277" customFormat="false" ht="12.8" hidden="false" customHeight="false" outlineLevel="0" collapsed="false">
      <c r="D277" s="0" t="n">
        <v>1244</v>
      </c>
      <c r="E277" s="0" t="n">
        <v>1244</v>
      </c>
      <c r="F277" s="0" t="n">
        <v>277</v>
      </c>
      <c r="G277" s="2" t="s">
        <v>1629</v>
      </c>
      <c r="H277" s="2" t="n">
        <v>2019</v>
      </c>
      <c r="I277" s="2" t="s">
        <v>1630</v>
      </c>
      <c r="J277" s="2" t="n">
        <v>3</v>
      </c>
    </row>
    <row r="278" customFormat="false" ht="12.8" hidden="false" customHeight="false" outlineLevel="0" collapsed="false">
      <c r="D278" s="0" t="s">
        <v>2631</v>
      </c>
      <c r="E278" s="0" t="s">
        <v>2632</v>
      </c>
      <c r="F278" s="0" t="n">
        <v>278</v>
      </c>
      <c r="G278" s="0" t="s">
        <v>1660</v>
      </c>
      <c r="H278" s="0" t="n">
        <v>2019</v>
      </c>
      <c r="I278" s="0" t="s">
        <v>1661</v>
      </c>
      <c r="J278" s="0" t="n">
        <v>3</v>
      </c>
    </row>
    <row r="279" customFormat="false" ht="12.8" hidden="false" customHeight="false" outlineLevel="0" collapsed="false">
      <c r="D279" s="0" t="n">
        <v>441</v>
      </c>
      <c r="E279" s="0" t="n">
        <v>441</v>
      </c>
      <c r="F279" s="0" t="n">
        <v>279</v>
      </c>
      <c r="G279" s="0" t="s">
        <v>1698</v>
      </c>
      <c r="H279" s="0" t="n">
        <v>2019</v>
      </c>
      <c r="I279" s="0" t="s">
        <v>1699</v>
      </c>
      <c r="J279" s="0" t="n">
        <v>3</v>
      </c>
    </row>
    <row r="280" customFormat="false" ht="12.8" hidden="false" customHeight="false" outlineLevel="0" collapsed="false">
      <c r="D280" s="0" t="s">
        <v>2633</v>
      </c>
      <c r="E280" s="0" t="s">
        <v>2634</v>
      </c>
      <c r="F280" s="0" t="n">
        <v>280</v>
      </c>
      <c r="G280" s="0" t="s">
        <v>1766</v>
      </c>
      <c r="H280" s="0" t="n">
        <v>2019</v>
      </c>
      <c r="I280" s="0" t="s">
        <v>1767</v>
      </c>
      <c r="J280" s="0" t="s">
        <v>117</v>
      </c>
    </row>
    <row r="281" customFormat="false" ht="12.8" hidden="false" customHeight="false" outlineLevel="0" collapsed="false">
      <c r="D281" s="2" t="n">
        <v>1271</v>
      </c>
      <c r="E281" s="2" t="n">
        <v>1271</v>
      </c>
      <c r="F281" s="0" t="n">
        <v>281</v>
      </c>
      <c r="G281" s="0" t="s">
        <v>1691</v>
      </c>
      <c r="H281" s="0" t="n">
        <v>2019</v>
      </c>
      <c r="I281" s="0" t="s">
        <v>1692</v>
      </c>
      <c r="J281" s="0" t="n">
        <v>3</v>
      </c>
    </row>
    <row r="282" customFormat="false" ht="12.8" hidden="false" customHeight="false" outlineLevel="0" collapsed="false">
      <c r="D282" s="0" t="s">
        <v>2635</v>
      </c>
      <c r="E282" s="0" t="s">
        <v>2636</v>
      </c>
      <c r="F282" s="0" t="n">
        <v>282</v>
      </c>
      <c r="G282" s="0" t="s">
        <v>1681</v>
      </c>
      <c r="H282" s="0" t="n">
        <v>2019</v>
      </c>
      <c r="I282" s="0" t="s">
        <v>1682</v>
      </c>
      <c r="J282" s="0" t="n">
        <v>3</v>
      </c>
    </row>
    <row r="283" customFormat="false" ht="12.8" hidden="false" customHeight="false" outlineLevel="0" collapsed="false">
      <c r="D283" s="0" t="n">
        <v>273</v>
      </c>
      <c r="E283" s="0" t="n">
        <v>273</v>
      </c>
      <c r="F283" s="0" t="n">
        <v>283</v>
      </c>
      <c r="G283" s="0" t="s">
        <v>1712</v>
      </c>
      <c r="H283" s="0" t="n">
        <v>2019</v>
      </c>
      <c r="I283" s="0" t="s">
        <v>1713</v>
      </c>
      <c r="J283" s="0" t="n">
        <v>3</v>
      </c>
    </row>
    <row r="284" customFormat="false" ht="12.8" hidden="false" customHeight="false" outlineLevel="0" collapsed="false">
      <c r="D284" s="0" t="s">
        <v>2637</v>
      </c>
      <c r="E284" s="0" t="s">
        <v>2637</v>
      </c>
      <c r="F284" s="0" t="n">
        <v>284</v>
      </c>
      <c r="G284" s="0" t="s">
        <v>1665</v>
      </c>
      <c r="H284" s="0" t="n">
        <v>2019</v>
      </c>
      <c r="I284" s="0" t="s">
        <v>1666</v>
      </c>
      <c r="J284" s="0" t="n">
        <v>3</v>
      </c>
    </row>
    <row r="285" customFormat="false" ht="12.8" hidden="false" customHeight="false" outlineLevel="0" collapsed="false">
      <c r="D285" s="0" t="s">
        <v>2638</v>
      </c>
      <c r="E285" s="0" t="s">
        <v>2639</v>
      </c>
      <c r="F285" s="0" t="n">
        <v>285</v>
      </c>
      <c r="G285" s="2" t="s">
        <v>1748</v>
      </c>
      <c r="H285" s="2" t="n">
        <v>2019</v>
      </c>
      <c r="I285" s="2" t="s">
        <v>1749</v>
      </c>
      <c r="J285" s="2" t="n">
        <v>3</v>
      </c>
    </row>
    <row r="286" customFormat="false" ht="12.8" hidden="false" customHeight="false" outlineLevel="0" collapsed="false">
      <c r="D286" s="0" t="n">
        <v>1244</v>
      </c>
      <c r="E286" s="0" t="n">
        <v>1244</v>
      </c>
      <c r="F286" s="0" t="n">
        <v>286</v>
      </c>
      <c r="G286" s="0" t="s">
        <v>1708</v>
      </c>
      <c r="H286" s="0" t="n">
        <v>2019</v>
      </c>
      <c r="I286" s="0" t="s">
        <v>1709</v>
      </c>
      <c r="J286" s="0" t="n">
        <v>3</v>
      </c>
    </row>
    <row r="287" customFormat="false" ht="12.8" hidden="false" customHeight="false" outlineLevel="0" collapsed="false">
      <c r="F287" s="0" t="n">
        <v>287</v>
      </c>
      <c r="G287" s="0" t="s">
        <v>1847</v>
      </c>
      <c r="H287" s="0" t="n">
        <v>2020</v>
      </c>
      <c r="I287" s="0" t="s">
        <v>1848</v>
      </c>
      <c r="J287" s="0" t="n">
        <v>4</v>
      </c>
    </row>
    <row r="288" customFormat="false" ht="12.8" hidden="false" customHeight="false" outlineLevel="0" collapsed="false">
      <c r="D288" s="0" t="n">
        <v>1244</v>
      </c>
      <c r="E288" s="0" t="n">
        <v>1244</v>
      </c>
      <c r="F288" s="0" t="n">
        <v>288</v>
      </c>
      <c r="G288" s="0" t="s">
        <v>1967</v>
      </c>
      <c r="H288" s="0" t="n">
        <v>2020</v>
      </c>
      <c r="I288" s="0" t="s">
        <v>1968</v>
      </c>
      <c r="J288" s="0" t="n">
        <v>3</v>
      </c>
    </row>
    <row r="289" customFormat="false" ht="12.8" hidden="false" customHeight="false" outlineLevel="0" collapsed="false">
      <c r="D289" s="0" t="s">
        <v>2640</v>
      </c>
      <c r="E289" s="0" t="s">
        <v>2641</v>
      </c>
      <c r="F289" s="0" t="n">
        <v>289</v>
      </c>
      <c r="G289" s="0" t="s">
        <v>1874</v>
      </c>
      <c r="H289" s="0" t="n">
        <v>2020</v>
      </c>
      <c r="I289" s="0" t="s">
        <v>1875</v>
      </c>
      <c r="J289" s="0" t="n">
        <v>3</v>
      </c>
    </row>
    <row r="290" customFormat="false" ht="12.8" hidden="false" customHeight="false" outlineLevel="0" collapsed="false">
      <c r="D290" s="0" t="n">
        <v>1244</v>
      </c>
      <c r="E290" s="0" t="n">
        <v>263</v>
      </c>
      <c r="F290" s="0" t="n">
        <v>290</v>
      </c>
      <c r="G290" s="0" t="s">
        <v>1919</v>
      </c>
      <c r="H290" s="0" t="n">
        <v>2020</v>
      </c>
      <c r="I290" s="0" t="s">
        <v>1920</v>
      </c>
      <c r="J290" s="0" t="n">
        <v>3</v>
      </c>
    </row>
    <row r="291" customFormat="false" ht="12.8" hidden="false" customHeight="false" outlineLevel="0" collapsed="false">
      <c r="D291" s="0" t="s">
        <v>2642</v>
      </c>
      <c r="E291" s="0" t="s">
        <v>2642</v>
      </c>
      <c r="F291" s="0" t="n">
        <v>291</v>
      </c>
      <c r="G291" s="2" t="s">
        <v>1823</v>
      </c>
      <c r="H291" s="2" t="n">
        <v>2020</v>
      </c>
      <c r="I291" s="2" t="s">
        <v>1824</v>
      </c>
      <c r="J291" s="2" t="n">
        <v>3</v>
      </c>
    </row>
    <row r="292" customFormat="false" ht="12.8" hidden="false" customHeight="false" outlineLevel="0" collapsed="false">
      <c r="F292" s="0" t="n">
        <v>292</v>
      </c>
      <c r="G292" s="2" t="s">
        <v>1869</v>
      </c>
      <c r="H292" s="2" t="n">
        <v>2020</v>
      </c>
      <c r="I292" s="2" t="s">
        <v>1870</v>
      </c>
      <c r="J292" s="2" t="n">
        <v>4</v>
      </c>
    </row>
    <row r="293" customFormat="false" ht="12.8" hidden="false" customHeight="false" outlineLevel="0" collapsed="false">
      <c r="D293" s="0" t="n">
        <v>228</v>
      </c>
      <c r="E293" s="0" t="n">
        <v>228</v>
      </c>
      <c r="F293" s="0" t="n">
        <v>293</v>
      </c>
      <c r="G293" s="2" t="s">
        <v>1863</v>
      </c>
      <c r="H293" s="2" t="n">
        <v>2020</v>
      </c>
      <c r="I293" s="2" t="s">
        <v>1864</v>
      </c>
      <c r="J293" s="2" t="s">
        <v>68</v>
      </c>
    </row>
    <row r="294" customFormat="false" ht="12.8" hidden="false" customHeight="false" outlineLevel="0" collapsed="false">
      <c r="D294" s="0" t="n">
        <v>1244</v>
      </c>
      <c r="E294" s="0" t="n">
        <v>1244</v>
      </c>
      <c r="F294" s="0" t="n">
        <v>294</v>
      </c>
      <c r="G294" s="2" t="s">
        <v>1859</v>
      </c>
      <c r="H294" s="2" t="n">
        <v>2020</v>
      </c>
      <c r="I294" s="2" t="s">
        <v>1860</v>
      </c>
      <c r="J294" s="2" t="n">
        <v>3</v>
      </c>
    </row>
    <row r="295" customFormat="false" ht="12.8" hidden="false" customHeight="false" outlineLevel="0" collapsed="false">
      <c r="F295" s="0" t="n">
        <v>295</v>
      </c>
      <c r="G295" s="2" t="s">
        <v>1829</v>
      </c>
      <c r="H295" s="2" t="n">
        <v>2020</v>
      </c>
      <c r="I295" s="2" t="s">
        <v>1830</v>
      </c>
      <c r="J295" s="2" t="n">
        <v>4</v>
      </c>
    </row>
    <row r="296" customFormat="false" ht="12.8" hidden="false" customHeight="false" outlineLevel="0" collapsed="false">
      <c r="D296" s="0" t="s">
        <v>2643</v>
      </c>
      <c r="E296" s="0" t="s">
        <v>2644</v>
      </c>
      <c r="F296" s="0" t="n">
        <v>296</v>
      </c>
      <c r="G296" s="0" t="s">
        <v>1981</v>
      </c>
      <c r="H296" s="0" t="n">
        <v>2020</v>
      </c>
      <c r="I296" s="0" t="s">
        <v>1982</v>
      </c>
      <c r="J296" s="0" t="n">
        <v>3</v>
      </c>
    </row>
    <row r="297" customFormat="false" ht="12.8" hidden="false" customHeight="false" outlineLevel="0" collapsed="false">
      <c r="F297" s="0" t="n">
        <v>297</v>
      </c>
      <c r="G297" s="2" t="s">
        <v>1842</v>
      </c>
      <c r="H297" s="2" t="n">
        <v>2020</v>
      </c>
      <c r="I297" s="2" t="s">
        <v>1843</v>
      </c>
      <c r="J297" s="2" t="n">
        <v>4</v>
      </c>
    </row>
    <row r="298" customFormat="false" ht="12.8" hidden="false" customHeight="false" outlineLevel="0" collapsed="false">
      <c r="D298" s="0" t="n">
        <v>1271</v>
      </c>
      <c r="E298" s="0" t="n">
        <v>1271</v>
      </c>
      <c r="F298" s="0" t="n">
        <v>298</v>
      </c>
      <c r="G298" s="0" t="s">
        <v>1940</v>
      </c>
      <c r="H298" s="0" t="n">
        <v>2020</v>
      </c>
      <c r="I298" s="0" t="s">
        <v>1941</v>
      </c>
      <c r="J298" s="0" t="n">
        <v>3</v>
      </c>
    </row>
    <row r="299" customFormat="false" ht="12.8" hidden="false" customHeight="false" outlineLevel="0" collapsed="false">
      <c r="F299" s="0" t="n">
        <v>299</v>
      </c>
      <c r="G299" s="0" t="s">
        <v>1913</v>
      </c>
      <c r="H299" s="0" t="n">
        <v>2020</v>
      </c>
      <c r="I299" s="0" t="s">
        <v>1914</v>
      </c>
      <c r="J299" s="0" t="n">
        <v>4</v>
      </c>
    </row>
    <row r="300" customFormat="false" ht="12.8" hidden="false" customHeight="false" outlineLevel="0" collapsed="false">
      <c r="D300" s="0" t="s">
        <v>2645</v>
      </c>
      <c r="E300" s="0" t="s">
        <v>2646</v>
      </c>
      <c r="F300" s="0" t="n">
        <v>300</v>
      </c>
      <c r="G300" s="2" t="s">
        <v>1925</v>
      </c>
      <c r="H300" s="2" t="n">
        <v>2020</v>
      </c>
      <c r="I300" s="2" t="s">
        <v>1926</v>
      </c>
      <c r="J300" s="2" t="s">
        <v>117</v>
      </c>
    </row>
    <row r="301" customFormat="false" ht="12.8" hidden="false" customHeight="false" outlineLevel="0" collapsed="false">
      <c r="D301" s="0" t="n">
        <v>0</v>
      </c>
      <c r="E301" s="0" t="s">
        <v>2292</v>
      </c>
      <c r="F301" s="0" t="n">
        <v>301</v>
      </c>
      <c r="G301" s="0" t="s">
        <v>1953</v>
      </c>
      <c r="H301" s="0" t="n">
        <v>2020</v>
      </c>
      <c r="I301" s="0" t="s">
        <v>1954</v>
      </c>
      <c r="J301" s="0" t="s">
        <v>117</v>
      </c>
    </row>
    <row r="302" customFormat="false" ht="12.8" hidden="false" customHeight="false" outlineLevel="0" collapsed="false">
      <c r="D302" s="0" t="s">
        <v>2647</v>
      </c>
      <c r="E302" s="0" t="s">
        <v>2647</v>
      </c>
      <c r="F302" s="0" t="n">
        <v>302</v>
      </c>
      <c r="G302" s="2" t="s">
        <v>1887</v>
      </c>
      <c r="H302" s="2" t="n">
        <v>2020</v>
      </c>
      <c r="I302" s="2" t="s">
        <v>1888</v>
      </c>
      <c r="J302" s="2" t="s">
        <v>54</v>
      </c>
    </row>
    <row r="303" customFormat="false" ht="12.8" hidden="false" customHeight="false" outlineLevel="0" collapsed="false">
      <c r="F303" s="0" t="n">
        <v>303</v>
      </c>
      <c r="G303" s="0" t="s">
        <v>1971</v>
      </c>
      <c r="H303" s="0" t="n">
        <v>2020</v>
      </c>
      <c r="I303" s="0" t="s">
        <v>1972</v>
      </c>
      <c r="J303" s="0" t="n">
        <v>4</v>
      </c>
    </row>
    <row r="304" customFormat="false" ht="12.8" hidden="false" customHeight="false" outlineLevel="0" collapsed="false">
      <c r="D304" s="0" t="n">
        <v>228</v>
      </c>
      <c r="E304" s="0" t="n">
        <v>228</v>
      </c>
      <c r="F304" s="0" t="n">
        <v>304</v>
      </c>
      <c r="G304" s="2" t="s">
        <v>1901</v>
      </c>
      <c r="H304" s="2" t="n">
        <v>2020</v>
      </c>
      <c r="I304" s="2" t="s">
        <v>1902</v>
      </c>
      <c r="J304" s="2" t="s">
        <v>117</v>
      </c>
    </row>
    <row r="305" customFormat="false" ht="12.8" hidden="false" customHeight="false" outlineLevel="0" collapsed="false">
      <c r="F305" s="0" t="n">
        <v>305</v>
      </c>
      <c r="G305" s="2" t="s">
        <v>1908</v>
      </c>
      <c r="H305" s="2" t="n">
        <v>2020</v>
      </c>
      <c r="I305" s="2" t="s">
        <v>1909</v>
      </c>
      <c r="J305" s="2" t="n">
        <v>4</v>
      </c>
    </row>
    <row r="306" customFormat="false" ht="12.8" hidden="false" customHeight="false" outlineLevel="0" collapsed="false">
      <c r="D306" s="0" t="s">
        <v>2648</v>
      </c>
      <c r="E306" s="0" t="s">
        <v>2649</v>
      </c>
      <c r="F306" s="0" t="n">
        <v>306</v>
      </c>
      <c r="G306" s="0" t="s">
        <v>1932</v>
      </c>
      <c r="H306" s="0" t="n">
        <v>2020</v>
      </c>
      <c r="I306" s="0" t="s">
        <v>1933</v>
      </c>
      <c r="J306" s="0" t="n">
        <v>3</v>
      </c>
    </row>
    <row r="307" customFormat="false" ht="12.8" hidden="false" customHeight="false" outlineLevel="0" collapsed="false">
      <c r="D307" s="0" t="n">
        <v>464</v>
      </c>
      <c r="E307" s="0" t="n">
        <v>464</v>
      </c>
      <c r="F307" s="0" t="n">
        <v>307</v>
      </c>
      <c r="G307" s="0" t="s">
        <v>1836</v>
      </c>
      <c r="H307" s="0" t="n">
        <v>2020</v>
      </c>
      <c r="I307" s="0" t="s">
        <v>1837</v>
      </c>
      <c r="J307" s="0" t="n">
        <v>3</v>
      </c>
    </row>
    <row r="308" customFormat="false" ht="12.8" hidden="false" customHeight="false" outlineLevel="0" collapsed="false">
      <c r="D308" s="0" t="s">
        <v>2650</v>
      </c>
      <c r="E308" s="0" t="s">
        <v>2650</v>
      </c>
      <c r="F308" s="0" t="n">
        <v>308</v>
      </c>
      <c r="G308" s="0" t="s">
        <v>1854</v>
      </c>
      <c r="H308" s="0" t="n">
        <v>2020</v>
      </c>
      <c r="I308" s="0" t="s">
        <v>1855</v>
      </c>
      <c r="J308" s="0" t="s">
        <v>117</v>
      </c>
    </row>
    <row r="309" customFormat="false" ht="12.8" hidden="false" customHeight="false" outlineLevel="0" collapsed="false">
      <c r="D309" s="0" t="s">
        <v>2618</v>
      </c>
      <c r="E309" s="0" t="n">
        <v>238</v>
      </c>
      <c r="F309" s="0" t="n">
        <v>309</v>
      </c>
      <c r="G309" s="0" t="s">
        <v>1894</v>
      </c>
      <c r="H309" s="0" t="n">
        <v>2020</v>
      </c>
      <c r="I309" s="0" t="s">
        <v>1895</v>
      </c>
      <c r="J309" s="0" t="n">
        <v>3</v>
      </c>
    </row>
    <row r="310" customFormat="false" ht="12.8" hidden="false" customHeight="false" outlineLevel="0" collapsed="false">
      <c r="D310" s="0" t="s">
        <v>2651</v>
      </c>
      <c r="E310" s="0" t="s">
        <v>2651</v>
      </c>
      <c r="F310" s="0" t="n">
        <v>310</v>
      </c>
      <c r="G310" s="0" t="s">
        <v>1947</v>
      </c>
      <c r="H310" s="0" t="n">
        <v>2020</v>
      </c>
      <c r="I310" s="0" t="s">
        <v>1948</v>
      </c>
      <c r="J310" s="0" t="s">
        <v>68</v>
      </c>
    </row>
    <row r="311" customFormat="false" ht="12.8" hidden="false" customHeight="false" outlineLevel="0" collapsed="false">
      <c r="F311" s="0" t="n">
        <v>311</v>
      </c>
      <c r="G311" s="0" t="s">
        <v>2037</v>
      </c>
      <c r="H311" s="0" t="n">
        <v>2021</v>
      </c>
      <c r="I311" s="0" t="s">
        <v>2038</v>
      </c>
      <c r="J311" s="0" t="n">
        <v>0</v>
      </c>
    </row>
    <row r="312" customFormat="false" ht="12.8" hidden="false" customHeight="false" outlineLevel="0" collapsed="false">
      <c r="D312" s="0" t="n">
        <v>1244</v>
      </c>
      <c r="E312" s="0" t="n">
        <v>1244</v>
      </c>
      <c r="F312" s="0" t="n">
        <v>312</v>
      </c>
      <c r="G312" s="2" t="s">
        <v>2026</v>
      </c>
      <c r="H312" s="2" t="n">
        <v>2021</v>
      </c>
      <c r="I312" s="2" t="s">
        <v>2027</v>
      </c>
      <c r="J312" s="2" t="n">
        <v>3</v>
      </c>
    </row>
    <row r="313" customFormat="false" ht="12.8" hidden="false" customHeight="false" outlineLevel="0" collapsed="false">
      <c r="F313" s="0" t="n">
        <v>313</v>
      </c>
      <c r="G313" s="0" t="s">
        <v>2139</v>
      </c>
      <c r="H313" s="0" t="n">
        <v>2021</v>
      </c>
      <c r="I313" s="0" t="s">
        <v>2140</v>
      </c>
      <c r="J313" s="0" t="n">
        <v>4</v>
      </c>
    </row>
    <row r="314" customFormat="false" ht="12.8" hidden="false" customHeight="false" outlineLevel="0" collapsed="false">
      <c r="F314" s="0" t="n">
        <v>314</v>
      </c>
      <c r="G314" s="0" t="s">
        <v>2042</v>
      </c>
      <c r="H314" s="0" t="n">
        <v>2021</v>
      </c>
      <c r="I314" s="0" t="s">
        <v>2043</v>
      </c>
      <c r="J314" s="0" t="n">
        <v>4</v>
      </c>
    </row>
    <row r="315" customFormat="false" ht="12.8" hidden="false" customHeight="false" outlineLevel="0" collapsed="false">
      <c r="F315" s="0" t="n">
        <v>315</v>
      </c>
      <c r="G315" s="0" t="s">
        <v>2049</v>
      </c>
      <c r="H315" s="0" t="n">
        <v>2021</v>
      </c>
      <c r="I315" s="0" t="s">
        <v>2050</v>
      </c>
      <c r="J315" s="0" t="n">
        <v>0</v>
      </c>
    </row>
    <row r="316" customFormat="false" ht="12.8" hidden="false" customHeight="false" outlineLevel="0" collapsed="false">
      <c r="F316" s="0" t="n">
        <v>316</v>
      </c>
      <c r="G316" s="0" t="s">
        <v>2133</v>
      </c>
      <c r="H316" s="0" t="n">
        <v>2021</v>
      </c>
      <c r="I316" s="0" t="s">
        <v>2134</v>
      </c>
      <c r="J316" s="0" t="n">
        <v>4</v>
      </c>
    </row>
    <row r="317" customFormat="false" ht="12.8" hidden="false" customHeight="false" outlineLevel="0" collapsed="false">
      <c r="F317" s="0" t="n">
        <v>317</v>
      </c>
      <c r="G317" s="0" t="s">
        <v>2088</v>
      </c>
      <c r="H317" s="0" t="n">
        <v>2021</v>
      </c>
      <c r="I317" s="0" t="s">
        <v>2089</v>
      </c>
      <c r="J317" s="0" t="n">
        <v>4</v>
      </c>
    </row>
    <row r="318" customFormat="false" ht="12.8" hidden="false" customHeight="false" outlineLevel="0" collapsed="false">
      <c r="F318" s="0" t="n">
        <v>318</v>
      </c>
      <c r="G318" s="2" t="s">
        <v>2084</v>
      </c>
      <c r="H318" s="2" t="n">
        <v>2021</v>
      </c>
      <c r="I318" s="2" t="s">
        <v>2085</v>
      </c>
      <c r="J318" s="2" t="n">
        <v>0</v>
      </c>
    </row>
    <row r="319" customFormat="false" ht="12.8" hidden="false" customHeight="false" outlineLevel="0" collapsed="false">
      <c r="F319" s="0" t="n">
        <v>319</v>
      </c>
      <c r="G319" s="0" t="s">
        <v>2017</v>
      </c>
      <c r="H319" s="0" t="n">
        <v>2021</v>
      </c>
      <c r="I319" s="0" t="s">
        <v>2018</v>
      </c>
      <c r="J319" s="0" t="n">
        <v>4</v>
      </c>
    </row>
    <row r="320" customFormat="false" ht="12.8" hidden="false" customHeight="false" outlineLevel="0" collapsed="false">
      <c r="D320" s="0" t="n">
        <v>1244</v>
      </c>
      <c r="E320" s="0" t="n">
        <v>1244</v>
      </c>
      <c r="F320" s="0" t="n">
        <v>320</v>
      </c>
      <c r="G320" s="0" t="s">
        <v>1988</v>
      </c>
      <c r="H320" s="0" t="n">
        <v>2021</v>
      </c>
      <c r="I320" s="0" t="s">
        <v>1989</v>
      </c>
      <c r="J320" s="0" t="s">
        <v>117</v>
      </c>
    </row>
    <row r="321" customFormat="false" ht="12.8" hidden="false" customHeight="false" outlineLevel="0" collapsed="false">
      <c r="F321" s="0" t="n">
        <v>321</v>
      </c>
      <c r="G321" s="0" t="s">
        <v>2066</v>
      </c>
      <c r="H321" s="0" t="n">
        <v>2021</v>
      </c>
      <c r="I321" s="0" t="s">
        <v>2067</v>
      </c>
      <c r="J321" s="0" t="n">
        <v>0</v>
      </c>
    </row>
    <row r="322" customFormat="false" ht="12.8" hidden="false" customHeight="false" outlineLevel="0" collapsed="false">
      <c r="D322" s="0" t="n">
        <v>441</v>
      </c>
      <c r="E322" s="0" t="n">
        <v>279</v>
      </c>
      <c r="F322" s="0" t="n">
        <v>322</v>
      </c>
      <c r="G322" s="0" t="s">
        <v>2110</v>
      </c>
      <c r="H322" s="0" t="n">
        <v>2021</v>
      </c>
      <c r="I322" s="0" t="s">
        <v>2111</v>
      </c>
      <c r="J322" s="0" t="n">
        <v>3</v>
      </c>
    </row>
    <row r="323" customFormat="false" ht="12.8" hidden="false" customHeight="false" outlineLevel="0" collapsed="false">
      <c r="D323" s="0" t="s">
        <v>2652</v>
      </c>
      <c r="E323" s="0" t="s">
        <v>2652</v>
      </c>
      <c r="F323" s="0" t="n">
        <v>323</v>
      </c>
      <c r="G323" s="0" t="s">
        <v>2011</v>
      </c>
      <c r="H323" s="0" t="n">
        <v>2021</v>
      </c>
      <c r="I323" s="0" t="s">
        <v>2012</v>
      </c>
      <c r="J323" s="0" t="s">
        <v>117</v>
      </c>
    </row>
    <row r="324" customFormat="false" ht="12.8" hidden="false" customHeight="false" outlineLevel="0" collapsed="false">
      <c r="D324" s="0" t="s">
        <v>2653</v>
      </c>
      <c r="E324" s="0" t="s">
        <v>2653</v>
      </c>
      <c r="F324" s="0" t="n">
        <v>324</v>
      </c>
      <c r="G324" s="0" t="s">
        <v>2077</v>
      </c>
      <c r="H324" s="0" t="n">
        <v>2021</v>
      </c>
      <c r="I324" s="0" t="s">
        <v>2078</v>
      </c>
      <c r="J324" s="0" t="s">
        <v>117</v>
      </c>
    </row>
    <row r="325" customFormat="false" ht="12.8" hidden="false" customHeight="false" outlineLevel="0" collapsed="false">
      <c r="D325" s="0" t="s">
        <v>2654</v>
      </c>
      <c r="E325" s="0" t="s">
        <v>2654</v>
      </c>
      <c r="F325" s="0" t="n">
        <v>325</v>
      </c>
      <c r="G325" s="0" t="s">
        <v>2054</v>
      </c>
      <c r="H325" s="0" t="n">
        <v>2021</v>
      </c>
      <c r="I325" s="0" t="s">
        <v>2055</v>
      </c>
      <c r="J325" s="0" t="n">
        <v>3</v>
      </c>
    </row>
    <row r="326" customFormat="false" ht="12.8" hidden="false" customHeight="false" outlineLevel="0" collapsed="false">
      <c r="D326" s="0" t="n">
        <v>1260</v>
      </c>
      <c r="E326" s="0" t="n">
        <v>1260</v>
      </c>
      <c r="F326" s="0" t="n">
        <v>326</v>
      </c>
      <c r="G326" s="0" t="s">
        <v>2117</v>
      </c>
      <c r="H326" s="0" t="n">
        <v>2021</v>
      </c>
      <c r="I326" s="0" t="s">
        <v>2118</v>
      </c>
      <c r="J326" s="0" t="n">
        <v>3</v>
      </c>
    </row>
    <row r="327" customFormat="false" ht="12.8" hidden="false" customHeight="false" outlineLevel="0" collapsed="false">
      <c r="F327" s="0" t="n">
        <v>327</v>
      </c>
      <c r="G327" s="2" t="s">
        <v>2000</v>
      </c>
      <c r="H327" s="2" t="n">
        <v>2021</v>
      </c>
      <c r="I327" s="2" t="s">
        <v>2001</v>
      </c>
      <c r="J327" s="2" t="n">
        <v>1</v>
      </c>
    </row>
    <row r="328" customFormat="false" ht="12.8" hidden="false" customHeight="false" outlineLevel="0" collapsed="false">
      <c r="F328" s="0" t="n">
        <v>328</v>
      </c>
      <c r="G328" s="0" t="s">
        <v>2070</v>
      </c>
      <c r="H328" s="0" t="n">
        <v>2021</v>
      </c>
      <c r="I328" s="0" t="s">
        <v>2071</v>
      </c>
      <c r="J328" s="0" t="n">
        <v>0</v>
      </c>
    </row>
    <row r="329" customFormat="false" ht="12.8" hidden="false" customHeight="false" outlineLevel="0" collapsed="false">
      <c r="D329" s="0" t="n">
        <v>441</v>
      </c>
      <c r="E329" s="0" t="n">
        <v>441</v>
      </c>
      <c r="F329" s="0" t="n">
        <v>329</v>
      </c>
      <c r="G329" s="0" t="s">
        <v>1953</v>
      </c>
      <c r="H329" s="0" t="n">
        <v>2021</v>
      </c>
      <c r="I329" s="0" t="s">
        <v>2104</v>
      </c>
      <c r="J329" s="0" t="s">
        <v>117</v>
      </c>
    </row>
    <row r="330" customFormat="false" ht="12.8" hidden="false" customHeight="false" outlineLevel="0" collapsed="false">
      <c r="D330" s="0" t="n">
        <v>1244</v>
      </c>
      <c r="E330" s="0" t="n">
        <v>1244</v>
      </c>
      <c r="F330" s="0" t="n">
        <v>330</v>
      </c>
      <c r="G330" s="2" t="s">
        <v>2021</v>
      </c>
      <c r="H330" s="2" t="n">
        <v>2021</v>
      </c>
      <c r="I330" s="2" t="s">
        <v>2022</v>
      </c>
      <c r="J330" s="2" t="s">
        <v>68</v>
      </c>
    </row>
    <row r="331" customFormat="false" ht="12.8" hidden="false" customHeight="false" outlineLevel="0" collapsed="false">
      <c r="F331" s="0" t="n">
        <v>331</v>
      </c>
      <c r="G331" s="2" t="s">
        <v>1995</v>
      </c>
      <c r="H331" s="2" t="n">
        <v>2021</v>
      </c>
      <c r="I331" s="2" t="s">
        <v>1996</v>
      </c>
      <c r="J331" s="2" t="n">
        <v>1</v>
      </c>
    </row>
    <row r="332" customFormat="false" ht="12.8" hidden="false" customHeight="false" outlineLevel="0" collapsed="false">
      <c r="F332" s="0" t="n">
        <v>332</v>
      </c>
      <c r="G332" s="0" t="s">
        <v>2123</v>
      </c>
      <c r="H332" s="0" t="n">
        <v>2021</v>
      </c>
      <c r="I332" s="0" t="s">
        <v>2124</v>
      </c>
      <c r="J332" s="0" t="n">
        <v>4</v>
      </c>
    </row>
    <row r="333" customFormat="false" ht="12.8" hidden="false" customHeight="false" outlineLevel="0" collapsed="false">
      <c r="D333" s="0" t="s">
        <v>2647</v>
      </c>
      <c r="E333" s="0" t="s">
        <v>2647</v>
      </c>
      <c r="F333" s="0" t="n">
        <v>333</v>
      </c>
      <c r="G333" s="0" t="s">
        <v>2030</v>
      </c>
      <c r="H333" s="0" t="n">
        <v>2021</v>
      </c>
      <c r="I333" s="0" t="s">
        <v>2031</v>
      </c>
      <c r="J333" s="0" t="s">
        <v>54</v>
      </c>
    </row>
    <row r="334" customFormat="false" ht="12.8" hidden="false" customHeight="false" outlineLevel="0" collapsed="false">
      <c r="F334" s="0" t="n">
        <v>334</v>
      </c>
      <c r="G334" s="2" t="s">
        <v>2129</v>
      </c>
      <c r="H334" s="2" t="n">
        <v>2021</v>
      </c>
      <c r="I334" s="2" t="s">
        <v>2130</v>
      </c>
      <c r="J334" s="2" t="n">
        <v>0</v>
      </c>
    </row>
    <row r="335" customFormat="false" ht="12.8" hidden="false" customHeight="false" outlineLevel="0" collapsed="false">
      <c r="D335" s="0" t="s">
        <v>2655</v>
      </c>
      <c r="E335" s="0" t="s">
        <v>2655</v>
      </c>
      <c r="F335" s="0" t="n">
        <v>335</v>
      </c>
      <c r="G335" s="0" t="s">
        <v>2061</v>
      </c>
      <c r="H335" s="0" t="n">
        <v>2021</v>
      </c>
      <c r="I335" s="0" t="s">
        <v>2062</v>
      </c>
      <c r="J335" s="0" t="n">
        <v>3</v>
      </c>
    </row>
    <row r="336" customFormat="false" ht="12.8" hidden="false" customHeight="false" outlineLevel="0" collapsed="false">
      <c r="F336" s="0" t="n">
        <v>336</v>
      </c>
      <c r="G336" s="0" t="s">
        <v>2179</v>
      </c>
      <c r="H336" s="0" t="n">
        <v>2022</v>
      </c>
      <c r="I336" s="0" t="s">
        <v>2180</v>
      </c>
      <c r="J336" s="0" t="n">
        <v>4</v>
      </c>
    </row>
    <row r="337" customFormat="false" ht="12.8" hidden="false" customHeight="false" outlineLevel="0" collapsed="false">
      <c r="D337" s="0" t="n">
        <v>441</v>
      </c>
      <c r="E337" s="0" t="n">
        <v>441</v>
      </c>
      <c r="F337" s="0" t="n">
        <v>337</v>
      </c>
      <c r="G337" s="0" t="s">
        <v>2228</v>
      </c>
      <c r="H337" s="0" t="n">
        <v>2022</v>
      </c>
      <c r="I337" s="0" t="s">
        <v>2229</v>
      </c>
      <c r="J337" s="0" t="s">
        <v>68</v>
      </c>
    </row>
    <row r="338" customFormat="false" ht="12.8" hidden="false" customHeight="false" outlineLevel="0" collapsed="false">
      <c r="F338" s="0" t="n">
        <v>338</v>
      </c>
      <c r="G338" s="0" t="s">
        <v>2185</v>
      </c>
      <c r="H338" s="0" t="n">
        <v>2022</v>
      </c>
      <c r="I338" s="0" t="s">
        <v>2186</v>
      </c>
      <c r="J338" s="0" t="n">
        <v>4</v>
      </c>
    </row>
    <row r="339" customFormat="false" ht="12.8" hidden="false" customHeight="false" outlineLevel="0" collapsed="false">
      <c r="F339" s="0" t="n">
        <v>339</v>
      </c>
      <c r="G339" s="0" t="s">
        <v>2191</v>
      </c>
      <c r="H339" s="0" t="n">
        <v>2022</v>
      </c>
      <c r="I339" s="0" t="s">
        <v>2192</v>
      </c>
      <c r="J339" s="0" t="n">
        <v>4</v>
      </c>
    </row>
    <row r="340" customFormat="false" ht="12.8" hidden="false" customHeight="false" outlineLevel="0" collapsed="false">
      <c r="D340" s="0" t="n">
        <v>1244</v>
      </c>
      <c r="E340" s="0" t="n">
        <v>1244</v>
      </c>
      <c r="F340" s="0" t="n">
        <v>340</v>
      </c>
      <c r="G340" s="0" t="s">
        <v>2174</v>
      </c>
      <c r="H340" s="0" t="n">
        <v>2022</v>
      </c>
      <c r="I340" s="0" t="s">
        <v>2175</v>
      </c>
      <c r="J340" s="0" t="n">
        <v>3</v>
      </c>
    </row>
    <row r="341" customFormat="false" ht="12.8" hidden="false" customHeight="false" outlineLevel="0" collapsed="false">
      <c r="D341" s="0" t="s">
        <v>2637</v>
      </c>
      <c r="E341" s="0" t="s">
        <v>2637</v>
      </c>
      <c r="F341" s="0" t="n">
        <v>341</v>
      </c>
      <c r="G341" s="0" t="s">
        <v>2155</v>
      </c>
      <c r="H341" s="0" t="n">
        <v>2022</v>
      </c>
      <c r="I341" s="0" t="s">
        <v>2156</v>
      </c>
      <c r="J341" s="0" t="n">
        <v>3</v>
      </c>
    </row>
    <row r="342" customFormat="false" ht="12.8" hidden="false" customHeight="false" outlineLevel="0" collapsed="false">
      <c r="D342" s="0" t="s">
        <v>2656</v>
      </c>
      <c r="E342" s="0" t="s">
        <v>2656</v>
      </c>
      <c r="F342" s="0" t="n">
        <v>342</v>
      </c>
      <c r="G342" s="0" t="s">
        <v>2144</v>
      </c>
      <c r="H342" s="0" t="n">
        <v>2022</v>
      </c>
      <c r="I342" s="0" t="s">
        <v>2145</v>
      </c>
      <c r="J342" s="0" t="n">
        <v>3</v>
      </c>
    </row>
    <row r="343" customFormat="false" ht="12.8" hidden="false" customHeight="false" outlineLevel="0" collapsed="false">
      <c r="F343" s="0" t="n">
        <v>343</v>
      </c>
      <c r="G343" s="2" t="s">
        <v>2203</v>
      </c>
      <c r="H343" s="2" t="n">
        <v>2022</v>
      </c>
      <c r="I343" s="2" t="s">
        <v>2204</v>
      </c>
      <c r="J343" s="2" t="n">
        <v>1</v>
      </c>
    </row>
    <row r="344" customFormat="false" ht="12.8" hidden="false" customHeight="false" outlineLevel="0" collapsed="false">
      <c r="D344" s="0" t="n">
        <v>470</v>
      </c>
      <c r="E344" s="0" t="n">
        <v>470</v>
      </c>
      <c r="F344" s="0" t="n">
        <v>344</v>
      </c>
      <c r="G344" s="0" t="s">
        <v>2221</v>
      </c>
      <c r="H344" s="0" t="n">
        <v>2022</v>
      </c>
      <c r="I344" s="0" t="s">
        <v>2222</v>
      </c>
      <c r="J344" s="0" t="n">
        <v>3</v>
      </c>
    </row>
    <row r="345" customFormat="false" ht="12.8" hidden="false" customHeight="false" outlineLevel="0" collapsed="false">
      <c r="D345" s="0" t="s">
        <v>2657</v>
      </c>
      <c r="E345" s="0" t="s">
        <v>2657</v>
      </c>
      <c r="F345" s="0" t="n">
        <v>345</v>
      </c>
      <c r="G345" s="0" t="s">
        <v>2207</v>
      </c>
      <c r="H345" s="0" t="n">
        <v>2022</v>
      </c>
      <c r="I345" s="0" t="s">
        <v>2208</v>
      </c>
      <c r="J345" s="0" t="s">
        <v>117</v>
      </c>
    </row>
    <row r="346" customFormat="false" ht="12.8" hidden="false" customHeight="false" outlineLevel="0" collapsed="false">
      <c r="D346" s="0" t="s">
        <v>2658</v>
      </c>
      <c r="E346" s="0" t="s">
        <v>2659</v>
      </c>
      <c r="F346" s="0" t="n">
        <v>346</v>
      </c>
      <c r="G346" s="2" t="s">
        <v>2167</v>
      </c>
      <c r="H346" s="2" t="n">
        <v>2022</v>
      </c>
      <c r="I346" s="2" t="s">
        <v>2168</v>
      </c>
      <c r="J346" s="2" t="n">
        <v>3</v>
      </c>
    </row>
    <row r="347" customFormat="false" ht="12.8" hidden="false" customHeight="false" outlineLevel="0" collapsed="false">
      <c r="F347" s="0" t="n">
        <v>347</v>
      </c>
      <c r="G347" s="0" t="s">
        <v>320</v>
      </c>
      <c r="H347" s="0" t="n">
        <v>2011</v>
      </c>
      <c r="I347" s="0" t="s">
        <v>321</v>
      </c>
      <c r="J347" s="0" t="n">
        <v>4</v>
      </c>
    </row>
    <row r="348" customFormat="false" ht="12.8" hidden="false" customHeight="false" outlineLevel="0" collapsed="false">
      <c r="D348" s="0" t="n">
        <v>434</v>
      </c>
      <c r="E348" s="0" t="n">
        <v>150</v>
      </c>
      <c r="F348" s="0" t="n">
        <v>348</v>
      </c>
      <c r="G348" s="0" t="s">
        <v>1124</v>
      </c>
      <c r="H348" s="0" t="n">
        <v>2016</v>
      </c>
      <c r="I348" s="0" t="s">
        <v>1125</v>
      </c>
      <c r="J348" s="0" t="n">
        <v>3</v>
      </c>
    </row>
    <row r="349" customFormat="false" ht="12.8" hidden="false" customHeight="false" outlineLevel="0" collapsed="false">
      <c r="D349" s="0" t="s">
        <v>2660</v>
      </c>
      <c r="E349" s="0" t="s">
        <v>2660</v>
      </c>
      <c r="F349" s="0" t="n">
        <v>349</v>
      </c>
      <c r="G349" s="0" t="s">
        <v>774</v>
      </c>
      <c r="H349" s="0" t="n">
        <v>2014</v>
      </c>
      <c r="I349" s="0" t="s">
        <v>775</v>
      </c>
      <c r="J349" s="0" t="s">
        <v>54</v>
      </c>
    </row>
    <row r="350" customFormat="false" ht="12.8" hidden="false" customHeight="false" outlineLevel="0" collapsed="false">
      <c r="D350" s="0" t="n">
        <v>1244</v>
      </c>
      <c r="E350" s="0" t="n">
        <v>1244</v>
      </c>
      <c r="F350" s="0" t="n">
        <v>350</v>
      </c>
      <c r="G350" s="0" t="s">
        <v>596</v>
      </c>
      <c r="H350" s="0" t="n">
        <v>2013</v>
      </c>
      <c r="I350" s="0" t="s">
        <v>597</v>
      </c>
      <c r="J350" s="0" t="n">
        <v>3</v>
      </c>
    </row>
    <row r="351" customFormat="false" ht="12.8" hidden="false" customHeight="false" outlineLevel="0" collapsed="false">
      <c r="D351" s="0" t="n">
        <v>434</v>
      </c>
      <c r="E351" s="0" t="s">
        <v>2661</v>
      </c>
      <c r="F351" s="0" t="n">
        <v>351</v>
      </c>
      <c r="G351" s="0" t="s">
        <v>1408</v>
      </c>
      <c r="H351" s="0" t="n">
        <v>2017</v>
      </c>
      <c r="I351" s="0" t="s">
        <v>1409</v>
      </c>
      <c r="J351" s="0" t="n">
        <v>3</v>
      </c>
    </row>
    <row r="352" customFormat="false" ht="12.8" hidden="false" customHeight="false" outlineLevel="0" collapsed="false">
      <c r="D352" s="0" t="s">
        <v>2662</v>
      </c>
      <c r="E352" s="0" t="s">
        <v>2662</v>
      </c>
      <c r="F352" s="0" t="n">
        <v>352</v>
      </c>
      <c r="G352" s="0" t="s">
        <v>833</v>
      </c>
      <c r="H352" s="0" t="n">
        <v>2014</v>
      </c>
      <c r="I352" s="0" t="s">
        <v>834</v>
      </c>
      <c r="J352" s="0" t="n">
        <v>3</v>
      </c>
    </row>
    <row r="353" customFormat="false" ht="12.8" hidden="false" customHeight="false" outlineLevel="0" collapsed="false">
      <c r="D353" s="0" t="n">
        <v>1268</v>
      </c>
      <c r="E353" s="0" t="n">
        <v>1268</v>
      </c>
      <c r="F353" s="0" t="n">
        <v>353</v>
      </c>
      <c r="G353" s="0" t="s">
        <v>1268</v>
      </c>
      <c r="H353" s="0" t="n">
        <v>2016</v>
      </c>
      <c r="I353" s="0" t="s">
        <v>1269</v>
      </c>
      <c r="J353" s="0" t="n">
        <v>3</v>
      </c>
    </row>
    <row r="354" customFormat="false" ht="12.8" hidden="false" customHeight="false" outlineLevel="0" collapsed="false">
      <c r="D354" s="0" t="n">
        <v>1260</v>
      </c>
      <c r="E354" s="0" t="n">
        <v>1260</v>
      </c>
      <c r="F354" s="0" t="n">
        <v>354</v>
      </c>
      <c r="G354" s="0" t="s">
        <v>694</v>
      </c>
      <c r="H354" s="0" t="n">
        <v>2013</v>
      </c>
      <c r="I354" s="0" t="s">
        <v>695</v>
      </c>
      <c r="J354" s="0" t="n">
        <v>3</v>
      </c>
    </row>
    <row r="355" customFormat="false" ht="12.8" hidden="false" customHeight="false" outlineLevel="0" collapsed="false">
      <c r="F355" s="0" t="n">
        <v>355</v>
      </c>
      <c r="G355" s="0" t="s">
        <v>1088</v>
      </c>
      <c r="H355" s="0" t="n">
        <v>2015</v>
      </c>
      <c r="I355" s="0" t="s">
        <v>1089</v>
      </c>
      <c r="J355" s="0" t="n">
        <v>1</v>
      </c>
    </row>
    <row r="356" customFormat="false" ht="12.8" hidden="false" customHeight="false" outlineLevel="0" collapsed="false">
      <c r="F356" s="0" t="n">
        <v>356</v>
      </c>
      <c r="G356" s="0" t="s">
        <v>1001</v>
      </c>
      <c r="H356" s="0" t="n">
        <v>2015</v>
      </c>
      <c r="I356" s="0" t="s">
        <v>1002</v>
      </c>
      <c r="J356" s="0" t="n">
        <v>1</v>
      </c>
    </row>
    <row r="357" customFormat="false" ht="12.8" hidden="false" customHeight="false" outlineLevel="0" collapsed="false">
      <c r="D357" s="0" t="s">
        <v>2617</v>
      </c>
      <c r="E357" s="0" t="s">
        <v>2617</v>
      </c>
      <c r="F357" s="0" t="n">
        <v>357</v>
      </c>
      <c r="G357" s="0" t="s">
        <v>984</v>
      </c>
      <c r="H357" s="0" t="n">
        <v>2015</v>
      </c>
      <c r="I357" s="0" t="s">
        <v>985</v>
      </c>
      <c r="J357" s="0" t="n">
        <v>3</v>
      </c>
    </row>
    <row r="358" customFormat="false" ht="12.8" hidden="false" customHeight="false" outlineLevel="0" collapsed="false">
      <c r="F358" s="0" t="n">
        <v>358</v>
      </c>
      <c r="G358" s="0" t="s">
        <v>1052</v>
      </c>
      <c r="H358" s="0" t="n">
        <v>2015</v>
      </c>
      <c r="I358" s="0" t="s">
        <v>1053</v>
      </c>
      <c r="J358" s="0" t="n">
        <v>4</v>
      </c>
    </row>
    <row r="359" customFormat="false" ht="12.8" hidden="false" customHeight="false" outlineLevel="0" collapsed="false">
      <c r="F359" s="0" t="n">
        <v>359</v>
      </c>
      <c r="G359" s="0" t="s">
        <v>719</v>
      </c>
      <c r="H359" s="0" t="n">
        <v>2014</v>
      </c>
      <c r="I359" s="0" t="s">
        <v>720</v>
      </c>
      <c r="J359" s="0" t="n">
        <v>1</v>
      </c>
    </row>
    <row r="360" customFormat="false" ht="12.8" hidden="false" customHeight="false" outlineLevel="0" collapsed="false">
      <c r="F360" s="0" t="n">
        <v>360</v>
      </c>
      <c r="G360" s="0" t="s">
        <v>1084</v>
      </c>
      <c r="H360" s="0" t="n">
        <v>2015</v>
      </c>
      <c r="I360" s="0" t="s">
        <v>1085</v>
      </c>
      <c r="J360" s="0" t="n">
        <v>0</v>
      </c>
    </row>
    <row r="361" customFormat="false" ht="12.8" hidden="false" customHeight="false" outlineLevel="0" collapsed="false">
      <c r="D361" s="0" t="s">
        <v>2617</v>
      </c>
      <c r="E361" s="0" t="s">
        <v>2617</v>
      </c>
      <c r="F361" s="0" t="n">
        <v>361</v>
      </c>
      <c r="G361" s="0" t="s">
        <v>1388</v>
      </c>
      <c r="H361" s="0" t="n">
        <v>2017</v>
      </c>
      <c r="I361" s="0" t="s">
        <v>1389</v>
      </c>
      <c r="J361" s="0" t="n">
        <v>3</v>
      </c>
    </row>
    <row r="362" customFormat="false" ht="12.8" hidden="false" customHeight="false" outlineLevel="0" collapsed="false">
      <c r="F362" s="0" t="n">
        <v>362</v>
      </c>
      <c r="G362" s="0" t="s">
        <v>181</v>
      </c>
      <c r="H362" s="0" t="n">
        <v>2010</v>
      </c>
      <c r="I362" s="0" t="s">
        <v>182</v>
      </c>
      <c r="J362" s="0" t="n">
        <v>1</v>
      </c>
    </row>
    <row r="363" customFormat="false" ht="12.8" hidden="false" customHeight="false" outlineLevel="0" collapsed="false">
      <c r="D363" s="2" t="n">
        <v>1280</v>
      </c>
      <c r="E363" s="2" t="n">
        <v>1280</v>
      </c>
      <c r="F363" s="0" t="n">
        <v>363</v>
      </c>
      <c r="G363" s="0" t="s">
        <v>2094</v>
      </c>
      <c r="H363" s="0" t="n">
        <v>2021</v>
      </c>
      <c r="I363" s="0" t="s">
        <v>2095</v>
      </c>
      <c r="J363" s="0" t="n">
        <v>3</v>
      </c>
    </row>
    <row r="364" customFormat="false" ht="12.8" hidden="false" customHeight="false" outlineLevel="0" collapsed="false">
      <c r="D364" s="0" t="s">
        <v>2663</v>
      </c>
      <c r="E364" s="0" t="s">
        <v>2663</v>
      </c>
      <c r="F364" s="0" t="n">
        <v>364</v>
      </c>
      <c r="G364" s="0" t="s">
        <v>933</v>
      </c>
      <c r="H364" s="0" t="n">
        <v>2014</v>
      </c>
      <c r="I364" s="0" t="s">
        <v>934</v>
      </c>
      <c r="J364" s="0" t="n">
        <v>3</v>
      </c>
    </row>
    <row r="365" customFormat="false" ht="12.8" hidden="false" customHeight="false" outlineLevel="0" collapsed="false">
      <c r="D365" s="0" t="s">
        <v>2596</v>
      </c>
      <c r="E365" s="0" t="s">
        <v>2597</v>
      </c>
      <c r="F365" s="0" t="n">
        <v>365</v>
      </c>
      <c r="G365" s="0" t="s">
        <v>960</v>
      </c>
      <c r="H365" s="0" t="n">
        <v>2015</v>
      </c>
      <c r="I365" s="0" t="s">
        <v>965</v>
      </c>
      <c r="J365" s="0" t="s">
        <v>68</v>
      </c>
    </row>
    <row r="366" customFormat="false" ht="12.8" hidden="false" customHeight="false" outlineLevel="0" collapsed="false">
      <c r="D366" s="0" t="s">
        <v>2664</v>
      </c>
      <c r="E366" s="0" t="s">
        <v>2664</v>
      </c>
      <c r="F366" s="0" t="n">
        <v>366</v>
      </c>
      <c r="G366" s="0" t="s">
        <v>1520</v>
      </c>
      <c r="H366" s="0" t="n">
        <v>2018</v>
      </c>
      <c r="I366" s="0" t="s">
        <v>1521</v>
      </c>
      <c r="J366" s="0" t="s">
        <v>54</v>
      </c>
    </row>
    <row r="367" customFormat="false" ht="12.8" hidden="false" customHeight="false" outlineLevel="0" collapsed="false">
      <c r="D367" s="0" t="n">
        <v>1244</v>
      </c>
      <c r="E367" s="0" t="n">
        <v>1244</v>
      </c>
      <c r="F367" s="0" t="n">
        <v>367</v>
      </c>
      <c r="G367" s="0" t="s">
        <v>1130</v>
      </c>
      <c r="H367" s="0" t="n">
        <v>2016</v>
      </c>
      <c r="I367" s="0" t="s">
        <v>1131</v>
      </c>
      <c r="J367" s="0" t="n">
        <v>3</v>
      </c>
    </row>
    <row r="368" customFormat="false" ht="12.8" hidden="false" customHeight="false" outlineLevel="0" collapsed="false">
      <c r="D368" s="0" t="n">
        <v>1281</v>
      </c>
      <c r="E368" s="0" t="n">
        <v>1281</v>
      </c>
      <c r="F368" s="0" t="n">
        <v>368</v>
      </c>
      <c r="G368" s="0" t="s">
        <v>167</v>
      </c>
      <c r="H368" s="0" t="n">
        <v>2010</v>
      </c>
      <c r="I368" s="0" t="s">
        <v>168</v>
      </c>
      <c r="J368" s="0" t="n">
        <v>3</v>
      </c>
    </row>
    <row r="369" customFormat="false" ht="12.8" hidden="false" customHeight="false" outlineLevel="0" collapsed="false">
      <c r="F369" s="0" t="n">
        <v>369</v>
      </c>
      <c r="G369" s="0" t="s">
        <v>623</v>
      </c>
      <c r="H369" s="0" t="n">
        <v>2013</v>
      </c>
      <c r="I369" s="0" t="s">
        <v>624</v>
      </c>
      <c r="J369" s="0" t="n">
        <v>4</v>
      </c>
    </row>
    <row r="370" customFormat="false" ht="12.8" hidden="false" customHeight="false" outlineLevel="0" collapsed="false">
      <c r="F370" s="0" t="n">
        <v>370</v>
      </c>
      <c r="G370" s="0" t="s">
        <v>1073</v>
      </c>
      <c r="H370" s="0" t="n">
        <v>2015</v>
      </c>
      <c r="I370" s="0" t="s">
        <v>1074</v>
      </c>
      <c r="J370" s="0" t="n">
        <v>4</v>
      </c>
    </row>
    <row r="371" customFormat="false" ht="12.8" hidden="false" customHeight="false" outlineLevel="0" collapsed="false">
      <c r="D371" s="0" t="n">
        <v>1244</v>
      </c>
      <c r="E371" s="0" t="n">
        <v>1244</v>
      </c>
      <c r="F371" s="0" t="n">
        <v>372</v>
      </c>
      <c r="G371" s="0" t="s">
        <v>1153</v>
      </c>
      <c r="H371" s="0" t="n">
        <v>2016</v>
      </c>
      <c r="I371" s="0" t="s">
        <v>1154</v>
      </c>
      <c r="J371" s="0" t="n">
        <v>3</v>
      </c>
    </row>
    <row r="372" customFormat="false" ht="12.8" hidden="false" customHeight="false" outlineLevel="0" collapsed="false">
      <c r="F372" s="0" t="n">
        <v>373</v>
      </c>
      <c r="G372" s="0" t="s">
        <v>446</v>
      </c>
      <c r="H372" s="0" t="n">
        <v>2012</v>
      </c>
      <c r="I372" s="0" t="s">
        <v>447</v>
      </c>
      <c r="J372" s="0" t="n">
        <v>0</v>
      </c>
    </row>
    <row r="373" customFormat="false" ht="12.8" hidden="false" customHeight="false" outlineLevel="0" collapsed="false">
      <c r="D373" s="0" t="n">
        <v>1244</v>
      </c>
      <c r="E373" s="0" t="n">
        <v>1244</v>
      </c>
      <c r="F373" s="0" t="n">
        <v>374</v>
      </c>
      <c r="G373" s="0" t="s">
        <v>829</v>
      </c>
      <c r="H373" s="0" t="n">
        <v>2014</v>
      </c>
      <c r="I373" s="0" t="s">
        <v>830</v>
      </c>
      <c r="J373" s="0" t="n">
        <v>3</v>
      </c>
    </row>
    <row r="374" customFormat="false" ht="12.8" hidden="false" customHeight="false" outlineLevel="0" collapsed="false">
      <c r="D374" s="0" t="s">
        <v>2665</v>
      </c>
      <c r="E374" s="0" t="s">
        <v>2666</v>
      </c>
      <c r="F374" s="0" t="n">
        <v>375</v>
      </c>
      <c r="G374" s="0" t="s">
        <v>1881</v>
      </c>
      <c r="H374" s="0" t="n">
        <v>2020</v>
      </c>
      <c r="I374" s="0" t="s">
        <v>1882</v>
      </c>
      <c r="J374" s="0" t="n">
        <v>3</v>
      </c>
    </row>
    <row r="375" customFormat="false" ht="12.8" hidden="false" customHeight="false" outlineLevel="0" collapsed="false">
      <c r="D375" s="0" t="s">
        <v>2667</v>
      </c>
      <c r="E375" s="0" t="s">
        <v>2667</v>
      </c>
      <c r="F375" s="0" t="n">
        <v>376</v>
      </c>
      <c r="G375" s="0" t="s">
        <v>2215</v>
      </c>
      <c r="H375" s="0" t="n">
        <v>2022</v>
      </c>
      <c r="I375" s="0" t="s">
        <v>2216</v>
      </c>
      <c r="J375" s="0" t="s">
        <v>54</v>
      </c>
    </row>
    <row r="376" customFormat="false" ht="12.8" hidden="false" customHeight="false" outlineLevel="0" collapsed="false">
      <c r="F376" s="0" t="n">
        <v>377</v>
      </c>
      <c r="G376" s="0" t="s">
        <v>1686</v>
      </c>
      <c r="H376" s="0" t="n">
        <v>2019</v>
      </c>
      <c r="I376" s="0" t="s">
        <v>1687</v>
      </c>
      <c r="J376" s="0" t="n">
        <v>0</v>
      </c>
    </row>
    <row r="377" customFormat="false" ht="12.8" hidden="false" customHeight="false" outlineLevel="0" collapsed="false">
      <c r="D377" s="0" t="n">
        <v>1244</v>
      </c>
      <c r="E377" s="0" t="n">
        <v>1244</v>
      </c>
      <c r="F377" s="0" t="n">
        <v>378</v>
      </c>
      <c r="G377" s="0" t="s">
        <v>381</v>
      </c>
      <c r="H377" s="0" t="n">
        <v>2012</v>
      </c>
      <c r="I377" s="0" t="s">
        <v>382</v>
      </c>
      <c r="J377" s="0" t="n">
        <v>3</v>
      </c>
    </row>
    <row r="378" customFormat="false" ht="12.8" hidden="false" customHeight="false" outlineLevel="0" collapsed="false">
      <c r="F378" s="0" t="n">
        <v>380</v>
      </c>
      <c r="G378" s="0" t="s">
        <v>911</v>
      </c>
      <c r="H378" s="0" t="n">
        <v>2014</v>
      </c>
      <c r="I378" s="0" t="s">
        <v>912</v>
      </c>
      <c r="J378" s="0" t="n">
        <v>4</v>
      </c>
    </row>
    <row r="379" customFormat="false" ht="12.8" hidden="false" customHeight="false" outlineLevel="0" collapsed="false">
      <c r="D379" s="0" t="s">
        <v>2585</v>
      </c>
      <c r="E379" s="0" t="s">
        <v>2585</v>
      </c>
      <c r="F379" s="0" t="n">
        <v>381</v>
      </c>
      <c r="G379" s="0" t="s">
        <v>1655</v>
      </c>
      <c r="H379" s="0" t="n">
        <v>2019</v>
      </c>
      <c r="I379" s="0" t="s">
        <v>1656</v>
      </c>
      <c r="J379" s="0" t="n">
        <v>3</v>
      </c>
    </row>
    <row r="380" customFormat="false" ht="12.8" hidden="false" customHeight="false" outlineLevel="0" collapsed="false">
      <c r="F380" s="0" t="n">
        <v>382</v>
      </c>
      <c r="G380" s="0" t="s">
        <v>648</v>
      </c>
      <c r="H380" s="0" t="n">
        <v>2013</v>
      </c>
      <c r="I380" s="0" t="s">
        <v>649</v>
      </c>
      <c r="J380" s="0" t="n">
        <v>0</v>
      </c>
    </row>
    <row r="381" customFormat="false" ht="12.8" hidden="false" customHeight="false" outlineLevel="0" collapsed="false">
      <c r="F381" s="0" t="n">
        <v>383</v>
      </c>
      <c r="G381" s="0" t="s">
        <v>538</v>
      </c>
      <c r="H381" s="0" t="n">
        <v>2013</v>
      </c>
      <c r="I381" s="0" t="s">
        <v>539</v>
      </c>
      <c r="J381" s="0" t="n">
        <v>3</v>
      </c>
    </row>
    <row r="382" customFormat="false" ht="12.8" hidden="false" customHeight="false" outlineLevel="0" collapsed="false">
      <c r="D382" s="0" t="s">
        <v>2668</v>
      </c>
      <c r="E382" s="0" t="s">
        <v>2668</v>
      </c>
      <c r="F382" s="0" t="n">
        <v>384</v>
      </c>
      <c r="G382" s="0" t="s">
        <v>697</v>
      </c>
      <c r="H382" s="0" t="n">
        <v>2014</v>
      </c>
      <c r="I382" s="0" t="s">
        <v>698</v>
      </c>
      <c r="J382" s="0" t="n">
        <v>3</v>
      </c>
    </row>
    <row r="383" customFormat="false" ht="12.8" hidden="false" customHeight="false" outlineLevel="0" collapsed="false">
      <c r="D383" s="0" t="s">
        <v>2669</v>
      </c>
      <c r="E383" s="0" t="s">
        <v>2670</v>
      </c>
      <c r="F383" s="0" t="n">
        <v>386</v>
      </c>
      <c r="G383" s="0" t="s">
        <v>701</v>
      </c>
      <c r="H383" s="0" t="n">
        <v>2014</v>
      </c>
      <c r="I383" s="0" t="s">
        <v>702</v>
      </c>
      <c r="J383" s="0" t="n">
        <v>3</v>
      </c>
    </row>
    <row r="384" customFormat="false" ht="12.8" hidden="false" customHeight="false" outlineLevel="0" collapsed="false">
      <c r="D384" s="0" t="n">
        <v>1244</v>
      </c>
      <c r="E384" s="0" t="n">
        <v>1244</v>
      </c>
      <c r="F384" s="0" t="n">
        <v>387</v>
      </c>
      <c r="G384" s="0" t="s">
        <v>512</v>
      </c>
      <c r="H384" s="0" t="n">
        <v>2012</v>
      </c>
      <c r="I384" s="0" t="s">
        <v>513</v>
      </c>
      <c r="J384" s="0" t="n">
        <v>3</v>
      </c>
    </row>
    <row r="385" customFormat="false" ht="12.8" hidden="false" customHeight="false" outlineLevel="0" collapsed="false">
      <c r="D385" s="0" t="n">
        <v>441</v>
      </c>
      <c r="E385" s="0" t="n">
        <v>441</v>
      </c>
      <c r="F385" s="0" t="n">
        <v>388</v>
      </c>
      <c r="G385" s="0" t="s">
        <v>1976</v>
      </c>
      <c r="H385" s="0" t="n">
        <v>2020</v>
      </c>
      <c r="I385" s="0" t="s">
        <v>1977</v>
      </c>
      <c r="J385" s="0" t="n">
        <v>3</v>
      </c>
    </row>
    <row r="386" customFormat="false" ht="12.8" hidden="false" customHeight="false" outlineLevel="0" collapsed="false">
      <c r="D386" s="0" t="n">
        <v>441</v>
      </c>
      <c r="E386" s="0" t="n">
        <v>441</v>
      </c>
      <c r="F386" s="0" t="n">
        <v>390</v>
      </c>
      <c r="G386" s="0" t="s">
        <v>1471</v>
      </c>
      <c r="H386" s="0" t="n">
        <v>2017</v>
      </c>
      <c r="I386" s="0" t="s">
        <v>1472</v>
      </c>
      <c r="J386" s="0" t="n">
        <v>3</v>
      </c>
    </row>
    <row r="387" customFormat="false" ht="12.8" hidden="false" customHeight="false" outlineLevel="0" collapsed="false">
      <c r="D387" s="0" t="n">
        <v>1244</v>
      </c>
      <c r="E387" s="0" t="n">
        <v>1244</v>
      </c>
      <c r="F387" s="0" t="n">
        <v>391</v>
      </c>
      <c r="G387" s="0" t="s">
        <v>1467</v>
      </c>
      <c r="H387" s="0" t="n">
        <v>2017</v>
      </c>
      <c r="I387" s="0" t="s">
        <v>1468</v>
      </c>
      <c r="J387" s="0" t="n">
        <v>3</v>
      </c>
    </row>
    <row r="388" customFormat="false" ht="12.8" hidden="false" customHeight="false" outlineLevel="0" collapsed="false">
      <c r="D388" s="0" t="s">
        <v>2671</v>
      </c>
      <c r="E388" s="0" t="n">
        <v>264</v>
      </c>
      <c r="F388" s="0" t="n">
        <v>392</v>
      </c>
      <c r="G388" s="0" t="s">
        <v>1359</v>
      </c>
      <c r="H388" s="0" t="n">
        <v>2017</v>
      </c>
      <c r="I388" s="0" t="s">
        <v>1360</v>
      </c>
      <c r="J388" s="0" t="n">
        <v>3</v>
      </c>
    </row>
    <row r="389" customFormat="false" ht="12.8" hidden="false" customHeight="false" outlineLevel="0" collapsed="false">
      <c r="F389" s="0" t="n">
        <v>393</v>
      </c>
      <c r="G389" s="0" t="s">
        <v>1592</v>
      </c>
      <c r="H389" s="0" t="n">
        <v>2018</v>
      </c>
      <c r="I389" s="0" t="s">
        <v>1593</v>
      </c>
      <c r="J389" s="0" t="n">
        <v>1</v>
      </c>
    </row>
    <row r="390" customFormat="false" ht="12.8" hidden="false" customHeight="false" outlineLevel="0" collapsed="false">
      <c r="D390" s="0" t="n">
        <v>1284</v>
      </c>
      <c r="E390" s="0" t="n">
        <v>1284</v>
      </c>
      <c r="F390" s="0" t="n">
        <v>394</v>
      </c>
      <c r="G390" s="0" t="s">
        <v>2196</v>
      </c>
      <c r="H390" s="0" t="n">
        <v>2022</v>
      </c>
      <c r="I390" s="0" t="s">
        <v>2197</v>
      </c>
      <c r="J390" s="0" t="n">
        <v>3</v>
      </c>
    </row>
    <row r="391" customFormat="false" ht="12.8" hidden="false" customHeight="false" outlineLevel="0" collapsed="false">
      <c r="D391" s="0" t="n">
        <v>426</v>
      </c>
      <c r="E391" s="0" t="n">
        <v>426</v>
      </c>
      <c r="F391" s="0" t="n">
        <v>396</v>
      </c>
      <c r="G391" s="0" t="s">
        <v>1959</v>
      </c>
      <c r="H391" s="0" t="n">
        <v>2020</v>
      </c>
      <c r="I391" s="0" t="s">
        <v>1960</v>
      </c>
      <c r="J391" s="0" t="n">
        <v>3</v>
      </c>
    </row>
    <row r="392" customFormat="false" ht="12.8" hidden="false" customHeight="false" outlineLevel="0" collapsed="false">
      <c r="D392" s="0" t="n">
        <v>1244</v>
      </c>
      <c r="E392" s="0" t="n">
        <v>1244</v>
      </c>
      <c r="F392" s="0" t="n">
        <v>397</v>
      </c>
      <c r="G392" s="0" t="s">
        <v>2099</v>
      </c>
      <c r="H392" s="0" t="n">
        <v>2021</v>
      </c>
      <c r="I392" s="0" t="s">
        <v>2100</v>
      </c>
      <c r="J392" s="0" t="n">
        <v>3</v>
      </c>
    </row>
    <row r="393" customFormat="false" ht="12.8" hidden="false" customHeight="false" outlineLevel="0" collapsed="false">
      <c r="D393" s="0" t="n">
        <v>441</v>
      </c>
      <c r="E393" s="0" t="n">
        <v>441</v>
      </c>
      <c r="F393" s="0" t="n">
        <v>398</v>
      </c>
      <c r="G393" s="0" t="s">
        <v>1625</v>
      </c>
      <c r="H393" s="0" t="n">
        <v>2018</v>
      </c>
      <c r="I393" s="0" t="s">
        <v>1626</v>
      </c>
      <c r="J393" s="0" t="n">
        <v>3</v>
      </c>
    </row>
    <row r="394" customFormat="false" ht="12.8" hidden="false" customHeight="false" outlineLevel="0" collapsed="false">
      <c r="D394" s="0" t="n">
        <v>441</v>
      </c>
      <c r="E394" s="0" t="n">
        <v>441</v>
      </c>
      <c r="F394" s="0" t="n">
        <v>399</v>
      </c>
      <c r="G394" s="0" t="s">
        <v>1597</v>
      </c>
      <c r="H394" s="0" t="n">
        <v>2018</v>
      </c>
      <c r="I394" s="0" t="s">
        <v>1598</v>
      </c>
      <c r="J394" s="0" t="n">
        <v>3</v>
      </c>
    </row>
    <row r="395" customFormat="false" ht="12.8" hidden="false" customHeight="false" outlineLevel="0" collapsed="false">
      <c r="D395" s="0" t="n">
        <v>1244</v>
      </c>
      <c r="E395" s="0" t="n">
        <v>1244</v>
      </c>
      <c r="F395" s="0" t="n">
        <v>400</v>
      </c>
      <c r="G395" s="0" t="s">
        <v>1760</v>
      </c>
      <c r="H395" s="0" t="n">
        <v>2019</v>
      </c>
      <c r="I395" s="0" t="s">
        <v>1761</v>
      </c>
      <c r="J395" s="0" t="n">
        <v>3</v>
      </c>
    </row>
    <row r="396" customFormat="false" ht="12.8" hidden="false" customHeight="false" outlineLevel="0" collapsed="false">
      <c r="D396" s="0" t="s">
        <v>2585</v>
      </c>
      <c r="E396" s="0" t="s">
        <v>2585</v>
      </c>
      <c r="F396" s="0" t="n">
        <v>401</v>
      </c>
      <c r="G396" s="0" t="s">
        <v>1338</v>
      </c>
      <c r="H396" s="0" t="n">
        <v>2016</v>
      </c>
      <c r="I396" s="0" t="s">
        <v>1339</v>
      </c>
      <c r="J396" s="0" t="n">
        <v>3</v>
      </c>
    </row>
    <row r="397" customFormat="false" ht="12.8" hidden="false" customHeight="false" outlineLevel="0" collapsed="false">
      <c r="F397" s="0" t="n">
        <v>402</v>
      </c>
      <c r="G397" s="0" t="s">
        <v>2162</v>
      </c>
      <c r="H397" s="0" t="n">
        <v>2022</v>
      </c>
      <c r="I397" s="0" t="s">
        <v>2163</v>
      </c>
      <c r="J397" s="0" t="n">
        <v>1</v>
      </c>
    </row>
    <row r="398" customFormat="false" ht="12.8" hidden="false" customHeight="false" outlineLevel="0" collapsed="false">
      <c r="D398" s="0" t="s">
        <v>2672</v>
      </c>
      <c r="E398" s="0" t="s">
        <v>2673</v>
      </c>
      <c r="F398" s="0" t="n">
        <v>404</v>
      </c>
      <c r="G398" s="0" t="s">
        <v>2150</v>
      </c>
      <c r="H398" s="0" t="n">
        <v>2022</v>
      </c>
      <c r="I398" s="0" t="s">
        <v>2151</v>
      </c>
      <c r="J398" s="0" t="n">
        <v>3</v>
      </c>
    </row>
    <row r="399" customFormat="false" ht="12.8" hidden="false" customHeight="false" outlineLevel="0" collapsed="false">
      <c r="A399" s="0" t="s">
        <v>2674</v>
      </c>
      <c r="D399" s="0" t="s">
        <v>2595</v>
      </c>
      <c r="E399" s="0" t="n">
        <v>153</v>
      </c>
      <c r="F399" s="0" t="n">
        <v>405</v>
      </c>
      <c r="G399" s="0" t="s">
        <v>2005</v>
      </c>
      <c r="H399" s="0" t="n">
        <v>2021</v>
      </c>
      <c r="I399" s="0" t="s">
        <v>2006</v>
      </c>
      <c r="J399" s="0" t="n">
        <v>3</v>
      </c>
    </row>
    <row r="400" customFormat="false" ht="12.8" hidden="false" customHeight="false" outlineLevel="0" collapsed="false">
      <c r="A400" s="0" t="s">
        <v>2675</v>
      </c>
      <c r="B400" s="0" t="n">
        <v>189</v>
      </c>
      <c r="F400" s="0" t="n">
        <v>406</v>
      </c>
      <c r="G400" s="0" t="s">
        <v>2676</v>
      </c>
      <c r="H400" s="0" t="n">
        <v>2006</v>
      </c>
      <c r="I400" s="0" t="s">
        <v>2677</v>
      </c>
    </row>
    <row r="401" customFormat="false" ht="12.8" hidden="false" customHeight="false" outlineLevel="0" collapsed="false">
      <c r="B401" s="0" t="n">
        <v>190</v>
      </c>
      <c r="F401" s="0" t="n">
        <v>407</v>
      </c>
      <c r="G401" s="0" t="s">
        <v>2678</v>
      </c>
      <c r="H401" s="0" t="n">
        <v>2004</v>
      </c>
      <c r="I401" s="0" t="s">
        <v>2679</v>
      </c>
    </row>
    <row r="402" customFormat="false" ht="12.8" hidden="false" customHeight="false" outlineLevel="0" collapsed="false">
      <c r="B402" s="0" t="n">
        <v>191</v>
      </c>
      <c r="F402" s="0" t="n">
        <v>408</v>
      </c>
      <c r="G402" s="0" t="s">
        <v>2680</v>
      </c>
      <c r="H402" s="0" t="n">
        <v>2003</v>
      </c>
      <c r="I402" s="0" t="s">
        <v>2681</v>
      </c>
    </row>
    <row r="403" customFormat="false" ht="12.8" hidden="false" customHeight="false" outlineLevel="0" collapsed="false">
      <c r="B403" s="0" t="n">
        <v>192</v>
      </c>
      <c r="F403" s="0" t="n">
        <v>409</v>
      </c>
      <c r="G403" s="0" t="s">
        <v>2682</v>
      </c>
      <c r="H403" s="0" t="n">
        <v>2006</v>
      </c>
      <c r="I403" s="0" t="s">
        <v>2683</v>
      </c>
    </row>
    <row r="404" customFormat="false" ht="12.8" hidden="false" customHeight="false" outlineLevel="0" collapsed="false">
      <c r="B404" s="0" t="n">
        <v>193</v>
      </c>
      <c r="F404" s="0" t="n">
        <v>410</v>
      </c>
      <c r="G404" s="0" t="s">
        <v>2684</v>
      </c>
      <c r="H404" s="0" t="n">
        <v>2007</v>
      </c>
      <c r="I404" s="0" t="s">
        <v>2685</v>
      </c>
    </row>
    <row r="405" customFormat="false" ht="12.8" hidden="false" customHeight="false" outlineLevel="0" collapsed="false">
      <c r="B405" s="0" t="n">
        <v>194</v>
      </c>
      <c r="F405" s="0" t="n">
        <v>411</v>
      </c>
      <c r="G405" s="0" t="s">
        <v>2686</v>
      </c>
      <c r="H405" s="0" t="n">
        <v>2001</v>
      </c>
      <c r="I405" s="0" t="s">
        <v>2687</v>
      </c>
    </row>
    <row r="406" customFormat="false" ht="12.8" hidden="false" customHeight="false" outlineLevel="0" collapsed="false">
      <c r="B406" s="0" t="n">
        <v>195</v>
      </c>
      <c r="F406" s="0" t="n">
        <v>412</v>
      </c>
      <c r="G406" s="0" t="s">
        <v>2688</v>
      </c>
      <c r="H406" s="0" t="n">
        <v>2004</v>
      </c>
      <c r="I406" s="0" t="s">
        <v>2689</v>
      </c>
    </row>
    <row r="407" customFormat="false" ht="12.8" hidden="false" customHeight="false" outlineLevel="0" collapsed="false">
      <c r="B407" s="0" t="n">
        <v>196</v>
      </c>
      <c r="F407" s="0" t="n">
        <v>413</v>
      </c>
      <c r="H407" s="0" t="n">
        <v>2007</v>
      </c>
      <c r="I407" s="0" t="s">
        <v>2690</v>
      </c>
    </row>
    <row r="408" customFormat="false" ht="12.8" hidden="false" customHeight="false" outlineLevel="0" collapsed="false">
      <c r="B408" s="0" t="n">
        <v>197</v>
      </c>
      <c r="F408" s="0" t="n">
        <v>414</v>
      </c>
      <c r="G408" s="0" t="s">
        <v>2691</v>
      </c>
      <c r="H408" s="0" t="n">
        <v>2004</v>
      </c>
      <c r="I408" s="0" t="s">
        <v>2692</v>
      </c>
    </row>
    <row r="409" customFormat="false" ht="12.8" hidden="false" customHeight="false" outlineLevel="0" collapsed="false">
      <c r="B409" s="0" t="n">
        <v>198</v>
      </c>
      <c r="F409" s="0" t="n">
        <v>415</v>
      </c>
      <c r="G409" s="0" t="s">
        <v>2693</v>
      </c>
      <c r="H409" s="0" t="n">
        <v>2005</v>
      </c>
      <c r="I409" s="0" t="s">
        <v>2694</v>
      </c>
    </row>
    <row r="410" customFormat="false" ht="12.8" hidden="false" customHeight="false" outlineLevel="0" collapsed="false">
      <c r="B410" s="0" t="n">
        <v>199</v>
      </c>
      <c r="F410" s="0" t="n">
        <v>416</v>
      </c>
      <c r="G410" s="0" t="s">
        <v>2695</v>
      </c>
      <c r="H410" s="0" t="n">
        <v>2007</v>
      </c>
      <c r="I410" s="0" t="s">
        <v>2696</v>
      </c>
    </row>
    <row r="411" customFormat="false" ht="12.8" hidden="false" customHeight="false" outlineLevel="0" collapsed="false">
      <c r="B411" s="0" t="n">
        <v>200</v>
      </c>
      <c r="F411" s="0" t="n">
        <v>417</v>
      </c>
      <c r="G411" s="0" t="s">
        <v>2697</v>
      </c>
      <c r="H411" s="0" t="n">
        <v>2009</v>
      </c>
      <c r="I411" s="0" t="s">
        <v>2698</v>
      </c>
    </row>
    <row r="412" customFormat="false" ht="12.8" hidden="false" customHeight="false" outlineLevel="0" collapsed="false">
      <c r="B412" s="0" t="n">
        <v>201</v>
      </c>
      <c r="F412" s="0" t="n">
        <v>418</v>
      </c>
      <c r="G412" s="0" t="s">
        <v>2699</v>
      </c>
      <c r="H412" s="0" t="n">
        <v>2006</v>
      </c>
      <c r="I412" s="0" t="s">
        <v>2700</v>
      </c>
    </row>
    <row r="413" customFormat="false" ht="12.8" hidden="false" customHeight="false" outlineLevel="0" collapsed="false">
      <c r="B413" s="0" t="n">
        <v>202</v>
      </c>
      <c r="F413" s="0" t="n">
        <v>419</v>
      </c>
      <c r="G413" s="0" t="s">
        <v>2701</v>
      </c>
      <c r="H413" s="0" t="n">
        <v>2009</v>
      </c>
      <c r="I413" s="0" t="s">
        <v>2702</v>
      </c>
    </row>
    <row r="414" customFormat="false" ht="12.8" hidden="false" customHeight="false" outlineLevel="0" collapsed="false">
      <c r="B414" s="0" t="n">
        <v>203</v>
      </c>
      <c r="F414" s="0" t="n">
        <v>420</v>
      </c>
      <c r="G414" s="0" t="s">
        <v>2703</v>
      </c>
      <c r="H414" s="0" t="n">
        <v>2008</v>
      </c>
      <c r="I414" s="0" t="s">
        <v>2704</v>
      </c>
    </row>
    <row r="415" customFormat="false" ht="12.8" hidden="false" customHeight="false" outlineLevel="0" collapsed="false">
      <c r="B415" s="0" t="n">
        <v>204</v>
      </c>
      <c r="F415" s="0" t="n">
        <v>421</v>
      </c>
      <c r="G415" s="0" t="s">
        <v>349</v>
      </c>
      <c r="H415" s="0" t="n">
        <v>2010</v>
      </c>
      <c r="I415" s="0" t="s">
        <v>2705</v>
      </c>
    </row>
    <row r="416" customFormat="false" ht="12.8" hidden="false" customHeight="false" outlineLevel="0" collapsed="false">
      <c r="B416" s="0" t="n">
        <v>205</v>
      </c>
      <c r="C416" s="2" t="n">
        <v>347</v>
      </c>
      <c r="F416" s="0" t="n">
        <v>422</v>
      </c>
      <c r="G416" s="0" t="s">
        <v>320</v>
      </c>
      <c r="H416" s="0" t="n">
        <v>2011</v>
      </c>
      <c r="I416" s="0" t="s">
        <v>321</v>
      </c>
    </row>
    <row r="417" customFormat="false" ht="12.8" hidden="false" customHeight="false" outlineLevel="0" collapsed="false">
      <c r="B417" s="0" t="n">
        <v>206</v>
      </c>
      <c r="F417" s="0" t="n">
        <v>423</v>
      </c>
      <c r="G417" s="0" t="s">
        <v>2706</v>
      </c>
      <c r="H417" s="0" t="n">
        <v>2009</v>
      </c>
      <c r="I417" s="0" t="s">
        <v>2707</v>
      </c>
    </row>
    <row r="418" customFormat="false" ht="12.8" hidden="false" customHeight="false" outlineLevel="0" collapsed="false">
      <c r="B418" s="0" t="n">
        <v>207</v>
      </c>
      <c r="F418" s="0" t="n">
        <v>424</v>
      </c>
      <c r="G418" s="0" t="s">
        <v>2708</v>
      </c>
      <c r="H418" s="0" t="n">
        <v>2011</v>
      </c>
      <c r="I418" s="0" t="s">
        <v>2709</v>
      </c>
    </row>
    <row r="419" customFormat="false" ht="12.8" hidden="false" customHeight="false" outlineLevel="0" collapsed="false">
      <c r="B419" s="0" t="n">
        <v>208</v>
      </c>
      <c r="F419" s="0" t="n">
        <v>425</v>
      </c>
      <c r="G419" s="0" t="s">
        <v>2710</v>
      </c>
      <c r="H419" s="0" t="n">
        <v>2005</v>
      </c>
      <c r="I419" s="0" t="s">
        <v>2711</v>
      </c>
    </row>
    <row r="420" customFormat="false" ht="12.8" hidden="false" customHeight="false" outlineLevel="0" collapsed="false">
      <c r="B420" s="0" t="n">
        <v>209</v>
      </c>
      <c r="F420" s="0" t="n">
        <v>426</v>
      </c>
      <c r="G420" s="0" t="s">
        <v>2712</v>
      </c>
      <c r="H420" s="0" t="n">
        <v>2001</v>
      </c>
      <c r="I420" s="0" t="s">
        <v>2713</v>
      </c>
    </row>
    <row r="421" customFormat="false" ht="12.8" hidden="false" customHeight="false" outlineLevel="0" collapsed="false">
      <c r="B421" s="0" t="n">
        <v>210</v>
      </c>
      <c r="F421" s="0" t="n">
        <v>427</v>
      </c>
      <c r="G421" s="0" t="s">
        <v>2714</v>
      </c>
      <c r="H421" s="0" t="n">
        <v>1983</v>
      </c>
      <c r="I421" s="0" t="s">
        <v>2715</v>
      </c>
    </row>
    <row r="422" customFormat="false" ht="12.8" hidden="false" customHeight="false" outlineLevel="0" collapsed="false">
      <c r="B422" s="0" t="n">
        <v>211</v>
      </c>
      <c r="F422" s="0" t="n">
        <v>428</v>
      </c>
      <c r="G422" s="0" t="s">
        <v>2716</v>
      </c>
      <c r="H422" s="0" t="n">
        <v>2011</v>
      </c>
      <c r="I422" s="0" t="s">
        <v>2717</v>
      </c>
    </row>
    <row r="423" customFormat="false" ht="12.8" hidden="false" customHeight="false" outlineLevel="0" collapsed="false">
      <c r="B423" s="0" t="n">
        <v>212</v>
      </c>
      <c r="F423" s="0" t="n">
        <v>429</v>
      </c>
      <c r="G423" s="0" t="s">
        <v>2718</v>
      </c>
      <c r="H423" s="0" t="n">
        <v>2011</v>
      </c>
      <c r="I423" s="0" t="s">
        <v>2719</v>
      </c>
    </row>
    <row r="424" customFormat="false" ht="12.8" hidden="false" customHeight="false" outlineLevel="0" collapsed="false">
      <c r="B424" s="0" t="n">
        <v>213</v>
      </c>
      <c r="F424" s="0" t="n">
        <v>430</v>
      </c>
      <c r="G424" s="0" t="s">
        <v>2720</v>
      </c>
      <c r="H424" s="0" t="n">
        <v>2012</v>
      </c>
      <c r="I424" s="0" t="s">
        <v>2721</v>
      </c>
    </row>
    <row r="425" customFormat="false" ht="12.8" hidden="false" customHeight="false" outlineLevel="0" collapsed="false">
      <c r="B425" s="0" t="n">
        <v>214</v>
      </c>
      <c r="F425" s="0" t="n">
        <v>431</v>
      </c>
      <c r="G425" s="0" t="s">
        <v>2722</v>
      </c>
      <c r="H425" s="0" t="n">
        <v>2008</v>
      </c>
      <c r="I425" s="0" t="s">
        <v>2723</v>
      </c>
    </row>
    <row r="426" customFormat="false" ht="12.8" hidden="false" customHeight="false" outlineLevel="0" collapsed="false">
      <c r="B426" s="0" t="n">
        <v>215</v>
      </c>
      <c r="F426" s="0" t="n">
        <v>432</v>
      </c>
      <c r="G426" s="0" t="s">
        <v>2724</v>
      </c>
      <c r="H426" s="0" t="n">
        <v>2013</v>
      </c>
      <c r="I426" s="0" t="s">
        <v>2725</v>
      </c>
    </row>
    <row r="427" customFormat="false" ht="12.8" hidden="false" customHeight="false" outlineLevel="0" collapsed="false">
      <c r="B427" s="0" t="n">
        <v>216</v>
      </c>
      <c r="F427" s="0" t="n">
        <v>433</v>
      </c>
      <c r="G427" s="0" t="s">
        <v>2726</v>
      </c>
      <c r="H427" s="0" t="n">
        <v>2012</v>
      </c>
      <c r="I427" s="0" t="s">
        <v>2727</v>
      </c>
    </row>
    <row r="428" customFormat="false" ht="12.8" hidden="false" customHeight="false" outlineLevel="0" collapsed="false">
      <c r="B428" s="0" t="n">
        <v>217</v>
      </c>
      <c r="F428" s="0" t="n">
        <v>434</v>
      </c>
      <c r="G428" s="0" t="s">
        <v>2728</v>
      </c>
      <c r="H428" s="0" t="n">
        <v>2013</v>
      </c>
      <c r="I428" s="0" t="s">
        <v>2729</v>
      </c>
    </row>
    <row r="429" customFormat="false" ht="12.8" hidden="false" customHeight="false" outlineLevel="0" collapsed="false">
      <c r="B429" s="0" t="n">
        <v>218</v>
      </c>
      <c r="F429" s="0" t="n">
        <v>435</v>
      </c>
      <c r="G429" s="0" t="s">
        <v>2730</v>
      </c>
      <c r="H429" s="0" t="n">
        <v>2011</v>
      </c>
      <c r="I429" s="0" t="s">
        <v>2731</v>
      </c>
    </row>
    <row r="430" customFormat="false" ht="12.8" hidden="false" customHeight="false" outlineLevel="0" collapsed="false">
      <c r="B430" s="0" t="n">
        <v>219</v>
      </c>
      <c r="F430" s="0" t="n">
        <v>436</v>
      </c>
      <c r="G430" s="0" t="s">
        <v>2732</v>
      </c>
      <c r="H430" s="0" t="n">
        <v>2008</v>
      </c>
      <c r="I430" s="0" t="s">
        <v>2733</v>
      </c>
    </row>
    <row r="431" customFormat="false" ht="12.8" hidden="false" customHeight="false" outlineLevel="0" collapsed="false">
      <c r="B431" s="0" t="n">
        <v>220</v>
      </c>
      <c r="F431" s="0" t="n">
        <v>437</v>
      </c>
      <c r="G431" s="0" t="s">
        <v>2734</v>
      </c>
      <c r="H431" s="0" t="n">
        <v>2015</v>
      </c>
      <c r="I431" s="0" t="s">
        <v>2735</v>
      </c>
    </row>
    <row r="432" customFormat="false" ht="12.8" hidden="false" customHeight="false" outlineLevel="0" collapsed="false">
      <c r="B432" s="0" t="n">
        <v>221</v>
      </c>
      <c r="F432" s="0" t="n">
        <v>438</v>
      </c>
      <c r="G432" s="0" t="s">
        <v>2736</v>
      </c>
      <c r="H432" s="0" t="n">
        <v>2011</v>
      </c>
      <c r="I432" s="0" t="s">
        <v>2737</v>
      </c>
    </row>
    <row r="433" customFormat="false" ht="12.8" hidden="false" customHeight="false" outlineLevel="0" collapsed="false">
      <c r="B433" s="0" t="n">
        <v>222</v>
      </c>
      <c r="F433" s="0" t="n">
        <v>439</v>
      </c>
      <c r="G433" s="0" t="s">
        <v>2738</v>
      </c>
      <c r="H433" s="0" t="n">
        <v>2007</v>
      </c>
      <c r="I433" s="0" t="s">
        <v>2739</v>
      </c>
    </row>
    <row r="434" customFormat="false" ht="12.8" hidden="false" customHeight="false" outlineLevel="0" collapsed="false">
      <c r="B434" s="0" t="n">
        <v>223</v>
      </c>
      <c r="F434" s="0" t="n">
        <v>440</v>
      </c>
      <c r="G434" s="0" t="s">
        <v>2740</v>
      </c>
      <c r="H434" s="0" t="n">
        <v>2013</v>
      </c>
      <c r="I434" s="0" t="s">
        <v>2741</v>
      </c>
    </row>
    <row r="435" customFormat="false" ht="12.8" hidden="false" customHeight="false" outlineLevel="0" collapsed="false">
      <c r="B435" s="0" t="n">
        <v>224</v>
      </c>
      <c r="F435" s="0" t="n">
        <v>441</v>
      </c>
      <c r="G435" s="0" t="s">
        <v>2742</v>
      </c>
      <c r="H435" s="0" t="n">
        <v>2013</v>
      </c>
      <c r="I435" s="0" t="s">
        <v>2743</v>
      </c>
    </row>
    <row r="436" customFormat="false" ht="12.8" hidden="false" customHeight="false" outlineLevel="0" collapsed="false">
      <c r="B436" s="0" t="n">
        <v>225</v>
      </c>
      <c r="C436" s="2" t="n">
        <v>348</v>
      </c>
      <c r="F436" s="0" t="n">
        <v>442</v>
      </c>
      <c r="G436" s="0" t="s">
        <v>1124</v>
      </c>
      <c r="H436" s="0" t="n">
        <v>2016</v>
      </c>
      <c r="I436" s="0" t="s">
        <v>1125</v>
      </c>
    </row>
    <row r="437" customFormat="false" ht="12.8" hidden="false" customHeight="false" outlineLevel="0" collapsed="false">
      <c r="B437" s="0" t="n">
        <v>226</v>
      </c>
      <c r="C437" s="2" t="n">
        <v>349</v>
      </c>
      <c r="F437" s="0" t="n">
        <v>443</v>
      </c>
      <c r="G437" s="0" t="s">
        <v>774</v>
      </c>
      <c r="H437" s="0" t="n">
        <v>2014</v>
      </c>
      <c r="I437" s="0" t="s">
        <v>775</v>
      </c>
    </row>
    <row r="438" customFormat="false" ht="12.8" hidden="false" customHeight="false" outlineLevel="0" collapsed="false">
      <c r="B438" s="0" t="n">
        <v>227</v>
      </c>
      <c r="F438" s="0" t="n">
        <v>444</v>
      </c>
      <c r="G438" s="0" t="s">
        <v>2744</v>
      </c>
      <c r="H438" s="0" t="n">
        <v>2012</v>
      </c>
      <c r="I438" s="0" t="s">
        <v>2745</v>
      </c>
    </row>
    <row r="439" customFormat="false" ht="12.8" hidden="false" customHeight="false" outlineLevel="0" collapsed="false">
      <c r="B439" s="0" t="n">
        <v>228</v>
      </c>
      <c r="F439" s="0" t="n">
        <v>445</v>
      </c>
      <c r="G439" s="0" t="s">
        <v>2746</v>
      </c>
      <c r="H439" s="0" t="n">
        <v>2018</v>
      </c>
      <c r="I439" s="0" t="s">
        <v>2747</v>
      </c>
    </row>
    <row r="440" customFormat="false" ht="12.8" hidden="false" customHeight="false" outlineLevel="0" collapsed="false">
      <c r="B440" s="0" t="n">
        <v>229</v>
      </c>
      <c r="F440" s="0" t="n">
        <v>446</v>
      </c>
      <c r="G440" s="0" t="s">
        <v>2748</v>
      </c>
      <c r="H440" s="0" t="n">
        <v>2010</v>
      </c>
      <c r="I440" s="0" t="s">
        <v>2749</v>
      </c>
    </row>
    <row r="441" customFormat="false" ht="12.8" hidden="false" customHeight="false" outlineLevel="0" collapsed="false">
      <c r="B441" s="0" t="n">
        <v>230</v>
      </c>
      <c r="C441" s="2" t="n">
        <v>350</v>
      </c>
      <c r="F441" s="0" t="n">
        <v>447</v>
      </c>
      <c r="G441" s="0" t="s">
        <v>596</v>
      </c>
      <c r="H441" s="0" t="n">
        <v>2013</v>
      </c>
      <c r="I441" s="0" t="s">
        <v>597</v>
      </c>
    </row>
    <row r="442" customFormat="false" ht="12.8" hidden="false" customHeight="false" outlineLevel="0" collapsed="false">
      <c r="B442" s="0" t="n">
        <v>231</v>
      </c>
      <c r="F442" s="0" t="n">
        <v>448</v>
      </c>
      <c r="G442" s="0" t="s">
        <v>2750</v>
      </c>
      <c r="H442" s="0" t="n">
        <v>2010</v>
      </c>
      <c r="I442" s="0" t="s">
        <v>2751</v>
      </c>
    </row>
    <row r="443" customFormat="false" ht="12.8" hidden="false" customHeight="false" outlineLevel="0" collapsed="false">
      <c r="B443" s="0" t="n">
        <v>232</v>
      </c>
      <c r="C443" s="2" t="n">
        <v>351</v>
      </c>
      <c r="F443" s="0" t="n">
        <v>449</v>
      </c>
      <c r="G443" s="0" t="s">
        <v>1408</v>
      </c>
      <c r="H443" s="0" t="n">
        <v>2017</v>
      </c>
      <c r="I443" s="0" t="s">
        <v>1409</v>
      </c>
    </row>
    <row r="444" customFormat="false" ht="12.8" hidden="false" customHeight="false" outlineLevel="0" collapsed="false">
      <c r="B444" s="0" t="n">
        <v>233</v>
      </c>
      <c r="F444" s="0" t="n">
        <v>450</v>
      </c>
      <c r="G444" s="0" t="s">
        <v>2752</v>
      </c>
      <c r="H444" s="0" t="n">
        <v>2019</v>
      </c>
      <c r="I444" s="0" t="s">
        <v>2753</v>
      </c>
    </row>
    <row r="445" customFormat="false" ht="12.8" hidden="false" customHeight="false" outlineLevel="0" collapsed="false">
      <c r="B445" s="0" t="n">
        <v>234</v>
      </c>
      <c r="F445" s="0" t="n">
        <v>451</v>
      </c>
      <c r="G445" s="0" t="s">
        <v>2754</v>
      </c>
      <c r="H445" s="0" t="n">
        <v>2013</v>
      </c>
      <c r="I445" s="0" t="s">
        <v>2755</v>
      </c>
    </row>
    <row r="446" customFormat="false" ht="12.8" hidden="false" customHeight="false" outlineLevel="0" collapsed="false">
      <c r="B446" s="0" t="n">
        <v>235</v>
      </c>
      <c r="F446" s="0" t="n">
        <v>452</v>
      </c>
      <c r="G446" s="0" t="s">
        <v>2756</v>
      </c>
      <c r="H446" s="0" t="n">
        <v>2012</v>
      </c>
      <c r="I446" s="0" t="s">
        <v>2757</v>
      </c>
    </row>
    <row r="447" customFormat="false" ht="12.8" hidden="false" customHeight="false" outlineLevel="0" collapsed="false">
      <c r="B447" s="0" t="n">
        <v>236</v>
      </c>
      <c r="F447" s="0" t="n">
        <v>453</v>
      </c>
      <c r="G447" s="0" t="s">
        <v>2758</v>
      </c>
      <c r="H447" s="0" t="n">
        <v>2016</v>
      </c>
      <c r="I447" s="0" t="s">
        <v>2759</v>
      </c>
    </row>
    <row r="448" customFormat="false" ht="12.8" hidden="false" customHeight="false" outlineLevel="0" collapsed="false">
      <c r="B448" s="0" t="n">
        <v>237</v>
      </c>
      <c r="F448" s="0" t="n">
        <v>454</v>
      </c>
      <c r="G448" s="0" t="s">
        <v>2760</v>
      </c>
      <c r="H448" s="0" t="n">
        <v>2019</v>
      </c>
      <c r="I448" s="0" t="s">
        <v>2761</v>
      </c>
    </row>
    <row r="449" customFormat="false" ht="12.8" hidden="false" customHeight="false" outlineLevel="0" collapsed="false">
      <c r="B449" s="0" t="n">
        <v>238</v>
      </c>
      <c r="F449" s="0" t="n">
        <v>455</v>
      </c>
      <c r="G449" s="0" t="s">
        <v>2762</v>
      </c>
      <c r="H449" s="0" t="n">
        <v>2015</v>
      </c>
      <c r="I449" s="0" t="s">
        <v>2763</v>
      </c>
    </row>
    <row r="450" customFormat="false" ht="12.8" hidden="false" customHeight="false" outlineLevel="0" collapsed="false">
      <c r="B450" s="0" t="n">
        <v>239</v>
      </c>
      <c r="F450" s="0" t="n">
        <v>456</v>
      </c>
      <c r="G450" s="0" t="s">
        <v>2764</v>
      </c>
      <c r="H450" s="0" t="n">
        <v>2017</v>
      </c>
      <c r="I450" s="0" t="s">
        <v>2765</v>
      </c>
    </row>
    <row r="451" customFormat="false" ht="12.8" hidden="false" customHeight="false" outlineLevel="0" collapsed="false">
      <c r="B451" s="0" t="n">
        <v>240</v>
      </c>
      <c r="F451" s="0" t="n">
        <v>457</v>
      </c>
      <c r="G451" s="0" t="s">
        <v>2766</v>
      </c>
      <c r="H451" s="0" t="n">
        <v>2017</v>
      </c>
      <c r="I451" s="0" t="s">
        <v>2767</v>
      </c>
    </row>
    <row r="452" customFormat="false" ht="12.8" hidden="false" customHeight="false" outlineLevel="0" collapsed="false">
      <c r="B452" s="0" t="n">
        <v>241</v>
      </c>
      <c r="F452" s="0" t="n">
        <v>458</v>
      </c>
      <c r="G452" s="0" t="s">
        <v>2766</v>
      </c>
      <c r="H452" s="0" t="n">
        <v>2017</v>
      </c>
      <c r="I452" s="0" t="s">
        <v>2768</v>
      </c>
    </row>
    <row r="453" customFormat="false" ht="12.8" hidden="false" customHeight="false" outlineLevel="0" collapsed="false">
      <c r="B453" s="0" t="n">
        <v>242</v>
      </c>
      <c r="C453" s="2" t="n">
        <v>352</v>
      </c>
      <c r="F453" s="0" t="n">
        <v>459</v>
      </c>
      <c r="G453" s="0" t="s">
        <v>833</v>
      </c>
      <c r="H453" s="0" t="n">
        <v>2014</v>
      </c>
      <c r="I453" s="0" t="s">
        <v>834</v>
      </c>
    </row>
    <row r="454" customFormat="false" ht="12.8" hidden="false" customHeight="false" outlineLevel="0" collapsed="false">
      <c r="B454" s="0" t="n">
        <v>243</v>
      </c>
      <c r="F454" s="0" t="n">
        <v>460</v>
      </c>
      <c r="G454" s="0" t="s">
        <v>2769</v>
      </c>
      <c r="H454" s="0" t="n">
        <v>2014</v>
      </c>
      <c r="I454" s="0" t="s">
        <v>2770</v>
      </c>
    </row>
    <row r="455" customFormat="false" ht="12.8" hidden="false" customHeight="false" outlineLevel="0" collapsed="false">
      <c r="B455" s="0" t="n">
        <v>244</v>
      </c>
      <c r="C455" s="2" t="n">
        <v>353</v>
      </c>
      <c r="F455" s="0" t="n">
        <v>461</v>
      </c>
      <c r="G455" s="0" t="s">
        <v>1268</v>
      </c>
      <c r="H455" s="0" t="n">
        <v>2016</v>
      </c>
      <c r="I455" s="0" t="s">
        <v>1269</v>
      </c>
    </row>
    <row r="456" customFormat="false" ht="12.8" hidden="false" customHeight="false" outlineLevel="0" collapsed="false">
      <c r="B456" s="0" t="n">
        <v>245</v>
      </c>
      <c r="F456" s="0" t="n">
        <v>462</v>
      </c>
      <c r="G456" s="0" t="s">
        <v>2771</v>
      </c>
      <c r="H456" s="0" t="n">
        <v>2018</v>
      </c>
      <c r="I456" s="0" t="s">
        <v>2772</v>
      </c>
    </row>
    <row r="457" customFormat="false" ht="12.8" hidden="false" customHeight="false" outlineLevel="0" collapsed="false">
      <c r="B457" s="0" t="n">
        <v>246</v>
      </c>
      <c r="F457" s="0" t="n">
        <v>463</v>
      </c>
      <c r="G457" s="0" t="s">
        <v>2773</v>
      </c>
      <c r="H457" s="0" t="n">
        <v>2013</v>
      </c>
      <c r="I457" s="0" t="s">
        <v>2774</v>
      </c>
    </row>
    <row r="458" customFormat="false" ht="12.8" hidden="false" customHeight="false" outlineLevel="0" collapsed="false">
      <c r="B458" s="0" t="n">
        <v>247</v>
      </c>
      <c r="F458" s="0" t="n">
        <v>464</v>
      </c>
      <c r="G458" s="0" t="s">
        <v>2775</v>
      </c>
      <c r="H458" s="0" t="n">
        <v>2019</v>
      </c>
      <c r="I458" s="0" t="s">
        <v>2776</v>
      </c>
    </row>
    <row r="459" customFormat="false" ht="12.8" hidden="false" customHeight="false" outlineLevel="0" collapsed="false">
      <c r="B459" s="0" t="n">
        <v>248</v>
      </c>
      <c r="F459" s="0" t="n">
        <v>465</v>
      </c>
      <c r="G459" s="0" t="s">
        <v>2777</v>
      </c>
      <c r="H459" s="0" t="n">
        <v>2011</v>
      </c>
      <c r="I459" s="0" t="s">
        <v>2778</v>
      </c>
    </row>
    <row r="460" customFormat="false" ht="12.8" hidden="false" customHeight="false" outlineLevel="0" collapsed="false">
      <c r="B460" s="0" t="n">
        <v>249</v>
      </c>
      <c r="F460" s="0" t="n">
        <v>466</v>
      </c>
      <c r="G460" s="0" t="s">
        <v>2779</v>
      </c>
      <c r="H460" s="0" t="n">
        <v>2013</v>
      </c>
      <c r="I460" s="0" t="s">
        <v>2780</v>
      </c>
    </row>
    <row r="461" customFormat="false" ht="12.8" hidden="false" customHeight="false" outlineLevel="0" collapsed="false">
      <c r="B461" s="0" t="n">
        <v>250</v>
      </c>
      <c r="F461" s="0" t="n">
        <v>467</v>
      </c>
      <c r="G461" s="0" t="s">
        <v>2781</v>
      </c>
      <c r="H461" s="0" t="n">
        <v>2016</v>
      </c>
      <c r="I461" s="0" t="s">
        <v>2782</v>
      </c>
    </row>
    <row r="462" customFormat="false" ht="12.8" hidden="false" customHeight="false" outlineLevel="0" collapsed="false">
      <c r="B462" s="0" t="n">
        <v>251</v>
      </c>
      <c r="F462" s="0" t="n">
        <v>468</v>
      </c>
      <c r="G462" s="0" t="s">
        <v>2783</v>
      </c>
      <c r="H462" s="0" t="n">
        <v>2014</v>
      </c>
      <c r="I462" s="0" t="s">
        <v>2784</v>
      </c>
    </row>
    <row r="463" customFormat="false" ht="12.8" hidden="false" customHeight="false" outlineLevel="0" collapsed="false">
      <c r="B463" s="0" t="n">
        <v>252</v>
      </c>
      <c r="F463" s="0" t="n">
        <v>469</v>
      </c>
      <c r="G463" s="0" t="s">
        <v>2785</v>
      </c>
      <c r="H463" s="0" t="n">
        <v>2018</v>
      </c>
      <c r="I463" s="0" t="s">
        <v>2786</v>
      </c>
    </row>
    <row r="464" customFormat="false" ht="12.8" hidden="false" customHeight="false" outlineLevel="0" collapsed="false">
      <c r="B464" s="0" t="n">
        <v>253</v>
      </c>
      <c r="F464" s="0" t="n">
        <v>470</v>
      </c>
      <c r="G464" s="0" t="s">
        <v>2787</v>
      </c>
      <c r="H464" s="0" t="n">
        <v>2020</v>
      </c>
      <c r="I464" s="0" t="s">
        <v>2788</v>
      </c>
    </row>
    <row r="465" customFormat="false" ht="12.8" hidden="false" customHeight="false" outlineLevel="0" collapsed="false">
      <c r="B465" s="0" t="n">
        <v>254</v>
      </c>
      <c r="F465" s="0" t="n">
        <v>471</v>
      </c>
      <c r="G465" s="0" t="s">
        <v>2789</v>
      </c>
      <c r="H465" s="0" t="n">
        <v>2019</v>
      </c>
      <c r="I465" s="0" t="s">
        <v>2790</v>
      </c>
    </row>
    <row r="466" customFormat="false" ht="12.8" hidden="false" customHeight="false" outlineLevel="0" collapsed="false">
      <c r="B466" s="0" t="n">
        <v>255</v>
      </c>
      <c r="F466" s="0" t="n">
        <v>472</v>
      </c>
      <c r="G466" s="0" t="s">
        <v>2791</v>
      </c>
      <c r="H466" s="0" t="n">
        <v>2015</v>
      </c>
      <c r="I466" s="0" t="s">
        <v>2792</v>
      </c>
    </row>
    <row r="467" customFormat="false" ht="12.8" hidden="false" customHeight="false" outlineLevel="0" collapsed="false">
      <c r="B467" s="0" t="n">
        <v>256</v>
      </c>
      <c r="F467" s="0" t="n">
        <v>473</v>
      </c>
      <c r="G467" s="0" t="s">
        <v>2793</v>
      </c>
      <c r="H467" s="0" t="n">
        <v>2010</v>
      </c>
      <c r="I467" s="0" t="s">
        <v>2794</v>
      </c>
    </row>
    <row r="468" customFormat="false" ht="12.8" hidden="false" customHeight="false" outlineLevel="0" collapsed="false">
      <c r="B468" s="0" t="n">
        <v>257</v>
      </c>
      <c r="F468" s="0" t="n">
        <v>474</v>
      </c>
      <c r="G468" s="0" t="s">
        <v>2795</v>
      </c>
      <c r="H468" s="0" t="n">
        <v>2016</v>
      </c>
      <c r="I468" s="0" t="s">
        <v>2796</v>
      </c>
    </row>
    <row r="469" customFormat="false" ht="12.8" hidden="false" customHeight="false" outlineLevel="0" collapsed="false">
      <c r="B469" s="0" t="n">
        <v>258</v>
      </c>
      <c r="C469" s="2" t="n">
        <v>354</v>
      </c>
      <c r="F469" s="0" t="n">
        <v>475</v>
      </c>
      <c r="G469" s="0" t="s">
        <v>694</v>
      </c>
      <c r="H469" s="0" t="n">
        <v>2013</v>
      </c>
      <c r="I469" s="0" t="s">
        <v>695</v>
      </c>
    </row>
    <row r="470" customFormat="false" ht="12.8" hidden="false" customHeight="false" outlineLevel="0" collapsed="false">
      <c r="B470" s="0" t="n">
        <v>259</v>
      </c>
      <c r="F470" s="0" t="n">
        <v>476</v>
      </c>
      <c r="G470" s="0" t="s">
        <v>2797</v>
      </c>
      <c r="H470" s="0" t="n">
        <v>2011</v>
      </c>
      <c r="I470" s="0" t="s">
        <v>2798</v>
      </c>
    </row>
    <row r="471" customFormat="false" ht="12.8" hidden="false" customHeight="false" outlineLevel="0" collapsed="false">
      <c r="B471" s="0" t="n">
        <v>260</v>
      </c>
      <c r="C471" s="2" t="n">
        <v>383</v>
      </c>
      <c r="F471" s="0" t="n">
        <v>477</v>
      </c>
      <c r="G471" s="0" t="s">
        <v>538</v>
      </c>
      <c r="H471" s="0" t="n">
        <v>2013</v>
      </c>
      <c r="I471" s="0" t="s">
        <v>539</v>
      </c>
    </row>
    <row r="472" customFormat="false" ht="12.8" hidden="false" customHeight="false" outlineLevel="0" collapsed="false">
      <c r="B472" s="0" t="n">
        <v>261</v>
      </c>
      <c r="C472" s="2" t="n">
        <v>384</v>
      </c>
      <c r="F472" s="0" t="n">
        <v>478</v>
      </c>
      <c r="G472" s="0" t="s">
        <v>697</v>
      </c>
      <c r="H472" s="0" t="n">
        <v>2014</v>
      </c>
      <c r="I472" s="0" t="s">
        <v>698</v>
      </c>
    </row>
    <row r="473" customFormat="false" ht="12.8" hidden="false" customHeight="false" outlineLevel="0" collapsed="false">
      <c r="B473" s="0" t="n">
        <v>262</v>
      </c>
      <c r="F473" s="0" t="n">
        <v>479</v>
      </c>
      <c r="G473" s="0" t="s">
        <v>2736</v>
      </c>
      <c r="H473" s="0" t="n">
        <v>2011</v>
      </c>
      <c r="I473" s="0" t="s">
        <v>2799</v>
      </c>
    </row>
    <row r="474" customFormat="false" ht="12.8" hidden="false" customHeight="false" outlineLevel="0" collapsed="false">
      <c r="B474" s="0" t="n">
        <v>263</v>
      </c>
      <c r="F474" s="0" t="n">
        <v>480</v>
      </c>
      <c r="G474" s="0" t="s">
        <v>2800</v>
      </c>
      <c r="H474" s="0" t="n">
        <v>2011</v>
      </c>
      <c r="I474" s="0" t="s">
        <v>2801</v>
      </c>
    </row>
    <row r="475" customFormat="false" ht="12.8" hidden="false" customHeight="false" outlineLevel="0" collapsed="false">
      <c r="B475" s="0" t="n">
        <v>264</v>
      </c>
      <c r="C475" s="2" t="n">
        <v>49</v>
      </c>
      <c r="F475" s="0" t="n">
        <v>481</v>
      </c>
      <c r="G475" s="0" t="s">
        <v>268</v>
      </c>
      <c r="H475" s="0" t="n">
        <v>2011</v>
      </c>
      <c r="I475" s="0" t="s">
        <v>269</v>
      </c>
    </row>
    <row r="476" customFormat="false" ht="12.8" hidden="false" customHeight="false" outlineLevel="0" collapsed="false">
      <c r="B476" s="0" t="n">
        <v>265</v>
      </c>
      <c r="F476" s="0" t="n">
        <v>482</v>
      </c>
      <c r="G476" s="0" t="s">
        <v>2802</v>
      </c>
      <c r="H476" s="0" t="n">
        <v>2018</v>
      </c>
      <c r="I476" s="0" t="s">
        <v>2803</v>
      </c>
    </row>
    <row r="477" customFormat="false" ht="12.8" hidden="false" customHeight="false" outlineLevel="0" collapsed="false">
      <c r="A477" s="0" t="s">
        <v>2804</v>
      </c>
      <c r="B477" s="0" t="n">
        <v>266</v>
      </c>
      <c r="F477" s="0" t="n">
        <v>483</v>
      </c>
      <c r="G477" s="0" t="s">
        <v>2805</v>
      </c>
      <c r="H477" s="0" t="n">
        <v>2009</v>
      </c>
      <c r="I477" s="0" t="s">
        <v>2806</v>
      </c>
    </row>
    <row r="478" customFormat="false" ht="12.8" hidden="false" customHeight="false" outlineLevel="0" collapsed="false">
      <c r="A478" s="0" t="s">
        <v>2807</v>
      </c>
      <c r="B478" s="0" t="n">
        <v>72</v>
      </c>
      <c r="F478" s="0" t="n">
        <v>484</v>
      </c>
      <c r="G478" s="0" t="s">
        <v>2808</v>
      </c>
      <c r="H478" s="0" t="n">
        <v>2011</v>
      </c>
      <c r="I478" s="0" t="s">
        <v>2809</v>
      </c>
    </row>
    <row r="479" customFormat="false" ht="12.8" hidden="false" customHeight="false" outlineLevel="0" collapsed="false">
      <c r="B479" s="0" t="n">
        <v>73</v>
      </c>
      <c r="F479" s="0" t="n">
        <v>485</v>
      </c>
      <c r="G479" s="0" t="s">
        <v>2810</v>
      </c>
      <c r="H479" s="0" t="n">
        <v>2009</v>
      </c>
      <c r="I479" s="0" t="s">
        <v>2811</v>
      </c>
    </row>
    <row r="480" customFormat="false" ht="12.8" hidden="false" customHeight="false" outlineLevel="0" collapsed="false">
      <c r="B480" s="0" t="n">
        <v>74</v>
      </c>
      <c r="F480" s="0" t="n">
        <v>486</v>
      </c>
      <c r="G480" s="0" t="s">
        <v>2808</v>
      </c>
      <c r="H480" s="0" t="n">
        <v>2014</v>
      </c>
      <c r="I480" s="0" t="s">
        <v>2812</v>
      </c>
    </row>
    <row r="481" customFormat="false" ht="12.8" hidden="false" customHeight="false" outlineLevel="0" collapsed="false">
      <c r="B481" s="0" t="n">
        <v>75</v>
      </c>
      <c r="F481" s="0" t="n">
        <v>487</v>
      </c>
      <c r="G481" s="0" t="s">
        <v>2813</v>
      </c>
      <c r="H481" s="0" t="n">
        <v>2015</v>
      </c>
      <c r="I481" s="0" t="s">
        <v>2814</v>
      </c>
    </row>
    <row r="482" customFormat="false" ht="12.8" hidden="false" customHeight="false" outlineLevel="0" collapsed="false">
      <c r="B482" s="0" t="n">
        <v>76</v>
      </c>
      <c r="F482" s="0" t="n">
        <v>488</v>
      </c>
      <c r="G482" s="0" t="s">
        <v>2815</v>
      </c>
      <c r="H482" s="0" t="n">
        <v>2014</v>
      </c>
      <c r="I482" s="0" t="s">
        <v>2816</v>
      </c>
    </row>
    <row r="483" customFormat="false" ht="12.8" hidden="false" customHeight="false" outlineLevel="0" collapsed="false">
      <c r="B483" s="0" t="n">
        <v>77</v>
      </c>
      <c r="F483" s="0" t="n">
        <v>489</v>
      </c>
      <c r="G483" s="0" t="s">
        <v>2817</v>
      </c>
      <c r="H483" s="0" t="n">
        <v>2015</v>
      </c>
      <c r="I483" s="0" t="s">
        <v>2818</v>
      </c>
    </row>
    <row r="484" customFormat="false" ht="12.8" hidden="false" customHeight="false" outlineLevel="0" collapsed="false">
      <c r="B484" s="0" t="n">
        <v>78</v>
      </c>
      <c r="F484" s="0" t="n">
        <v>490</v>
      </c>
      <c r="G484" s="0" t="s">
        <v>2819</v>
      </c>
      <c r="H484" s="0" t="n">
        <v>2012</v>
      </c>
      <c r="I484" s="0" t="s">
        <v>2820</v>
      </c>
    </row>
    <row r="485" customFormat="false" ht="12.8" hidden="false" customHeight="false" outlineLevel="0" collapsed="false">
      <c r="B485" s="0" t="n">
        <v>79</v>
      </c>
      <c r="F485" s="0" t="n">
        <v>491</v>
      </c>
      <c r="G485" s="0" t="s">
        <v>2821</v>
      </c>
      <c r="H485" s="0" t="n">
        <v>2014</v>
      </c>
      <c r="I485" s="0" t="s">
        <v>2822</v>
      </c>
    </row>
    <row r="486" customFormat="false" ht="12.8" hidden="false" customHeight="false" outlineLevel="0" collapsed="false">
      <c r="B486" s="0" t="n">
        <v>80</v>
      </c>
      <c r="F486" s="0" t="n">
        <v>492</v>
      </c>
      <c r="G486" s="0" t="s">
        <v>1088</v>
      </c>
      <c r="H486" s="0" t="n">
        <v>2015</v>
      </c>
      <c r="I486" s="0" t="s">
        <v>1089</v>
      </c>
    </row>
    <row r="487" customFormat="false" ht="12.8" hidden="false" customHeight="false" outlineLevel="0" collapsed="false">
      <c r="B487" s="0" t="n">
        <v>81</v>
      </c>
      <c r="F487" s="0" t="n">
        <v>493</v>
      </c>
      <c r="G487" s="0" t="s">
        <v>2823</v>
      </c>
      <c r="H487" s="0" t="n">
        <v>2016</v>
      </c>
      <c r="I487" s="0" t="s">
        <v>2824</v>
      </c>
    </row>
    <row r="488" customFormat="false" ht="12.8" hidden="false" customHeight="false" outlineLevel="0" collapsed="false">
      <c r="B488" s="0" t="n">
        <v>82</v>
      </c>
      <c r="F488" s="0" t="n">
        <v>494</v>
      </c>
      <c r="G488" s="0" t="s">
        <v>1001</v>
      </c>
      <c r="H488" s="0" t="n">
        <v>2015</v>
      </c>
      <c r="I488" s="0" t="s">
        <v>1002</v>
      </c>
    </row>
    <row r="489" customFormat="false" ht="12.8" hidden="false" customHeight="false" outlineLevel="0" collapsed="false">
      <c r="B489" s="0" t="n">
        <v>83</v>
      </c>
      <c r="F489" s="0" t="n">
        <v>495</v>
      </c>
      <c r="G489" s="0" t="s">
        <v>984</v>
      </c>
      <c r="H489" s="0" t="n">
        <v>2015</v>
      </c>
      <c r="I489" s="0" t="s">
        <v>985</v>
      </c>
    </row>
    <row r="490" customFormat="false" ht="12.8" hidden="false" customHeight="false" outlineLevel="0" collapsed="false">
      <c r="B490" s="0" t="n">
        <v>84</v>
      </c>
      <c r="F490" s="0" t="n">
        <v>496</v>
      </c>
      <c r="G490" s="0" t="s">
        <v>2825</v>
      </c>
      <c r="H490" s="0" t="n">
        <v>2015</v>
      </c>
      <c r="I490" s="0" t="s">
        <v>2826</v>
      </c>
    </row>
    <row r="491" customFormat="false" ht="12.8" hidden="false" customHeight="false" outlineLevel="0" collapsed="false">
      <c r="B491" s="0" t="n">
        <v>85</v>
      </c>
      <c r="F491" s="0" t="n">
        <v>497</v>
      </c>
      <c r="G491" s="0" t="s">
        <v>1052</v>
      </c>
      <c r="H491" s="0" t="n">
        <v>2015</v>
      </c>
      <c r="I491" s="0" t="s">
        <v>1053</v>
      </c>
    </row>
    <row r="492" customFormat="false" ht="12.8" hidden="false" customHeight="false" outlineLevel="0" collapsed="false">
      <c r="B492" s="0" t="n">
        <v>86</v>
      </c>
      <c r="F492" s="0" t="n">
        <v>498</v>
      </c>
      <c r="G492" s="0" t="s">
        <v>719</v>
      </c>
      <c r="H492" s="0" t="n">
        <v>2014</v>
      </c>
      <c r="I492" s="0" t="s">
        <v>720</v>
      </c>
    </row>
    <row r="493" customFormat="false" ht="12.8" hidden="false" customHeight="false" outlineLevel="0" collapsed="false">
      <c r="B493" s="0" t="n">
        <v>87</v>
      </c>
      <c r="F493" s="0" t="n">
        <v>499</v>
      </c>
      <c r="G493" s="0" t="s">
        <v>2827</v>
      </c>
      <c r="H493" s="0" t="n">
        <v>2015</v>
      </c>
      <c r="I493" s="0" t="s">
        <v>2828</v>
      </c>
    </row>
    <row r="494" customFormat="false" ht="12.8" hidden="false" customHeight="false" outlineLevel="0" collapsed="false">
      <c r="B494" s="0" t="n">
        <v>88</v>
      </c>
      <c r="F494" s="0" t="n">
        <v>500</v>
      </c>
      <c r="G494" s="0" t="s">
        <v>2829</v>
      </c>
      <c r="H494" s="0" t="n">
        <v>2015</v>
      </c>
      <c r="I494" s="0" t="s">
        <v>2830</v>
      </c>
    </row>
    <row r="495" customFormat="false" ht="12.8" hidden="false" customHeight="false" outlineLevel="0" collapsed="false">
      <c r="B495" s="0" t="n">
        <v>89</v>
      </c>
      <c r="F495" s="0" t="n">
        <v>501</v>
      </c>
      <c r="G495" s="0" t="s">
        <v>2831</v>
      </c>
      <c r="H495" s="0" t="n">
        <v>2011</v>
      </c>
      <c r="I495" s="0" t="s">
        <v>2832</v>
      </c>
    </row>
    <row r="496" customFormat="false" ht="12.8" hidden="false" customHeight="false" outlineLevel="0" collapsed="false">
      <c r="B496" s="0" t="n">
        <v>90</v>
      </c>
      <c r="F496" s="0" t="n">
        <v>502</v>
      </c>
      <c r="G496" s="0" t="s">
        <v>2833</v>
      </c>
      <c r="H496" s="0" t="n">
        <v>2012</v>
      </c>
      <c r="I496" s="0" t="s">
        <v>2834</v>
      </c>
    </row>
    <row r="497" customFormat="false" ht="12.8" hidden="false" customHeight="false" outlineLevel="0" collapsed="false">
      <c r="B497" s="0" t="n">
        <v>91</v>
      </c>
      <c r="F497" s="0" t="n">
        <v>503</v>
      </c>
      <c r="G497" s="0" t="s">
        <v>2835</v>
      </c>
      <c r="H497" s="0" t="n">
        <v>2016</v>
      </c>
      <c r="I497" s="0" t="s">
        <v>2836</v>
      </c>
    </row>
    <row r="498" customFormat="false" ht="12.8" hidden="false" customHeight="false" outlineLevel="0" collapsed="false">
      <c r="B498" s="0" t="n">
        <v>92</v>
      </c>
      <c r="F498" s="0" t="n">
        <v>504</v>
      </c>
      <c r="G498" s="0" t="s">
        <v>2837</v>
      </c>
      <c r="H498" s="0" t="n">
        <v>2011</v>
      </c>
      <c r="I498" s="0" t="s">
        <v>2838</v>
      </c>
    </row>
    <row r="499" customFormat="false" ht="12.8" hidden="false" customHeight="false" outlineLevel="0" collapsed="false">
      <c r="B499" s="0" t="n">
        <v>93</v>
      </c>
      <c r="F499" s="0" t="n">
        <v>505</v>
      </c>
      <c r="G499" s="0" t="s">
        <v>549</v>
      </c>
      <c r="H499" s="0" t="n">
        <v>2012</v>
      </c>
      <c r="I499" s="0" t="s">
        <v>2839</v>
      </c>
    </row>
    <row r="500" customFormat="false" ht="12.8" hidden="false" customHeight="false" outlineLevel="0" collapsed="false">
      <c r="B500" s="0" t="n">
        <v>94</v>
      </c>
      <c r="F500" s="0" t="n">
        <v>506</v>
      </c>
      <c r="G500" s="0" t="s">
        <v>2840</v>
      </c>
      <c r="H500" s="0" t="n">
        <v>2018</v>
      </c>
      <c r="I500" s="0" t="s">
        <v>2841</v>
      </c>
    </row>
    <row r="501" customFormat="false" ht="12.8" hidden="false" customHeight="false" outlineLevel="0" collapsed="false">
      <c r="B501" s="0" t="n">
        <v>95</v>
      </c>
      <c r="F501" s="0" t="n">
        <v>507</v>
      </c>
      <c r="G501" s="0" t="s">
        <v>2842</v>
      </c>
      <c r="H501" s="0" t="n">
        <v>2016</v>
      </c>
      <c r="I501" s="0" t="s">
        <v>2843</v>
      </c>
    </row>
    <row r="502" customFormat="false" ht="12.8" hidden="false" customHeight="false" outlineLevel="0" collapsed="false">
      <c r="B502" s="0" t="n">
        <v>96</v>
      </c>
      <c r="F502" s="0" t="n">
        <v>508</v>
      </c>
      <c r="G502" s="0" t="s">
        <v>2844</v>
      </c>
      <c r="H502" s="0" t="n">
        <v>2010</v>
      </c>
      <c r="I502" s="0" t="s">
        <v>2845</v>
      </c>
    </row>
    <row r="503" customFormat="false" ht="12.8" hidden="false" customHeight="false" outlineLevel="0" collapsed="false">
      <c r="B503" s="0" t="n">
        <v>97</v>
      </c>
      <c r="F503" s="0" t="n">
        <v>509</v>
      </c>
      <c r="G503" s="0" t="s">
        <v>2846</v>
      </c>
      <c r="H503" s="0" t="n">
        <v>2011</v>
      </c>
      <c r="I503" s="0" t="s">
        <v>2847</v>
      </c>
    </row>
    <row r="504" customFormat="false" ht="12.8" hidden="false" customHeight="false" outlineLevel="0" collapsed="false">
      <c r="B504" s="0" t="n">
        <v>98</v>
      </c>
      <c r="F504" s="0" t="n">
        <v>510</v>
      </c>
      <c r="G504" s="0" t="s">
        <v>2848</v>
      </c>
      <c r="H504" s="0" t="n">
        <v>2009</v>
      </c>
      <c r="I504" s="0" t="s">
        <v>2849</v>
      </c>
    </row>
    <row r="505" customFormat="false" ht="12.8" hidden="false" customHeight="false" outlineLevel="0" collapsed="false">
      <c r="B505" s="0" t="n">
        <v>99</v>
      </c>
      <c r="F505" s="0" t="n">
        <v>511</v>
      </c>
      <c r="G505" s="0" t="s">
        <v>2850</v>
      </c>
      <c r="H505" s="0" t="n">
        <v>2010</v>
      </c>
      <c r="I505" s="0" t="s">
        <v>2851</v>
      </c>
    </row>
    <row r="506" customFormat="false" ht="12.8" hidden="false" customHeight="false" outlineLevel="0" collapsed="false">
      <c r="B506" s="0" t="n">
        <v>100</v>
      </c>
      <c r="F506" s="0" t="n">
        <v>512</v>
      </c>
      <c r="G506" s="0" t="s">
        <v>2852</v>
      </c>
      <c r="H506" s="0" t="n">
        <v>2012</v>
      </c>
      <c r="I506" s="0" t="s">
        <v>2853</v>
      </c>
    </row>
    <row r="507" customFormat="false" ht="12.8" hidden="false" customHeight="false" outlineLevel="0" collapsed="false">
      <c r="B507" s="0" t="n">
        <v>101</v>
      </c>
      <c r="F507" s="0" t="n">
        <v>513</v>
      </c>
      <c r="G507" s="0" t="s">
        <v>2742</v>
      </c>
      <c r="H507" s="0" t="n">
        <v>2013</v>
      </c>
      <c r="I507" s="0" t="s">
        <v>2743</v>
      </c>
    </row>
    <row r="508" customFormat="false" ht="12.8" hidden="false" customHeight="false" outlineLevel="0" collapsed="false">
      <c r="B508" s="0" t="n">
        <v>102</v>
      </c>
      <c r="F508" s="0" t="n">
        <v>514</v>
      </c>
      <c r="G508" s="0" t="s">
        <v>2854</v>
      </c>
      <c r="H508" s="0" t="n">
        <v>2016</v>
      </c>
      <c r="I508" s="0" t="s">
        <v>2855</v>
      </c>
    </row>
    <row r="509" customFormat="false" ht="12.8" hidden="false" customHeight="false" outlineLevel="0" collapsed="false">
      <c r="B509" s="0" t="n">
        <v>103</v>
      </c>
      <c r="F509" s="0" t="n">
        <v>515</v>
      </c>
      <c r="G509" s="0" t="s">
        <v>2856</v>
      </c>
      <c r="H509" s="0" t="n">
        <v>2015</v>
      </c>
      <c r="I509" s="0" t="s">
        <v>2857</v>
      </c>
    </row>
    <row r="510" customFormat="false" ht="12.8" hidden="false" customHeight="false" outlineLevel="0" collapsed="false">
      <c r="B510" s="0" t="n">
        <v>104</v>
      </c>
      <c r="F510" s="0" t="n">
        <v>516</v>
      </c>
      <c r="G510" s="0" t="s">
        <v>2858</v>
      </c>
      <c r="H510" s="0" t="n">
        <v>2017</v>
      </c>
      <c r="I510" s="0" t="s">
        <v>2859</v>
      </c>
    </row>
    <row r="511" customFormat="false" ht="12.8" hidden="false" customHeight="false" outlineLevel="0" collapsed="false">
      <c r="B511" s="0" t="n">
        <v>105</v>
      </c>
      <c r="F511" s="0" t="n">
        <v>517</v>
      </c>
      <c r="G511" s="0" t="s">
        <v>2860</v>
      </c>
      <c r="H511" s="0" t="n">
        <v>2010</v>
      </c>
      <c r="I511" s="0" t="s">
        <v>2861</v>
      </c>
    </row>
    <row r="512" customFormat="false" ht="12.8" hidden="false" customHeight="false" outlineLevel="0" collapsed="false">
      <c r="B512" s="0" t="n">
        <v>106</v>
      </c>
      <c r="F512" s="0" t="n">
        <v>518</v>
      </c>
      <c r="G512" s="0" t="s">
        <v>1084</v>
      </c>
      <c r="H512" s="0" t="n">
        <v>2015</v>
      </c>
      <c r="I512" s="0" t="s">
        <v>1085</v>
      </c>
    </row>
    <row r="513" customFormat="false" ht="12.8" hidden="false" customHeight="false" outlineLevel="0" collapsed="false">
      <c r="B513" s="0" t="n">
        <v>107</v>
      </c>
      <c r="F513" s="0" t="n">
        <v>519</v>
      </c>
      <c r="G513" s="0" t="s">
        <v>2862</v>
      </c>
      <c r="H513" s="0" t="n">
        <v>2009</v>
      </c>
      <c r="I513" s="0" t="s">
        <v>2863</v>
      </c>
    </row>
    <row r="514" customFormat="false" ht="12.8" hidden="false" customHeight="false" outlineLevel="0" collapsed="false">
      <c r="B514" s="0" t="n">
        <v>108</v>
      </c>
      <c r="F514" s="0" t="n">
        <v>520</v>
      </c>
      <c r="G514" s="0" t="s">
        <v>2864</v>
      </c>
      <c r="H514" s="0" t="n">
        <v>2012</v>
      </c>
      <c r="I514" s="0" t="s">
        <v>2865</v>
      </c>
    </row>
    <row r="515" customFormat="false" ht="12.8" hidden="false" customHeight="false" outlineLevel="0" collapsed="false">
      <c r="B515" s="0" t="n">
        <v>109</v>
      </c>
      <c r="F515" s="0" t="n">
        <v>521</v>
      </c>
      <c r="G515" s="0" t="s">
        <v>2866</v>
      </c>
      <c r="H515" s="0" t="n">
        <v>2012</v>
      </c>
      <c r="I515" s="0" t="s">
        <v>2867</v>
      </c>
    </row>
    <row r="516" customFormat="false" ht="12.8" hidden="false" customHeight="false" outlineLevel="0" collapsed="false">
      <c r="B516" s="0" t="n">
        <v>110</v>
      </c>
      <c r="F516" s="0" t="n">
        <v>522</v>
      </c>
      <c r="G516" s="0" t="s">
        <v>2868</v>
      </c>
      <c r="H516" s="0" t="n">
        <v>2014</v>
      </c>
      <c r="I516" s="0" t="s">
        <v>2869</v>
      </c>
    </row>
    <row r="517" customFormat="false" ht="12.8" hidden="false" customHeight="false" outlineLevel="0" collapsed="false">
      <c r="B517" s="0" t="n">
        <v>111</v>
      </c>
      <c r="F517" s="0" t="n">
        <v>523</v>
      </c>
      <c r="G517" s="0" t="s">
        <v>1388</v>
      </c>
      <c r="H517" s="0" t="n">
        <v>2017</v>
      </c>
      <c r="I517" s="0" t="s">
        <v>1389</v>
      </c>
    </row>
    <row r="518" customFormat="false" ht="12.8" hidden="false" customHeight="false" outlineLevel="0" collapsed="false">
      <c r="B518" s="0" t="n">
        <v>112</v>
      </c>
      <c r="F518" s="0" t="n">
        <v>524</v>
      </c>
      <c r="G518" s="0" t="s">
        <v>2870</v>
      </c>
      <c r="H518" s="0" t="n">
        <v>2013</v>
      </c>
      <c r="I518" s="0" t="s">
        <v>2871</v>
      </c>
    </row>
    <row r="519" customFormat="false" ht="12.8" hidden="false" customHeight="false" outlineLevel="0" collapsed="false">
      <c r="B519" s="0" t="n">
        <v>113</v>
      </c>
      <c r="F519" s="0" t="n">
        <v>525</v>
      </c>
      <c r="G519" s="0" t="s">
        <v>2872</v>
      </c>
      <c r="H519" s="0" t="n">
        <v>2013</v>
      </c>
      <c r="I519" s="0" t="s">
        <v>2873</v>
      </c>
    </row>
    <row r="520" customFormat="false" ht="12.8" hidden="false" customHeight="false" outlineLevel="0" collapsed="false">
      <c r="B520" s="0" t="n">
        <v>114</v>
      </c>
      <c r="F520" s="0" t="n">
        <v>526</v>
      </c>
      <c r="G520" s="0" t="s">
        <v>2874</v>
      </c>
      <c r="H520" s="0" t="n">
        <v>2016</v>
      </c>
      <c r="I520" s="0" t="s">
        <v>2875</v>
      </c>
    </row>
    <row r="521" customFormat="false" ht="12.8" hidden="false" customHeight="false" outlineLevel="0" collapsed="false">
      <c r="B521" s="0" t="n">
        <v>115</v>
      </c>
      <c r="F521" s="0" t="n">
        <v>527</v>
      </c>
      <c r="G521" s="0" t="s">
        <v>181</v>
      </c>
      <c r="H521" s="0" t="n">
        <v>2010</v>
      </c>
      <c r="I521" s="0" t="s">
        <v>182</v>
      </c>
    </row>
    <row r="522" customFormat="false" ht="12.8" hidden="false" customHeight="false" outlineLevel="0" collapsed="false">
      <c r="B522" s="0" t="n">
        <v>116</v>
      </c>
      <c r="F522" s="0" t="n">
        <v>528</v>
      </c>
      <c r="G522" s="0" t="s">
        <v>2876</v>
      </c>
      <c r="H522" s="0" t="n">
        <v>2012</v>
      </c>
      <c r="I522" s="0" t="s">
        <v>2877</v>
      </c>
    </row>
    <row r="523" customFormat="false" ht="12.8" hidden="false" customHeight="false" outlineLevel="0" collapsed="false">
      <c r="B523" s="0" t="n">
        <v>117</v>
      </c>
      <c r="F523" s="0" t="n">
        <v>529</v>
      </c>
      <c r="G523" s="0" t="s">
        <v>2878</v>
      </c>
      <c r="H523" s="0" t="n">
        <v>2017</v>
      </c>
      <c r="I523" s="0" t="s">
        <v>2879</v>
      </c>
    </row>
    <row r="524" customFormat="false" ht="12.8" hidden="false" customHeight="false" outlineLevel="0" collapsed="false">
      <c r="B524" s="0" t="n">
        <v>118</v>
      </c>
      <c r="F524" s="0" t="n">
        <v>530</v>
      </c>
      <c r="G524" s="0" t="s">
        <v>2880</v>
      </c>
      <c r="H524" s="0" t="n">
        <v>2013</v>
      </c>
      <c r="I524" s="0" t="s">
        <v>2881</v>
      </c>
    </row>
    <row r="525" customFormat="false" ht="12.8" hidden="false" customHeight="false" outlineLevel="0" collapsed="false">
      <c r="B525" s="0" t="n">
        <v>119</v>
      </c>
      <c r="F525" s="0" t="n">
        <v>531</v>
      </c>
      <c r="G525" s="0" t="s">
        <v>2882</v>
      </c>
      <c r="H525" s="0" t="n">
        <v>2012</v>
      </c>
      <c r="I525" s="0" t="s">
        <v>2883</v>
      </c>
    </row>
    <row r="526" customFormat="false" ht="12.8" hidden="false" customHeight="false" outlineLevel="0" collapsed="false">
      <c r="B526" s="0" t="n">
        <v>120</v>
      </c>
      <c r="F526" s="0" t="n">
        <v>532</v>
      </c>
      <c r="G526" s="0" t="s">
        <v>2884</v>
      </c>
      <c r="H526" s="0" t="n">
        <v>2013</v>
      </c>
      <c r="I526" s="0" t="s">
        <v>2885</v>
      </c>
    </row>
    <row r="527" customFormat="false" ht="12.8" hidden="false" customHeight="false" outlineLevel="0" collapsed="false">
      <c r="B527" s="0" t="n">
        <v>121</v>
      </c>
      <c r="F527" s="0" t="n">
        <v>533</v>
      </c>
      <c r="G527" s="0" t="s">
        <v>2886</v>
      </c>
      <c r="H527" s="0" t="n">
        <v>2010</v>
      </c>
      <c r="I527" s="0" t="s">
        <v>2887</v>
      </c>
    </row>
    <row r="528" customFormat="false" ht="12.8" hidden="false" customHeight="false" outlineLevel="0" collapsed="false">
      <c r="B528" s="0" t="n">
        <v>122</v>
      </c>
      <c r="F528" s="0" t="n">
        <v>534</v>
      </c>
      <c r="G528" s="0" t="s">
        <v>2094</v>
      </c>
      <c r="H528" s="0" t="n">
        <v>2021</v>
      </c>
      <c r="I528" s="0" t="s">
        <v>2095</v>
      </c>
    </row>
    <row r="529" customFormat="false" ht="12.8" hidden="false" customHeight="false" outlineLevel="0" collapsed="false">
      <c r="B529" s="0" t="n">
        <v>123</v>
      </c>
      <c r="F529" s="0" t="n">
        <v>535</v>
      </c>
      <c r="G529" s="0" t="s">
        <v>2888</v>
      </c>
      <c r="H529" s="0" t="n">
        <v>2018</v>
      </c>
      <c r="I529" s="0" t="s">
        <v>2889</v>
      </c>
    </row>
    <row r="530" customFormat="false" ht="12.8" hidden="false" customHeight="false" outlineLevel="0" collapsed="false">
      <c r="B530" s="0" t="n">
        <v>124</v>
      </c>
      <c r="F530" s="0" t="n">
        <v>536</v>
      </c>
      <c r="G530" s="0" t="s">
        <v>2890</v>
      </c>
      <c r="H530" s="0" t="n">
        <v>2012</v>
      </c>
      <c r="I530" s="0" t="s">
        <v>2891</v>
      </c>
    </row>
    <row r="531" customFormat="false" ht="12.8" hidden="false" customHeight="false" outlineLevel="0" collapsed="false">
      <c r="B531" s="0" t="n">
        <v>125</v>
      </c>
      <c r="F531" s="0" t="n">
        <v>537</v>
      </c>
      <c r="G531" s="0" t="s">
        <v>2892</v>
      </c>
      <c r="H531" s="0" t="n">
        <v>2018</v>
      </c>
      <c r="I531" s="0" t="s">
        <v>2893</v>
      </c>
    </row>
    <row r="532" customFormat="false" ht="12.8" hidden="false" customHeight="false" outlineLevel="0" collapsed="false">
      <c r="B532" s="0" t="n">
        <v>126</v>
      </c>
      <c r="F532" s="0" t="n">
        <v>538</v>
      </c>
      <c r="G532" s="0" t="s">
        <v>2894</v>
      </c>
      <c r="H532" s="0" t="n">
        <v>2016</v>
      </c>
      <c r="I532" s="0" t="s">
        <v>2895</v>
      </c>
    </row>
    <row r="533" customFormat="false" ht="12.8" hidden="false" customHeight="false" outlineLevel="0" collapsed="false">
      <c r="B533" s="0" t="n">
        <v>127</v>
      </c>
      <c r="F533" s="0" t="n">
        <v>539</v>
      </c>
      <c r="G533" s="0" t="s">
        <v>2896</v>
      </c>
      <c r="H533" s="0" t="n">
        <v>2018</v>
      </c>
      <c r="I533" s="0" t="s">
        <v>2897</v>
      </c>
    </row>
    <row r="534" customFormat="false" ht="12.8" hidden="false" customHeight="false" outlineLevel="0" collapsed="false">
      <c r="B534" s="0" t="n">
        <v>128</v>
      </c>
      <c r="F534" s="0" t="n">
        <v>540</v>
      </c>
      <c r="G534" s="0" t="s">
        <v>2898</v>
      </c>
      <c r="H534" s="0" t="n">
        <v>2011</v>
      </c>
      <c r="I534" s="0" t="s">
        <v>2899</v>
      </c>
    </row>
    <row r="535" customFormat="false" ht="12.8" hidden="false" customHeight="false" outlineLevel="0" collapsed="false">
      <c r="B535" s="0" t="n">
        <v>129</v>
      </c>
      <c r="F535" s="0" t="n">
        <v>541</v>
      </c>
      <c r="G535" s="0" t="s">
        <v>2900</v>
      </c>
      <c r="H535" s="0" t="n">
        <v>2016</v>
      </c>
      <c r="I535" s="0" t="s">
        <v>2901</v>
      </c>
    </row>
    <row r="536" customFormat="false" ht="12.8" hidden="false" customHeight="false" outlineLevel="0" collapsed="false">
      <c r="B536" s="0" t="n">
        <v>130</v>
      </c>
      <c r="F536" s="0" t="n">
        <v>542</v>
      </c>
      <c r="G536" s="0" t="s">
        <v>2902</v>
      </c>
      <c r="H536" s="0" t="n">
        <v>2018</v>
      </c>
      <c r="I536" s="0" t="s">
        <v>2903</v>
      </c>
    </row>
    <row r="537" customFormat="false" ht="12.8" hidden="false" customHeight="false" outlineLevel="0" collapsed="false">
      <c r="B537" s="0" t="n">
        <v>131</v>
      </c>
      <c r="F537" s="0" t="n">
        <v>543</v>
      </c>
      <c r="G537" s="0" t="s">
        <v>2904</v>
      </c>
      <c r="H537" s="0" t="n">
        <v>2018</v>
      </c>
      <c r="I537" s="0" t="s">
        <v>2905</v>
      </c>
    </row>
    <row r="538" customFormat="false" ht="12.8" hidden="false" customHeight="false" outlineLevel="0" collapsed="false">
      <c r="B538" s="0" t="n">
        <v>132</v>
      </c>
      <c r="F538" s="0" t="n">
        <v>544</v>
      </c>
      <c r="G538" s="0" t="s">
        <v>2906</v>
      </c>
      <c r="H538" s="0" t="n">
        <v>2018</v>
      </c>
      <c r="I538" s="0" t="s">
        <v>2907</v>
      </c>
    </row>
    <row r="539" customFormat="false" ht="12.8" hidden="false" customHeight="false" outlineLevel="0" collapsed="false">
      <c r="B539" s="0" t="n">
        <v>133</v>
      </c>
      <c r="F539" s="0" t="n">
        <v>545</v>
      </c>
      <c r="G539" s="0" t="s">
        <v>2908</v>
      </c>
      <c r="H539" s="0" t="n">
        <v>2014</v>
      </c>
      <c r="I539" s="0" t="s">
        <v>2909</v>
      </c>
    </row>
    <row r="540" customFormat="false" ht="12.8" hidden="false" customHeight="false" outlineLevel="0" collapsed="false">
      <c r="B540" s="0" t="n">
        <v>134</v>
      </c>
      <c r="F540" s="0" t="n">
        <v>546</v>
      </c>
      <c r="G540" s="0" t="s">
        <v>2910</v>
      </c>
      <c r="H540" s="0" t="n">
        <v>2012</v>
      </c>
      <c r="I540" s="0" t="s">
        <v>2911</v>
      </c>
    </row>
    <row r="541" customFormat="false" ht="12.8" hidden="false" customHeight="false" outlineLevel="0" collapsed="false">
      <c r="B541" s="0" t="n">
        <v>135</v>
      </c>
      <c r="F541" s="0" t="n">
        <v>547</v>
      </c>
      <c r="G541" s="0" t="s">
        <v>2912</v>
      </c>
      <c r="H541" s="0" t="n">
        <v>2013</v>
      </c>
      <c r="I541" s="0" t="s">
        <v>2913</v>
      </c>
    </row>
    <row r="542" customFormat="false" ht="12.8" hidden="false" customHeight="false" outlineLevel="0" collapsed="false">
      <c r="B542" s="0" t="n">
        <v>136</v>
      </c>
      <c r="F542" s="0" t="n">
        <v>548</v>
      </c>
      <c r="G542" s="0" t="s">
        <v>2914</v>
      </c>
      <c r="H542" s="0" t="n">
        <v>2012</v>
      </c>
      <c r="I542" s="0" t="s">
        <v>2915</v>
      </c>
    </row>
    <row r="543" customFormat="false" ht="12.8" hidden="false" customHeight="false" outlineLevel="0" collapsed="false">
      <c r="B543" s="0" t="n">
        <v>137</v>
      </c>
      <c r="F543" s="0" t="n">
        <v>549</v>
      </c>
      <c r="G543" s="0" t="s">
        <v>2916</v>
      </c>
      <c r="H543" s="0" t="n">
        <v>2011</v>
      </c>
      <c r="I543" s="0" t="s">
        <v>2917</v>
      </c>
    </row>
    <row r="544" customFormat="false" ht="12.8" hidden="false" customHeight="false" outlineLevel="0" collapsed="false">
      <c r="B544" s="0" t="n">
        <v>138</v>
      </c>
      <c r="F544" s="0" t="n">
        <v>550</v>
      </c>
      <c r="G544" s="0" t="s">
        <v>2918</v>
      </c>
      <c r="H544" s="0" t="n">
        <v>2015</v>
      </c>
      <c r="I544" s="0" t="s">
        <v>2919</v>
      </c>
    </row>
    <row r="545" customFormat="false" ht="12.8" hidden="false" customHeight="false" outlineLevel="0" collapsed="false">
      <c r="B545" s="0" t="n">
        <v>139</v>
      </c>
      <c r="F545" s="0" t="n">
        <v>551</v>
      </c>
      <c r="G545" s="0" t="s">
        <v>933</v>
      </c>
      <c r="H545" s="0" t="n">
        <v>2014</v>
      </c>
      <c r="I545" s="0" t="s">
        <v>934</v>
      </c>
    </row>
    <row r="546" customFormat="false" ht="12.8" hidden="false" customHeight="false" outlineLevel="0" collapsed="false">
      <c r="B546" s="0" t="n">
        <v>140</v>
      </c>
      <c r="F546" s="0" t="n">
        <v>552</v>
      </c>
      <c r="G546" s="0" t="s">
        <v>2920</v>
      </c>
      <c r="H546" s="0" t="n">
        <v>2013</v>
      </c>
      <c r="I546" s="0" t="s">
        <v>2921</v>
      </c>
    </row>
    <row r="547" customFormat="false" ht="12.8" hidden="false" customHeight="false" outlineLevel="0" collapsed="false">
      <c r="B547" s="0" t="n">
        <v>141</v>
      </c>
      <c r="F547" s="0" t="n">
        <v>553</v>
      </c>
      <c r="G547" s="0" t="s">
        <v>2922</v>
      </c>
      <c r="H547" s="0" t="n">
        <v>2013</v>
      </c>
      <c r="I547" s="0" t="s">
        <v>2923</v>
      </c>
    </row>
    <row r="548" customFormat="false" ht="12.8" hidden="false" customHeight="false" outlineLevel="0" collapsed="false">
      <c r="B548" s="0" t="n">
        <v>142</v>
      </c>
      <c r="F548" s="0" t="n">
        <v>554</v>
      </c>
      <c r="G548" s="0" t="s">
        <v>2827</v>
      </c>
      <c r="H548" s="0" t="n">
        <v>2012</v>
      </c>
      <c r="I548" s="0" t="s">
        <v>2924</v>
      </c>
    </row>
    <row r="549" customFormat="false" ht="12.8" hidden="false" customHeight="false" outlineLevel="0" collapsed="false">
      <c r="B549" s="0" t="n">
        <v>143</v>
      </c>
      <c r="F549" s="0" t="n">
        <v>555</v>
      </c>
      <c r="G549" s="0" t="s">
        <v>2925</v>
      </c>
      <c r="H549" s="0" t="n">
        <v>2019</v>
      </c>
      <c r="I549" s="0" t="s">
        <v>2926</v>
      </c>
    </row>
    <row r="550" customFormat="false" ht="12.8" hidden="false" customHeight="false" outlineLevel="0" collapsed="false">
      <c r="B550" s="0" t="n">
        <v>144</v>
      </c>
      <c r="F550" s="0" t="n">
        <v>556</v>
      </c>
      <c r="G550" s="0" t="s">
        <v>2927</v>
      </c>
      <c r="H550" s="0" t="n">
        <v>2012</v>
      </c>
      <c r="I550" s="0" t="s">
        <v>2928</v>
      </c>
    </row>
    <row r="551" customFormat="false" ht="12.8" hidden="false" customHeight="false" outlineLevel="0" collapsed="false">
      <c r="B551" s="0" t="n">
        <v>145</v>
      </c>
      <c r="F551" s="0" t="n">
        <v>557</v>
      </c>
      <c r="G551" s="0" t="s">
        <v>2929</v>
      </c>
      <c r="H551" s="0" t="n">
        <v>2014</v>
      </c>
      <c r="I551" s="0" t="s">
        <v>2930</v>
      </c>
    </row>
    <row r="552" customFormat="false" ht="12.8" hidden="false" customHeight="false" outlineLevel="0" collapsed="false">
      <c r="B552" s="0" t="n">
        <v>146</v>
      </c>
      <c r="F552" s="0" t="n">
        <v>558</v>
      </c>
      <c r="G552" s="0" t="s">
        <v>2931</v>
      </c>
      <c r="H552" s="0" t="n">
        <v>2011</v>
      </c>
      <c r="I552" s="0" t="s">
        <v>2932</v>
      </c>
    </row>
    <row r="553" customFormat="false" ht="12.8" hidden="false" customHeight="false" outlineLevel="0" collapsed="false">
      <c r="B553" s="0" t="n">
        <v>147</v>
      </c>
      <c r="F553" s="0" t="n">
        <v>559</v>
      </c>
      <c r="G553" s="0" t="s">
        <v>2933</v>
      </c>
      <c r="H553" s="0" t="n">
        <v>2012</v>
      </c>
      <c r="I553" s="0" t="s">
        <v>2934</v>
      </c>
    </row>
    <row r="554" customFormat="false" ht="12.8" hidden="false" customHeight="false" outlineLevel="0" collapsed="false">
      <c r="B554" s="0" t="n">
        <v>148</v>
      </c>
      <c r="F554" s="0" t="n">
        <v>560</v>
      </c>
      <c r="G554" s="0" t="s">
        <v>2935</v>
      </c>
      <c r="H554" s="0" t="n">
        <v>2014</v>
      </c>
      <c r="I554" s="0" t="s">
        <v>2936</v>
      </c>
    </row>
    <row r="555" customFormat="false" ht="12.8" hidden="false" customHeight="false" outlineLevel="0" collapsed="false">
      <c r="B555" s="0" t="n">
        <v>149</v>
      </c>
      <c r="F555" s="0" t="n">
        <v>561</v>
      </c>
      <c r="G555" s="0" t="s">
        <v>2937</v>
      </c>
      <c r="H555" s="0" t="n">
        <v>2010</v>
      </c>
      <c r="I555" s="0" t="s">
        <v>2938</v>
      </c>
    </row>
    <row r="556" customFormat="false" ht="12.8" hidden="false" customHeight="false" outlineLevel="0" collapsed="false">
      <c r="B556" s="0" t="n">
        <v>150</v>
      </c>
      <c r="F556" s="0" t="n">
        <v>562</v>
      </c>
      <c r="G556" s="0" t="s">
        <v>2939</v>
      </c>
      <c r="H556" s="0" t="n">
        <v>2013</v>
      </c>
      <c r="I556" s="0" t="s">
        <v>2940</v>
      </c>
    </row>
    <row r="557" customFormat="false" ht="12.8" hidden="false" customHeight="false" outlineLevel="0" collapsed="false">
      <c r="B557" s="0" t="n">
        <v>151</v>
      </c>
      <c r="F557" s="0" t="n">
        <v>563</v>
      </c>
      <c r="G557" s="0" t="s">
        <v>2941</v>
      </c>
      <c r="H557" s="0" t="n">
        <v>2020</v>
      </c>
      <c r="I557" s="0" t="s">
        <v>2942</v>
      </c>
    </row>
    <row r="558" customFormat="false" ht="12.8" hidden="false" customHeight="false" outlineLevel="0" collapsed="false">
      <c r="B558" s="0" t="n">
        <v>152</v>
      </c>
      <c r="F558" s="0" t="n">
        <v>564</v>
      </c>
      <c r="G558" s="0" t="s">
        <v>2943</v>
      </c>
      <c r="H558" s="0" t="n">
        <v>2020</v>
      </c>
      <c r="I558" s="0" t="s">
        <v>2944</v>
      </c>
    </row>
    <row r="559" customFormat="false" ht="12.8" hidden="false" customHeight="false" outlineLevel="0" collapsed="false">
      <c r="B559" s="0" t="n">
        <v>153</v>
      </c>
      <c r="F559" s="0" t="n">
        <v>565</v>
      </c>
      <c r="G559" s="0" t="s">
        <v>2945</v>
      </c>
      <c r="H559" s="0" t="n">
        <v>2010</v>
      </c>
      <c r="I559" s="0" t="s">
        <v>2946</v>
      </c>
    </row>
    <row r="560" customFormat="false" ht="12.8" hidden="false" customHeight="false" outlineLevel="0" collapsed="false">
      <c r="B560" s="0" t="n">
        <v>154</v>
      </c>
      <c r="F560" s="0" t="n">
        <v>566</v>
      </c>
      <c r="G560" s="0" t="s">
        <v>2947</v>
      </c>
      <c r="H560" s="0" t="n">
        <v>2009</v>
      </c>
      <c r="I560" s="0" t="s">
        <v>2948</v>
      </c>
    </row>
    <row r="561" customFormat="false" ht="12.8" hidden="false" customHeight="false" outlineLevel="0" collapsed="false">
      <c r="B561" s="0" t="n">
        <v>155</v>
      </c>
      <c r="F561" s="0" t="n">
        <v>567</v>
      </c>
      <c r="G561" s="0" t="s">
        <v>2949</v>
      </c>
      <c r="H561" s="0" t="n">
        <v>2018</v>
      </c>
      <c r="I561" s="0" t="s">
        <v>2950</v>
      </c>
    </row>
    <row r="562" customFormat="false" ht="12.8" hidden="false" customHeight="false" outlineLevel="0" collapsed="false">
      <c r="B562" s="0" t="n">
        <v>156</v>
      </c>
      <c r="F562" s="0" t="n">
        <v>568</v>
      </c>
      <c r="G562" s="0" t="s">
        <v>2951</v>
      </c>
      <c r="H562" s="0" t="n">
        <v>2017</v>
      </c>
      <c r="I562" s="0" t="s">
        <v>2952</v>
      </c>
    </row>
    <row r="563" customFormat="false" ht="12.8" hidden="false" customHeight="false" outlineLevel="0" collapsed="false">
      <c r="B563" s="0" t="n">
        <v>157</v>
      </c>
      <c r="F563" s="0" t="n">
        <v>569</v>
      </c>
      <c r="G563" s="0" t="s">
        <v>2953</v>
      </c>
      <c r="H563" s="0" t="n">
        <v>2012</v>
      </c>
      <c r="I563" s="0" t="s">
        <v>2954</v>
      </c>
    </row>
    <row r="564" customFormat="false" ht="12.8" hidden="false" customHeight="false" outlineLevel="0" collapsed="false">
      <c r="B564" s="0" t="n">
        <v>158</v>
      </c>
      <c r="F564" s="0" t="n">
        <v>570</v>
      </c>
      <c r="G564" s="0" t="s">
        <v>960</v>
      </c>
      <c r="H564" s="0" t="n">
        <v>2015</v>
      </c>
      <c r="I564" s="0" t="s">
        <v>965</v>
      </c>
    </row>
    <row r="565" customFormat="false" ht="12.8" hidden="false" customHeight="false" outlineLevel="0" collapsed="false">
      <c r="B565" s="0" t="n">
        <v>159</v>
      </c>
      <c r="F565" s="0" t="n">
        <v>571</v>
      </c>
      <c r="G565" s="0" t="s">
        <v>2955</v>
      </c>
      <c r="H565" s="0" t="n">
        <v>2016</v>
      </c>
      <c r="I565" s="0" t="s">
        <v>2956</v>
      </c>
    </row>
    <row r="566" customFormat="false" ht="12.8" hidden="false" customHeight="false" outlineLevel="0" collapsed="false">
      <c r="B566" s="0" t="n">
        <v>160</v>
      </c>
      <c r="F566" s="0" t="n">
        <v>572</v>
      </c>
      <c r="G566" s="0" t="s">
        <v>2957</v>
      </c>
      <c r="H566" s="0" t="n">
        <v>2020</v>
      </c>
      <c r="I566" s="0" t="s">
        <v>2958</v>
      </c>
    </row>
    <row r="567" customFormat="false" ht="12.8" hidden="false" customHeight="false" outlineLevel="0" collapsed="false">
      <c r="B567" s="0" t="n">
        <v>161</v>
      </c>
      <c r="F567" s="0" t="n">
        <v>573</v>
      </c>
      <c r="G567" s="0" t="s">
        <v>2959</v>
      </c>
      <c r="H567" s="0" t="n">
        <v>2019</v>
      </c>
      <c r="I567" s="0" t="s">
        <v>2960</v>
      </c>
    </row>
    <row r="568" customFormat="false" ht="12.8" hidden="false" customHeight="false" outlineLevel="0" collapsed="false">
      <c r="B568" s="0" t="n">
        <v>162</v>
      </c>
      <c r="F568" s="0" t="n">
        <v>574</v>
      </c>
      <c r="G568" s="0" t="s">
        <v>2961</v>
      </c>
      <c r="H568" s="0" t="n">
        <v>2012</v>
      </c>
      <c r="I568" s="0" t="s">
        <v>2962</v>
      </c>
    </row>
    <row r="569" customFormat="false" ht="12.8" hidden="false" customHeight="false" outlineLevel="0" collapsed="false">
      <c r="B569" s="0" t="n">
        <v>163</v>
      </c>
      <c r="F569" s="0" t="n">
        <v>575</v>
      </c>
      <c r="G569" s="0" t="s">
        <v>2963</v>
      </c>
      <c r="H569" s="0" t="n">
        <v>2010</v>
      </c>
      <c r="I569" s="0" t="s">
        <v>2964</v>
      </c>
    </row>
    <row r="570" customFormat="false" ht="12.8" hidden="false" customHeight="false" outlineLevel="0" collapsed="false">
      <c r="B570" s="0" t="n">
        <v>164</v>
      </c>
      <c r="F570" s="0" t="n">
        <v>576</v>
      </c>
      <c r="G570" s="0" t="s">
        <v>2965</v>
      </c>
      <c r="H570" s="0" t="n">
        <v>2016</v>
      </c>
      <c r="I570" s="0" t="s">
        <v>2966</v>
      </c>
    </row>
    <row r="571" customFormat="false" ht="12.8" hidden="false" customHeight="false" outlineLevel="0" collapsed="false">
      <c r="B571" s="0" t="n">
        <v>165</v>
      </c>
      <c r="F571" s="0" t="n">
        <v>577</v>
      </c>
      <c r="G571" s="0" t="s">
        <v>2967</v>
      </c>
      <c r="H571" s="0" t="n">
        <v>2018</v>
      </c>
      <c r="I571" s="0" t="s">
        <v>2968</v>
      </c>
    </row>
    <row r="572" customFormat="false" ht="12.8" hidden="false" customHeight="false" outlineLevel="0" collapsed="false">
      <c r="B572" s="0" t="n">
        <v>166</v>
      </c>
      <c r="F572" s="0" t="n">
        <v>578</v>
      </c>
      <c r="G572" s="0" t="s">
        <v>2969</v>
      </c>
      <c r="H572" s="0" t="n">
        <v>2016</v>
      </c>
      <c r="I572" s="0" t="s">
        <v>2970</v>
      </c>
    </row>
    <row r="573" customFormat="false" ht="12.8" hidden="false" customHeight="false" outlineLevel="0" collapsed="false">
      <c r="B573" s="0" t="n">
        <v>167</v>
      </c>
      <c r="F573" s="0" t="n">
        <v>579</v>
      </c>
      <c r="G573" s="0" t="s">
        <v>2971</v>
      </c>
      <c r="H573" s="0" t="n">
        <v>2015</v>
      </c>
      <c r="I573" s="0" t="s">
        <v>2972</v>
      </c>
    </row>
    <row r="574" customFormat="false" ht="12.8" hidden="false" customHeight="false" outlineLevel="0" collapsed="false">
      <c r="B574" s="0" t="n">
        <v>168</v>
      </c>
      <c r="F574" s="0" t="n">
        <v>580</v>
      </c>
      <c r="G574" s="0" t="s">
        <v>2973</v>
      </c>
      <c r="H574" s="0" t="n">
        <v>2013</v>
      </c>
      <c r="I574" s="0" t="s">
        <v>2974</v>
      </c>
    </row>
    <row r="575" customFormat="false" ht="12.8" hidden="false" customHeight="false" outlineLevel="0" collapsed="false">
      <c r="B575" s="0" t="n">
        <v>169</v>
      </c>
      <c r="F575" s="0" t="n">
        <v>581</v>
      </c>
      <c r="G575" s="0" t="s">
        <v>2975</v>
      </c>
      <c r="H575" s="0" t="n">
        <v>2015</v>
      </c>
      <c r="I575" s="0" t="s">
        <v>2976</v>
      </c>
    </row>
    <row r="576" customFormat="false" ht="12.8" hidden="false" customHeight="false" outlineLevel="0" collapsed="false">
      <c r="B576" s="0" t="n">
        <v>170</v>
      </c>
      <c r="F576" s="0" t="n">
        <v>582</v>
      </c>
      <c r="G576" s="0" t="s">
        <v>2977</v>
      </c>
      <c r="H576" s="0" t="n">
        <v>2012</v>
      </c>
      <c r="I576" s="0" t="s">
        <v>2978</v>
      </c>
    </row>
    <row r="577" customFormat="false" ht="12.8" hidden="false" customHeight="false" outlineLevel="0" collapsed="false">
      <c r="B577" s="0" t="n">
        <v>171</v>
      </c>
      <c r="F577" s="0" t="n">
        <v>583</v>
      </c>
      <c r="G577" s="0" t="s">
        <v>1520</v>
      </c>
      <c r="H577" s="0" t="n">
        <v>2018</v>
      </c>
      <c r="I577" s="0" t="s">
        <v>1521</v>
      </c>
    </row>
    <row r="578" customFormat="false" ht="12.8" hidden="false" customHeight="false" outlineLevel="0" collapsed="false">
      <c r="B578" s="0" t="n">
        <v>172</v>
      </c>
      <c r="F578" s="0" t="n">
        <v>584</v>
      </c>
      <c r="G578" s="0" t="s">
        <v>1130</v>
      </c>
      <c r="H578" s="0" t="n">
        <v>2016</v>
      </c>
      <c r="I578" s="0" t="s">
        <v>1131</v>
      </c>
    </row>
    <row r="579" customFormat="false" ht="12.8" hidden="false" customHeight="false" outlineLevel="0" collapsed="false">
      <c r="B579" s="0" t="n">
        <v>173</v>
      </c>
      <c r="F579" s="0" t="n">
        <v>585</v>
      </c>
      <c r="G579" s="0" t="s">
        <v>2979</v>
      </c>
      <c r="H579" s="0" t="n">
        <v>2021</v>
      </c>
      <c r="I579" s="0" t="s">
        <v>2980</v>
      </c>
    </row>
    <row r="580" customFormat="false" ht="12.8" hidden="false" customHeight="false" outlineLevel="0" collapsed="false">
      <c r="B580" s="0" t="n">
        <v>174</v>
      </c>
      <c r="F580" s="0" t="n">
        <v>586</v>
      </c>
      <c r="G580" s="0" t="s">
        <v>2981</v>
      </c>
      <c r="H580" s="0" t="n">
        <v>2021</v>
      </c>
      <c r="I580" s="0" t="s">
        <v>2982</v>
      </c>
    </row>
    <row r="581" customFormat="false" ht="12.8" hidden="false" customHeight="false" outlineLevel="0" collapsed="false">
      <c r="B581" s="0" t="n">
        <v>175</v>
      </c>
      <c r="F581" s="0" t="n">
        <v>587</v>
      </c>
      <c r="G581" s="0" t="s">
        <v>2983</v>
      </c>
      <c r="H581" s="0" t="n">
        <v>2015</v>
      </c>
      <c r="I581" s="0" t="s">
        <v>2984</v>
      </c>
    </row>
    <row r="582" customFormat="false" ht="12.8" hidden="false" customHeight="false" outlineLevel="0" collapsed="false">
      <c r="B582" s="0" t="n">
        <v>176</v>
      </c>
      <c r="F582" s="0" t="n">
        <v>588</v>
      </c>
      <c r="G582" s="0" t="s">
        <v>2985</v>
      </c>
      <c r="H582" s="0" t="n">
        <v>2015</v>
      </c>
      <c r="I582" s="0" t="s">
        <v>2986</v>
      </c>
    </row>
    <row r="583" customFormat="false" ht="12.8" hidden="false" customHeight="false" outlineLevel="0" collapsed="false">
      <c r="B583" s="0" t="n">
        <v>177</v>
      </c>
      <c r="F583" s="0" t="n">
        <v>589</v>
      </c>
      <c r="G583" s="0" t="s">
        <v>2987</v>
      </c>
      <c r="H583" s="0" t="n">
        <v>2021</v>
      </c>
      <c r="I583" s="0" t="s">
        <v>2988</v>
      </c>
    </row>
    <row r="584" customFormat="false" ht="12.8" hidden="false" customHeight="false" outlineLevel="0" collapsed="false">
      <c r="B584" s="0" t="n">
        <v>178</v>
      </c>
      <c r="F584" s="0" t="n">
        <v>590</v>
      </c>
      <c r="G584" s="0" t="s">
        <v>2989</v>
      </c>
      <c r="H584" s="0" t="n">
        <v>2016</v>
      </c>
      <c r="I584" s="0" t="s">
        <v>2990</v>
      </c>
    </row>
    <row r="585" customFormat="false" ht="12.8" hidden="false" customHeight="false" outlineLevel="0" collapsed="false">
      <c r="B585" s="0" t="n">
        <v>179</v>
      </c>
      <c r="F585" s="0" t="n">
        <v>591</v>
      </c>
      <c r="G585" s="0" t="s">
        <v>2991</v>
      </c>
      <c r="H585" s="0" t="n">
        <v>2012</v>
      </c>
      <c r="I585" s="0" t="s">
        <v>2992</v>
      </c>
    </row>
    <row r="586" customFormat="false" ht="12.8" hidden="false" customHeight="false" outlineLevel="0" collapsed="false">
      <c r="B586" s="0" t="n">
        <v>180</v>
      </c>
      <c r="F586" s="0" t="n">
        <v>592</v>
      </c>
      <c r="G586" s="0" t="s">
        <v>2993</v>
      </c>
      <c r="H586" s="0" t="n">
        <v>2018</v>
      </c>
      <c r="I586" s="0" t="s">
        <v>2994</v>
      </c>
    </row>
    <row r="587" customFormat="false" ht="12.8" hidden="false" customHeight="false" outlineLevel="0" collapsed="false">
      <c r="B587" s="0" t="n">
        <v>181</v>
      </c>
      <c r="F587" s="0" t="n">
        <v>593</v>
      </c>
      <c r="G587" s="0" t="s">
        <v>2995</v>
      </c>
      <c r="H587" s="0" t="n">
        <v>2019</v>
      </c>
      <c r="I587" s="0" t="s">
        <v>2996</v>
      </c>
    </row>
    <row r="588" customFormat="false" ht="12.8" hidden="false" customHeight="false" outlineLevel="0" collapsed="false">
      <c r="B588" s="0" t="n">
        <v>182</v>
      </c>
      <c r="F588" s="0" t="n">
        <v>594</v>
      </c>
      <c r="G588" s="0" t="s">
        <v>2997</v>
      </c>
      <c r="H588" s="0" t="n">
        <v>2016</v>
      </c>
      <c r="I588" s="0" t="s">
        <v>2998</v>
      </c>
    </row>
    <row r="589" customFormat="false" ht="12.8" hidden="false" customHeight="false" outlineLevel="0" collapsed="false">
      <c r="B589" s="0" t="n">
        <v>183</v>
      </c>
      <c r="F589" s="0" t="n">
        <v>595</v>
      </c>
      <c r="G589" s="0" t="s">
        <v>2999</v>
      </c>
      <c r="H589" s="0" t="n">
        <v>2018</v>
      </c>
      <c r="I589" s="0" t="s">
        <v>3000</v>
      </c>
    </row>
    <row r="590" customFormat="false" ht="12.8" hidden="false" customHeight="false" outlineLevel="0" collapsed="false">
      <c r="B590" s="0" t="n">
        <v>184</v>
      </c>
      <c r="F590" s="0" t="n">
        <v>596</v>
      </c>
      <c r="G590" s="0" t="s">
        <v>3001</v>
      </c>
      <c r="I590" s="0" t="s">
        <v>3002</v>
      </c>
    </row>
    <row r="591" customFormat="false" ht="12.8" hidden="false" customHeight="false" outlineLevel="0" collapsed="false">
      <c r="B591" s="0" t="n">
        <v>185</v>
      </c>
      <c r="F591" s="0" t="n">
        <v>597</v>
      </c>
      <c r="G591" s="0" t="s">
        <v>3003</v>
      </c>
      <c r="H591" s="0" t="n">
        <v>2019</v>
      </c>
      <c r="I591" s="0" t="s">
        <v>3004</v>
      </c>
    </row>
    <row r="592" customFormat="false" ht="12.8" hidden="false" customHeight="false" outlineLevel="0" collapsed="false">
      <c r="B592" s="0" t="n">
        <v>186</v>
      </c>
      <c r="F592" s="0" t="n">
        <v>598</v>
      </c>
      <c r="G592" s="0" t="s">
        <v>3005</v>
      </c>
      <c r="H592" s="0" t="n">
        <v>2013</v>
      </c>
      <c r="I592" s="0" t="s">
        <v>3006</v>
      </c>
    </row>
    <row r="593" customFormat="false" ht="12.8" hidden="false" customHeight="false" outlineLevel="0" collapsed="false">
      <c r="B593" s="0" t="n">
        <v>187</v>
      </c>
      <c r="F593" s="0" t="n">
        <v>599</v>
      </c>
      <c r="G593" s="0" t="s">
        <v>3007</v>
      </c>
      <c r="H593" s="0" t="n">
        <v>2015</v>
      </c>
      <c r="I593" s="0" t="s">
        <v>3008</v>
      </c>
    </row>
    <row r="594" customFormat="false" ht="12.8" hidden="false" customHeight="false" outlineLevel="0" collapsed="false">
      <c r="B594" s="0" t="n">
        <v>188</v>
      </c>
      <c r="F594" s="0" t="n">
        <v>600</v>
      </c>
      <c r="G594" s="0" t="s">
        <v>3009</v>
      </c>
      <c r="H594" s="0" t="n">
        <v>2018</v>
      </c>
      <c r="I594" s="0" t="s">
        <v>3010</v>
      </c>
    </row>
    <row r="595" customFormat="false" ht="12.8" hidden="false" customHeight="false" outlineLevel="0" collapsed="false">
      <c r="B595" s="0" t="n">
        <v>189</v>
      </c>
      <c r="F595" s="0" t="n">
        <v>601</v>
      </c>
      <c r="G595" s="0" t="s">
        <v>3011</v>
      </c>
      <c r="H595" s="0" t="n">
        <v>2013</v>
      </c>
      <c r="I595" s="0" t="s">
        <v>3012</v>
      </c>
    </row>
    <row r="596" customFormat="false" ht="12.8" hidden="false" customHeight="false" outlineLevel="0" collapsed="false">
      <c r="B596" s="0" t="n">
        <v>190</v>
      </c>
      <c r="F596" s="0" t="n">
        <v>602</v>
      </c>
      <c r="G596" s="0" t="s">
        <v>3013</v>
      </c>
      <c r="H596" s="0" t="n">
        <v>2011</v>
      </c>
      <c r="I596" s="0" t="s">
        <v>3014</v>
      </c>
    </row>
    <row r="597" customFormat="false" ht="12.8" hidden="false" customHeight="false" outlineLevel="0" collapsed="false">
      <c r="B597" s="0" t="n">
        <v>191</v>
      </c>
      <c r="F597" s="0" t="n">
        <v>603</v>
      </c>
      <c r="G597" s="0" t="s">
        <v>3015</v>
      </c>
      <c r="H597" s="0" t="n">
        <v>2020</v>
      </c>
      <c r="I597" s="0" t="s">
        <v>3016</v>
      </c>
    </row>
    <row r="598" customFormat="false" ht="12.8" hidden="false" customHeight="false" outlineLevel="0" collapsed="false">
      <c r="B598" s="0" t="n">
        <v>192</v>
      </c>
      <c r="F598" s="0" t="n">
        <v>604</v>
      </c>
      <c r="G598" s="0" t="s">
        <v>3017</v>
      </c>
      <c r="H598" s="0" t="n">
        <v>2019</v>
      </c>
      <c r="I598" s="0" t="s">
        <v>3018</v>
      </c>
    </row>
    <row r="599" customFormat="false" ht="12.8" hidden="false" customHeight="false" outlineLevel="0" collapsed="false">
      <c r="B599" s="0" t="n">
        <v>193</v>
      </c>
      <c r="F599" s="0" t="n">
        <v>605</v>
      </c>
      <c r="G599" s="0" t="s">
        <v>3019</v>
      </c>
      <c r="H599" s="0" t="n">
        <v>2021</v>
      </c>
      <c r="I599" s="0" t="s">
        <v>3020</v>
      </c>
    </row>
    <row r="600" customFormat="false" ht="12.8" hidden="false" customHeight="false" outlineLevel="0" collapsed="false">
      <c r="B600" s="0" t="n">
        <v>194</v>
      </c>
      <c r="F600" s="0" t="n">
        <v>606</v>
      </c>
      <c r="G600" s="0" t="s">
        <v>3021</v>
      </c>
      <c r="H600" s="0" t="n">
        <v>2016</v>
      </c>
      <c r="I600" s="0" t="s">
        <v>3022</v>
      </c>
    </row>
    <row r="601" customFormat="false" ht="12.8" hidden="false" customHeight="false" outlineLevel="0" collapsed="false">
      <c r="B601" s="0" t="n">
        <v>195</v>
      </c>
      <c r="F601" s="0" t="n">
        <v>607</v>
      </c>
      <c r="G601" s="0" t="s">
        <v>3023</v>
      </c>
      <c r="H601" s="0" t="n">
        <v>2012</v>
      </c>
      <c r="I601" s="0" t="s">
        <v>3024</v>
      </c>
    </row>
    <row r="602" customFormat="false" ht="12.8" hidden="false" customHeight="false" outlineLevel="0" collapsed="false">
      <c r="B602" s="0" t="n">
        <v>196</v>
      </c>
      <c r="F602" s="0" t="n">
        <v>608</v>
      </c>
      <c r="G602" s="0" t="s">
        <v>3025</v>
      </c>
      <c r="H602" s="0" t="n">
        <v>2019</v>
      </c>
      <c r="I602" s="0" t="s">
        <v>3026</v>
      </c>
    </row>
    <row r="603" customFormat="false" ht="12.8" hidden="false" customHeight="false" outlineLevel="0" collapsed="false">
      <c r="B603" s="0" t="n">
        <v>197</v>
      </c>
      <c r="F603" s="0" t="n">
        <v>609</v>
      </c>
      <c r="G603" s="0" t="s">
        <v>3027</v>
      </c>
      <c r="H603" s="0" t="n">
        <v>2012</v>
      </c>
      <c r="I603" s="0" t="s">
        <v>3028</v>
      </c>
    </row>
    <row r="604" customFormat="false" ht="12.8" hidden="false" customHeight="false" outlineLevel="0" collapsed="false">
      <c r="B604" s="0" t="n">
        <v>198</v>
      </c>
      <c r="F604" s="0" t="n">
        <v>610</v>
      </c>
      <c r="G604" s="0" t="s">
        <v>3029</v>
      </c>
      <c r="H604" s="0" t="n">
        <v>2015</v>
      </c>
      <c r="I604" s="0" t="s">
        <v>3030</v>
      </c>
    </row>
    <row r="605" customFormat="false" ht="12.8" hidden="false" customHeight="false" outlineLevel="0" collapsed="false">
      <c r="B605" s="0" t="n">
        <v>199</v>
      </c>
      <c r="F605" s="0" t="n">
        <v>611</v>
      </c>
      <c r="G605" s="0" t="s">
        <v>3031</v>
      </c>
      <c r="H605" s="0" t="n">
        <v>2018</v>
      </c>
      <c r="I605" s="0" t="s">
        <v>3032</v>
      </c>
    </row>
    <row r="606" customFormat="false" ht="12.8" hidden="false" customHeight="false" outlineLevel="0" collapsed="false">
      <c r="B606" s="0" t="n">
        <v>200</v>
      </c>
      <c r="F606" s="0" t="n">
        <v>612</v>
      </c>
      <c r="G606" s="0" t="s">
        <v>3033</v>
      </c>
      <c r="H606" s="0" t="n">
        <v>2016</v>
      </c>
      <c r="I606" s="0" t="s">
        <v>3034</v>
      </c>
    </row>
    <row r="607" customFormat="false" ht="12.8" hidden="false" customHeight="false" outlineLevel="0" collapsed="false">
      <c r="B607" s="0" t="n">
        <v>201</v>
      </c>
      <c r="F607" s="0" t="n">
        <v>613</v>
      </c>
      <c r="G607" s="0" t="s">
        <v>3035</v>
      </c>
      <c r="H607" s="0" t="n">
        <v>2009</v>
      </c>
      <c r="I607" s="0" t="s">
        <v>3036</v>
      </c>
    </row>
    <row r="608" customFormat="false" ht="12.8" hidden="false" customHeight="false" outlineLevel="0" collapsed="false">
      <c r="B608" s="0" t="n">
        <v>202</v>
      </c>
      <c r="F608" s="0" t="n">
        <v>614</v>
      </c>
      <c r="G608" s="0" t="s">
        <v>3037</v>
      </c>
      <c r="H608" s="0" t="n">
        <v>2010</v>
      </c>
      <c r="I608" s="0" t="s">
        <v>2938</v>
      </c>
    </row>
    <row r="609" customFormat="false" ht="12.8" hidden="false" customHeight="false" outlineLevel="0" collapsed="false">
      <c r="B609" s="0" t="n">
        <v>203</v>
      </c>
      <c r="F609" s="0" t="n">
        <v>615</v>
      </c>
      <c r="G609" s="0" t="s">
        <v>3038</v>
      </c>
      <c r="H609" s="0" t="n">
        <v>2019</v>
      </c>
      <c r="I609" s="0" t="s">
        <v>3039</v>
      </c>
    </row>
    <row r="610" customFormat="false" ht="12.8" hidden="false" customHeight="false" outlineLevel="0" collapsed="false">
      <c r="B610" s="0" t="n">
        <v>204</v>
      </c>
      <c r="F610" s="0" t="n">
        <v>616</v>
      </c>
      <c r="G610" s="0" t="s">
        <v>3040</v>
      </c>
      <c r="H610" s="0" t="n">
        <v>2010</v>
      </c>
      <c r="I610" s="0" t="s">
        <v>3041</v>
      </c>
    </row>
    <row r="611" customFormat="false" ht="12.8" hidden="false" customHeight="false" outlineLevel="0" collapsed="false">
      <c r="B611" s="0" t="n">
        <v>205</v>
      </c>
      <c r="F611" s="0" t="n">
        <v>617</v>
      </c>
      <c r="G611" s="0" t="s">
        <v>3042</v>
      </c>
      <c r="H611" s="0" t="n">
        <v>2017</v>
      </c>
      <c r="I611" s="0" t="s">
        <v>3043</v>
      </c>
    </row>
    <row r="612" customFormat="false" ht="12.8" hidden="false" customHeight="false" outlineLevel="0" collapsed="false">
      <c r="B612" s="0" t="n">
        <v>206</v>
      </c>
      <c r="F612" s="0" t="n">
        <v>618</v>
      </c>
      <c r="G612" s="0" t="s">
        <v>3044</v>
      </c>
      <c r="H612" s="0" t="n">
        <v>2021</v>
      </c>
      <c r="I612" s="0" t="s">
        <v>3045</v>
      </c>
    </row>
    <row r="613" customFormat="false" ht="12.8" hidden="false" customHeight="false" outlineLevel="0" collapsed="false">
      <c r="B613" s="0" t="n">
        <v>207</v>
      </c>
      <c r="F613" s="0" t="n">
        <v>619</v>
      </c>
      <c r="G613" s="0" t="s">
        <v>3046</v>
      </c>
      <c r="H613" s="0" t="n">
        <v>2016</v>
      </c>
      <c r="I613" s="0" t="s">
        <v>3047</v>
      </c>
    </row>
    <row r="614" customFormat="false" ht="12.8" hidden="false" customHeight="false" outlineLevel="0" collapsed="false">
      <c r="B614" s="0" t="n">
        <v>208</v>
      </c>
      <c r="F614" s="0" t="n">
        <v>620</v>
      </c>
      <c r="G614" s="0" t="s">
        <v>3048</v>
      </c>
      <c r="H614" s="0" t="n">
        <v>2015</v>
      </c>
      <c r="I614" s="0" t="s">
        <v>3049</v>
      </c>
    </row>
    <row r="615" customFormat="false" ht="12.8" hidden="false" customHeight="false" outlineLevel="0" collapsed="false">
      <c r="B615" s="0" t="n">
        <v>209</v>
      </c>
      <c r="F615" s="0" t="n">
        <v>621</v>
      </c>
      <c r="G615" s="0" t="s">
        <v>3050</v>
      </c>
      <c r="H615" s="0" t="n">
        <v>2017</v>
      </c>
      <c r="I615" s="0" t="s">
        <v>3051</v>
      </c>
    </row>
    <row r="616" customFormat="false" ht="12.8" hidden="false" customHeight="false" outlineLevel="0" collapsed="false">
      <c r="B616" s="0" t="n">
        <v>210</v>
      </c>
      <c r="F616" s="0" t="n">
        <v>622</v>
      </c>
      <c r="G616" s="0" t="s">
        <v>3052</v>
      </c>
      <c r="H616" s="0" t="n">
        <v>2010</v>
      </c>
      <c r="I616" s="0" t="s">
        <v>3053</v>
      </c>
    </row>
    <row r="617" customFormat="false" ht="12.8" hidden="false" customHeight="false" outlineLevel="0" collapsed="false">
      <c r="B617" s="0" t="n">
        <v>211</v>
      </c>
      <c r="F617" s="0" t="n">
        <v>623</v>
      </c>
      <c r="G617" s="0" t="s">
        <v>167</v>
      </c>
      <c r="H617" s="0" t="n">
        <v>2010</v>
      </c>
      <c r="I617" s="0" t="s">
        <v>168</v>
      </c>
    </row>
    <row r="618" customFormat="false" ht="12.8" hidden="false" customHeight="false" outlineLevel="0" collapsed="false">
      <c r="B618" s="0" t="n">
        <v>212</v>
      </c>
      <c r="F618" s="0" t="n">
        <v>624</v>
      </c>
      <c r="G618" s="0" t="s">
        <v>2779</v>
      </c>
      <c r="H618" s="0" t="n">
        <v>2012</v>
      </c>
      <c r="I618" s="0" t="s">
        <v>2780</v>
      </c>
    </row>
    <row r="619" customFormat="false" ht="12.8" hidden="false" customHeight="false" outlineLevel="0" collapsed="false">
      <c r="B619" s="0" t="n">
        <v>213</v>
      </c>
      <c r="F619" s="0" t="n">
        <v>625</v>
      </c>
      <c r="G619" s="0" t="s">
        <v>3054</v>
      </c>
      <c r="H619" s="0" t="n">
        <v>2014</v>
      </c>
      <c r="I619" s="0" t="s">
        <v>3055</v>
      </c>
    </row>
    <row r="620" customFormat="false" ht="12.8" hidden="false" customHeight="false" outlineLevel="0" collapsed="false">
      <c r="B620" s="0" t="n">
        <v>214</v>
      </c>
      <c r="F620" s="0" t="n">
        <v>626</v>
      </c>
      <c r="G620" s="0" t="s">
        <v>3056</v>
      </c>
      <c r="H620" s="0" t="n">
        <v>2010</v>
      </c>
      <c r="I620" s="0" t="s">
        <v>3057</v>
      </c>
    </row>
    <row r="621" customFormat="false" ht="12.8" hidden="false" customHeight="false" outlineLevel="0" collapsed="false">
      <c r="B621" s="0" t="n">
        <v>215</v>
      </c>
      <c r="F621" s="0" t="n">
        <v>627</v>
      </c>
      <c r="G621" s="0" t="s">
        <v>3058</v>
      </c>
      <c r="H621" s="0" t="n">
        <v>2014</v>
      </c>
      <c r="I621" s="0" t="s">
        <v>3059</v>
      </c>
    </row>
    <row r="622" customFormat="false" ht="12.8" hidden="false" customHeight="false" outlineLevel="0" collapsed="false">
      <c r="B622" s="0" t="n">
        <v>216</v>
      </c>
      <c r="F622" s="0" t="n">
        <v>628</v>
      </c>
      <c r="G622" s="0" t="s">
        <v>3060</v>
      </c>
      <c r="H622" s="0" t="n">
        <v>2011</v>
      </c>
      <c r="I622" s="0" t="s">
        <v>3061</v>
      </c>
    </row>
    <row r="623" customFormat="false" ht="12.8" hidden="false" customHeight="false" outlineLevel="0" collapsed="false">
      <c r="B623" s="0" t="n">
        <v>217</v>
      </c>
      <c r="F623" s="0" t="n">
        <v>629</v>
      </c>
      <c r="G623" s="0" t="s">
        <v>3062</v>
      </c>
      <c r="H623" s="0" t="n">
        <v>2010</v>
      </c>
      <c r="I623" s="0" t="s">
        <v>3063</v>
      </c>
    </row>
    <row r="624" customFormat="false" ht="12.8" hidden="false" customHeight="false" outlineLevel="0" collapsed="false">
      <c r="B624" s="0" t="n">
        <v>218</v>
      </c>
      <c r="F624" s="0" t="n">
        <v>630</v>
      </c>
      <c r="G624" s="0" t="s">
        <v>3064</v>
      </c>
      <c r="H624" s="0" t="n">
        <v>2012</v>
      </c>
      <c r="I624" s="0" t="s">
        <v>3065</v>
      </c>
    </row>
    <row r="625" customFormat="false" ht="12.8" hidden="false" customHeight="false" outlineLevel="0" collapsed="false">
      <c r="B625" s="0" t="n">
        <v>219</v>
      </c>
      <c r="F625" s="0" t="n">
        <v>631</v>
      </c>
      <c r="G625" s="0" t="s">
        <v>3066</v>
      </c>
      <c r="H625" s="0" t="n">
        <v>2018</v>
      </c>
      <c r="I625" s="0" t="s">
        <v>3067</v>
      </c>
    </row>
    <row r="626" customFormat="false" ht="12.8" hidden="false" customHeight="false" outlineLevel="0" collapsed="false">
      <c r="B626" s="0" t="n">
        <v>220</v>
      </c>
      <c r="F626" s="0" t="n">
        <v>632</v>
      </c>
      <c r="G626" s="0" t="s">
        <v>623</v>
      </c>
      <c r="H626" s="0" t="n">
        <v>2013</v>
      </c>
      <c r="I626" s="0" t="s">
        <v>624</v>
      </c>
    </row>
    <row r="627" customFormat="false" ht="12.8" hidden="false" customHeight="false" outlineLevel="0" collapsed="false">
      <c r="B627" s="0" t="n">
        <v>221</v>
      </c>
      <c r="F627" s="0" t="n">
        <v>633</v>
      </c>
      <c r="G627" s="0" t="s">
        <v>3068</v>
      </c>
      <c r="H627" s="0" t="n">
        <v>2011</v>
      </c>
      <c r="I627" s="0" t="s">
        <v>3069</v>
      </c>
    </row>
    <row r="628" customFormat="false" ht="12.8" hidden="false" customHeight="false" outlineLevel="0" collapsed="false">
      <c r="B628" s="0" t="n">
        <v>222</v>
      </c>
      <c r="F628" s="0" t="n">
        <v>634</v>
      </c>
      <c r="G628" s="0" t="s">
        <v>3070</v>
      </c>
      <c r="H628" s="0" t="n">
        <v>2012</v>
      </c>
      <c r="I628" s="0" t="s">
        <v>3071</v>
      </c>
    </row>
    <row r="629" customFormat="false" ht="12.8" hidden="false" customHeight="false" outlineLevel="0" collapsed="false">
      <c r="B629" s="0" t="n">
        <v>223</v>
      </c>
      <c r="F629" s="0" t="n">
        <v>635</v>
      </c>
      <c r="G629" s="0" t="s">
        <v>3072</v>
      </c>
      <c r="H629" s="0" t="n">
        <v>2011</v>
      </c>
      <c r="I629" s="0" t="s">
        <v>3073</v>
      </c>
    </row>
    <row r="630" customFormat="false" ht="12.8" hidden="false" customHeight="false" outlineLevel="0" collapsed="false">
      <c r="B630" s="0" t="n">
        <v>224</v>
      </c>
      <c r="F630" s="0" t="n">
        <v>636</v>
      </c>
      <c r="G630" s="0" t="s">
        <v>1073</v>
      </c>
      <c r="H630" s="0" t="n">
        <v>2015</v>
      </c>
      <c r="I630" s="0" t="s">
        <v>1074</v>
      </c>
    </row>
    <row r="631" customFormat="false" ht="12.8" hidden="false" customHeight="false" outlineLevel="0" collapsed="false">
      <c r="B631" s="0" t="n">
        <v>225</v>
      </c>
      <c r="F631" s="0" t="n">
        <v>637</v>
      </c>
      <c r="G631" s="0" t="s">
        <v>954</v>
      </c>
      <c r="H631" s="0" t="n">
        <v>2014</v>
      </c>
      <c r="I631" s="0" t="s">
        <v>955</v>
      </c>
    </row>
    <row r="632" customFormat="false" ht="12.8" hidden="false" customHeight="false" outlineLevel="0" collapsed="false">
      <c r="B632" s="0" t="n">
        <v>226</v>
      </c>
      <c r="F632" s="0" t="n">
        <v>638</v>
      </c>
      <c r="G632" s="0" t="s">
        <v>3074</v>
      </c>
      <c r="H632" s="0" t="n">
        <v>2013</v>
      </c>
      <c r="I632" s="0" t="s">
        <v>3075</v>
      </c>
    </row>
    <row r="633" customFormat="false" ht="12.8" hidden="false" customHeight="false" outlineLevel="0" collapsed="false">
      <c r="B633" s="0" t="n">
        <v>227</v>
      </c>
      <c r="F633" s="0" t="n">
        <v>639</v>
      </c>
      <c r="G633" s="0" t="s">
        <v>3076</v>
      </c>
      <c r="H633" s="0" t="n">
        <v>2012</v>
      </c>
      <c r="I633" s="0" t="s">
        <v>3077</v>
      </c>
    </row>
    <row r="634" customFormat="false" ht="12.8" hidden="false" customHeight="false" outlineLevel="0" collapsed="false">
      <c r="B634" s="0" t="n">
        <v>228</v>
      </c>
      <c r="F634" s="0" t="n">
        <v>640</v>
      </c>
      <c r="G634" s="0" t="s">
        <v>1153</v>
      </c>
      <c r="H634" s="0" t="n">
        <v>2016</v>
      </c>
      <c r="I634" s="0" t="s">
        <v>1154</v>
      </c>
    </row>
    <row r="635" customFormat="false" ht="12.8" hidden="false" customHeight="false" outlineLevel="0" collapsed="false">
      <c r="B635" s="0" t="n">
        <v>229</v>
      </c>
      <c r="F635" s="0" t="n">
        <v>641</v>
      </c>
      <c r="G635" s="0" t="s">
        <v>3078</v>
      </c>
      <c r="H635" s="0" t="n">
        <v>2011</v>
      </c>
      <c r="I635" s="0" t="s">
        <v>3079</v>
      </c>
    </row>
    <row r="636" customFormat="false" ht="12.8" hidden="false" customHeight="false" outlineLevel="0" collapsed="false">
      <c r="B636" s="0" t="n">
        <v>230</v>
      </c>
      <c r="F636" s="0" t="n">
        <v>642</v>
      </c>
      <c r="G636" s="0" t="s">
        <v>446</v>
      </c>
      <c r="H636" s="0" t="n">
        <v>2012</v>
      </c>
      <c r="I636" s="0" t="s">
        <v>447</v>
      </c>
    </row>
    <row r="637" customFormat="false" ht="12.8" hidden="false" customHeight="false" outlineLevel="0" collapsed="false">
      <c r="B637" s="0" t="n">
        <v>231</v>
      </c>
      <c r="F637" s="0" t="n">
        <v>643</v>
      </c>
      <c r="G637" s="0" t="s">
        <v>3080</v>
      </c>
      <c r="H637" s="0" t="n">
        <v>2017</v>
      </c>
      <c r="I637" s="0" t="s">
        <v>3081</v>
      </c>
    </row>
    <row r="638" customFormat="false" ht="12.8" hidden="false" customHeight="false" outlineLevel="0" collapsed="false">
      <c r="B638" s="0" t="n">
        <v>232</v>
      </c>
      <c r="F638" s="0" t="n">
        <v>644</v>
      </c>
      <c r="G638" s="0" t="s">
        <v>3082</v>
      </c>
      <c r="H638" s="0" t="n">
        <v>2020</v>
      </c>
      <c r="I638" s="0" t="s">
        <v>3083</v>
      </c>
    </row>
    <row r="639" customFormat="false" ht="12.8" hidden="false" customHeight="false" outlineLevel="0" collapsed="false">
      <c r="B639" s="0" t="n">
        <v>233</v>
      </c>
      <c r="F639" s="0" t="n">
        <v>645</v>
      </c>
      <c r="G639" s="0" t="s">
        <v>3060</v>
      </c>
      <c r="H639" s="0" t="n">
        <v>2015</v>
      </c>
      <c r="I639" s="0" t="s">
        <v>3084</v>
      </c>
    </row>
    <row r="640" customFormat="false" ht="12.8" hidden="false" customHeight="false" outlineLevel="0" collapsed="false">
      <c r="B640" s="0" t="n">
        <v>234</v>
      </c>
      <c r="F640" s="0" t="n">
        <v>646</v>
      </c>
      <c r="G640" s="0" t="s">
        <v>3085</v>
      </c>
      <c r="H640" s="0" t="n">
        <v>2011</v>
      </c>
      <c r="I640" s="0" t="s">
        <v>3086</v>
      </c>
    </row>
    <row r="641" customFormat="false" ht="12.8" hidden="false" customHeight="false" outlineLevel="0" collapsed="false">
      <c r="B641" s="0" t="n">
        <v>235</v>
      </c>
      <c r="F641" s="0" t="n">
        <v>647</v>
      </c>
      <c r="G641" s="0" t="s">
        <v>3087</v>
      </c>
      <c r="H641" s="0" t="n">
        <v>2017</v>
      </c>
      <c r="I641" s="0" t="s">
        <v>3088</v>
      </c>
    </row>
    <row r="642" customFormat="false" ht="12.8" hidden="false" customHeight="false" outlineLevel="0" collapsed="false">
      <c r="B642" s="0" t="n">
        <v>236</v>
      </c>
      <c r="F642" s="0" t="n">
        <v>648</v>
      </c>
      <c r="G642" s="0" t="s">
        <v>381</v>
      </c>
      <c r="H642" s="0" t="n">
        <v>2011</v>
      </c>
      <c r="I642" s="0" t="s">
        <v>3089</v>
      </c>
    </row>
    <row r="643" customFormat="false" ht="12.8" hidden="false" customHeight="false" outlineLevel="0" collapsed="false">
      <c r="B643" s="0" t="n">
        <v>237</v>
      </c>
      <c r="F643" s="0" t="n">
        <v>649</v>
      </c>
      <c r="G643" s="0" t="s">
        <v>3090</v>
      </c>
      <c r="H643" s="0" t="n">
        <v>2012</v>
      </c>
      <c r="I643" s="0" t="s">
        <v>3091</v>
      </c>
    </row>
    <row r="644" customFormat="false" ht="12.8" hidden="false" customHeight="false" outlineLevel="0" collapsed="false">
      <c r="B644" s="0" t="n">
        <v>238</v>
      </c>
      <c r="F644" s="0" t="n">
        <v>650</v>
      </c>
      <c r="G644" s="0" t="s">
        <v>3092</v>
      </c>
      <c r="H644" s="0" t="n">
        <v>2017</v>
      </c>
      <c r="I644" s="0" t="s">
        <v>3093</v>
      </c>
    </row>
    <row r="645" customFormat="false" ht="12.8" hidden="false" customHeight="false" outlineLevel="0" collapsed="false">
      <c r="B645" s="0" t="n">
        <v>239</v>
      </c>
      <c r="F645" s="0" t="n">
        <v>651</v>
      </c>
      <c r="G645" s="0" t="s">
        <v>3094</v>
      </c>
      <c r="H645" s="0" t="n">
        <v>2014</v>
      </c>
      <c r="I645" s="0" t="s">
        <v>3095</v>
      </c>
    </row>
    <row r="646" customFormat="false" ht="12.8" hidden="false" customHeight="false" outlineLevel="0" collapsed="false">
      <c r="B646" s="0" t="n">
        <v>240</v>
      </c>
      <c r="F646" s="0" t="n">
        <v>652</v>
      </c>
      <c r="G646" s="0" t="s">
        <v>3096</v>
      </c>
      <c r="H646" s="0" t="n">
        <v>2016</v>
      </c>
      <c r="I646" s="0" t="s">
        <v>3097</v>
      </c>
    </row>
    <row r="647" customFormat="false" ht="12.8" hidden="false" customHeight="false" outlineLevel="0" collapsed="false">
      <c r="B647" s="0" t="n">
        <v>241</v>
      </c>
      <c r="F647" s="0" t="n">
        <v>653</v>
      </c>
      <c r="G647" s="0" t="s">
        <v>3098</v>
      </c>
      <c r="H647" s="0" t="n">
        <v>2016</v>
      </c>
      <c r="I647" s="0" t="s">
        <v>3099</v>
      </c>
    </row>
    <row r="648" customFormat="false" ht="12.8" hidden="false" customHeight="false" outlineLevel="0" collapsed="false">
      <c r="B648" s="0" t="n">
        <v>242</v>
      </c>
      <c r="F648" s="0" t="n">
        <v>654</v>
      </c>
      <c r="G648" s="0" t="s">
        <v>829</v>
      </c>
      <c r="H648" s="0" t="n">
        <v>2014</v>
      </c>
      <c r="I648" s="0" t="s">
        <v>830</v>
      </c>
    </row>
    <row r="649" customFormat="false" ht="12.8" hidden="false" customHeight="false" outlineLevel="0" collapsed="false">
      <c r="B649" s="0" t="n">
        <v>243</v>
      </c>
      <c r="F649" s="0" t="n">
        <v>655</v>
      </c>
      <c r="G649" s="0" t="s">
        <v>3100</v>
      </c>
      <c r="H649" s="0" t="n">
        <v>2011</v>
      </c>
      <c r="I649" s="0" t="s">
        <v>3101</v>
      </c>
    </row>
    <row r="650" customFormat="false" ht="12.8" hidden="false" customHeight="false" outlineLevel="0" collapsed="false">
      <c r="B650" s="0" t="n">
        <v>244</v>
      </c>
      <c r="F650" s="0" t="n">
        <v>656</v>
      </c>
      <c r="G650" s="0" t="s">
        <v>3102</v>
      </c>
      <c r="H650" s="0" t="n">
        <v>2014</v>
      </c>
      <c r="I650" s="0" t="s">
        <v>3103</v>
      </c>
    </row>
    <row r="651" customFormat="false" ht="12.8" hidden="false" customHeight="false" outlineLevel="0" collapsed="false">
      <c r="B651" s="0" t="n">
        <v>245</v>
      </c>
      <c r="F651" s="0" t="n">
        <v>657</v>
      </c>
      <c r="G651" s="0" t="s">
        <v>1881</v>
      </c>
      <c r="H651" s="0" t="n">
        <v>2020</v>
      </c>
      <c r="I651" s="0" t="s">
        <v>1882</v>
      </c>
    </row>
    <row r="652" customFormat="false" ht="12.8" hidden="false" customHeight="false" outlineLevel="0" collapsed="false">
      <c r="B652" s="0" t="n">
        <v>246</v>
      </c>
      <c r="F652" s="0" t="n">
        <v>658</v>
      </c>
      <c r="G652" s="0" t="s">
        <v>3104</v>
      </c>
      <c r="H652" s="0" t="n">
        <v>2016</v>
      </c>
      <c r="I652" s="0" t="s">
        <v>3105</v>
      </c>
    </row>
    <row r="653" customFormat="false" ht="12.8" hidden="false" customHeight="false" outlineLevel="0" collapsed="false">
      <c r="B653" s="0" t="n">
        <v>247</v>
      </c>
      <c r="F653" s="0" t="n">
        <v>659</v>
      </c>
      <c r="G653" s="0" t="s">
        <v>3106</v>
      </c>
      <c r="H653" s="0" t="n">
        <v>2019</v>
      </c>
      <c r="I653" s="0" t="s">
        <v>3107</v>
      </c>
    </row>
    <row r="654" customFormat="false" ht="12.8" hidden="false" customHeight="false" outlineLevel="0" collapsed="false">
      <c r="B654" s="0" t="n">
        <v>248</v>
      </c>
      <c r="F654" s="0" t="n">
        <v>660</v>
      </c>
      <c r="G654" s="0" t="s">
        <v>3108</v>
      </c>
      <c r="H654" s="0" t="n">
        <v>2012</v>
      </c>
      <c r="I654" s="0" t="s">
        <v>3109</v>
      </c>
    </row>
    <row r="655" customFormat="false" ht="12.8" hidden="false" customHeight="false" outlineLevel="0" collapsed="false">
      <c r="B655" s="0" t="n">
        <v>249</v>
      </c>
      <c r="F655" s="0" t="n">
        <v>661</v>
      </c>
      <c r="G655" s="0" t="s">
        <v>3110</v>
      </c>
      <c r="H655" s="0" t="n">
        <v>2017</v>
      </c>
      <c r="I655" s="0" t="s">
        <v>3111</v>
      </c>
    </row>
    <row r="656" customFormat="false" ht="12.8" hidden="false" customHeight="false" outlineLevel="0" collapsed="false">
      <c r="B656" s="0" t="n">
        <v>250</v>
      </c>
      <c r="F656" s="0" t="n">
        <v>662</v>
      </c>
      <c r="G656" s="0" t="s">
        <v>3052</v>
      </c>
      <c r="H656" s="0" t="n">
        <v>2009</v>
      </c>
      <c r="I656" s="0" t="s">
        <v>3112</v>
      </c>
    </row>
    <row r="657" customFormat="false" ht="12.8" hidden="false" customHeight="false" outlineLevel="0" collapsed="false">
      <c r="B657" s="0" t="n">
        <v>251</v>
      </c>
      <c r="F657" s="0" t="n">
        <v>663</v>
      </c>
      <c r="G657" s="0" t="s">
        <v>3113</v>
      </c>
      <c r="H657" s="0" t="n">
        <v>2014</v>
      </c>
      <c r="I657" s="0" t="s">
        <v>3114</v>
      </c>
    </row>
    <row r="658" customFormat="false" ht="12.8" hidden="false" customHeight="false" outlineLevel="0" collapsed="false">
      <c r="B658" s="0" t="n">
        <v>252</v>
      </c>
      <c r="F658" s="0" t="n">
        <v>664</v>
      </c>
      <c r="G658" s="0" t="s">
        <v>3115</v>
      </c>
      <c r="H658" s="0" t="n">
        <v>2013</v>
      </c>
      <c r="I658" s="0" t="s">
        <v>3116</v>
      </c>
    </row>
    <row r="659" customFormat="false" ht="12.8" hidden="false" customHeight="false" outlineLevel="0" collapsed="false">
      <c r="B659" s="0" t="n">
        <v>253</v>
      </c>
      <c r="F659" s="0" t="n">
        <v>665</v>
      </c>
      <c r="G659" s="0" t="s">
        <v>2215</v>
      </c>
      <c r="H659" s="0" t="n">
        <v>2022</v>
      </c>
      <c r="I659" s="0" t="s">
        <v>2216</v>
      </c>
    </row>
    <row r="660" customFormat="false" ht="12.8" hidden="false" customHeight="false" outlineLevel="0" collapsed="false">
      <c r="B660" s="0" t="n">
        <v>254</v>
      </c>
      <c r="F660" s="0" t="n">
        <v>666</v>
      </c>
      <c r="G660" s="0" t="s">
        <v>3117</v>
      </c>
      <c r="H660" s="0" t="n">
        <v>2013</v>
      </c>
      <c r="I660" s="0" t="s">
        <v>3118</v>
      </c>
    </row>
    <row r="661" customFormat="false" ht="12.8" hidden="false" customHeight="false" outlineLevel="0" collapsed="false">
      <c r="B661" s="0" t="n">
        <v>255</v>
      </c>
      <c r="F661" s="0" t="n">
        <v>667</v>
      </c>
      <c r="G661" s="0" t="s">
        <v>3119</v>
      </c>
      <c r="H661" s="0" t="n">
        <v>2015</v>
      </c>
      <c r="I661" s="0" t="s">
        <v>3120</v>
      </c>
    </row>
    <row r="662" customFormat="false" ht="12.8" hidden="false" customHeight="false" outlineLevel="0" collapsed="false">
      <c r="B662" s="0" t="n">
        <v>256</v>
      </c>
      <c r="F662" s="0" t="n">
        <v>668</v>
      </c>
      <c r="G662" s="0" t="s">
        <v>3121</v>
      </c>
      <c r="H662" s="0" t="n">
        <v>2016</v>
      </c>
      <c r="I662" s="0" t="s">
        <v>3122</v>
      </c>
    </row>
    <row r="663" customFormat="false" ht="12.8" hidden="false" customHeight="false" outlineLevel="0" collapsed="false">
      <c r="B663" s="0" t="n">
        <v>257</v>
      </c>
      <c r="F663" s="0" t="n">
        <v>669</v>
      </c>
      <c r="G663" s="0" t="s">
        <v>3123</v>
      </c>
      <c r="H663" s="0" t="n">
        <v>2015</v>
      </c>
      <c r="I663" s="0" t="s">
        <v>3124</v>
      </c>
    </row>
    <row r="664" customFormat="false" ht="12.8" hidden="false" customHeight="false" outlineLevel="0" collapsed="false">
      <c r="B664" s="0" t="n">
        <v>258</v>
      </c>
      <c r="F664" s="0" t="n">
        <v>670</v>
      </c>
      <c r="G664" s="0" t="s">
        <v>3125</v>
      </c>
      <c r="H664" s="0" t="n">
        <v>2017</v>
      </c>
      <c r="I664" s="0" t="s">
        <v>3126</v>
      </c>
    </row>
    <row r="665" customFormat="false" ht="12.8" hidden="false" customHeight="false" outlineLevel="0" collapsed="false">
      <c r="B665" s="0" t="n">
        <v>259</v>
      </c>
      <c r="F665" s="0" t="n">
        <v>671</v>
      </c>
      <c r="G665" s="0" t="s">
        <v>3127</v>
      </c>
      <c r="H665" s="0" t="n">
        <v>2015</v>
      </c>
      <c r="I665" s="0" t="s">
        <v>3128</v>
      </c>
    </row>
    <row r="666" customFormat="false" ht="12.8" hidden="false" customHeight="false" outlineLevel="0" collapsed="false">
      <c r="B666" s="0" t="n">
        <v>260</v>
      </c>
      <c r="F666" s="0" t="n">
        <v>672</v>
      </c>
      <c r="G666" s="0" t="s">
        <v>2937</v>
      </c>
      <c r="H666" s="0" t="n">
        <v>2014</v>
      </c>
      <c r="I666" s="0" t="s">
        <v>3129</v>
      </c>
    </row>
    <row r="667" customFormat="false" ht="12.8" hidden="false" customHeight="false" outlineLevel="0" collapsed="false">
      <c r="B667" s="0" t="n">
        <v>261</v>
      </c>
      <c r="F667" s="0" t="n">
        <v>673</v>
      </c>
      <c r="G667" s="0" t="s">
        <v>3130</v>
      </c>
      <c r="H667" s="0" t="n">
        <v>2018</v>
      </c>
      <c r="I667" s="0" t="s">
        <v>3131</v>
      </c>
    </row>
    <row r="668" customFormat="false" ht="12.8" hidden="false" customHeight="false" outlineLevel="0" collapsed="false">
      <c r="B668" s="0" t="n">
        <v>262</v>
      </c>
      <c r="F668" s="0" t="n">
        <v>674</v>
      </c>
      <c r="G668" s="0" t="s">
        <v>3132</v>
      </c>
      <c r="H668" s="0" t="n">
        <v>2020</v>
      </c>
      <c r="I668" s="0" t="s">
        <v>3133</v>
      </c>
    </row>
    <row r="669" customFormat="false" ht="12.8" hidden="false" customHeight="false" outlineLevel="0" collapsed="false">
      <c r="B669" s="0" t="n">
        <v>263</v>
      </c>
      <c r="F669" s="0" t="n">
        <v>675</v>
      </c>
      <c r="G669" s="0" t="s">
        <v>2957</v>
      </c>
      <c r="H669" s="0" t="n">
        <v>2020</v>
      </c>
      <c r="I669" s="0" t="s">
        <v>3134</v>
      </c>
    </row>
    <row r="670" customFormat="false" ht="12.8" hidden="false" customHeight="false" outlineLevel="0" collapsed="false">
      <c r="B670" s="0" t="n">
        <v>264</v>
      </c>
      <c r="F670" s="0" t="n">
        <v>676</v>
      </c>
      <c r="G670" s="0" t="s">
        <v>3135</v>
      </c>
      <c r="H670" s="0" t="n">
        <v>2015</v>
      </c>
      <c r="I670" s="0" t="s">
        <v>3136</v>
      </c>
    </row>
    <row r="671" customFormat="false" ht="12.8" hidden="false" customHeight="false" outlineLevel="0" collapsed="false">
      <c r="B671" s="0" t="n">
        <v>265</v>
      </c>
      <c r="F671" s="0" t="n">
        <v>677</v>
      </c>
      <c r="G671" s="0" t="s">
        <v>3137</v>
      </c>
      <c r="H671" s="0" t="n">
        <v>2013</v>
      </c>
      <c r="I671" s="0" t="s">
        <v>3138</v>
      </c>
    </row>
    <row r="672" customFormat="false" ht="12.8" hidden="false" customHeight="false" outlineLevel="0" collapsed="false">
      <c r="B672" s="0" t="n">
        <v>266</v>
      </c>
      <c r="F672" s="0" t="n">
        <v>678</v>
      </c>
      <c r="G672" s="0" t="s">
        <v>1686</v>
      </c>
      <c r="H672" s="0" t="n">
        <v>2019</v>
      </c>
      <c r="I672" s="0" t="s">
        <v>1687</v>
      </c>
    </row>
    <row r="673" customFormat="false" ht="12.8" hidden="false" customHeight="false" outlineLevel="0" collapsed="false">
      <c r="B673" s="0" t="n">
        <v>267</v>
      </c>
      <c r="F673" s="0" t="n">
        <v>679</v>
      </c>
      <c r="G673" s="0" t="s">
        <v>381</v>
      </c>
      <c r="H673" s="0" t="n">
        <v>2012</v>
      </c>
      <c r="I673" s="0" t="s">
        <v>382</v>
      </c>
    </row>
    <row r="674" customFormat="false" ht="12.8" hidden="false" customHeight="false" outlineLevel="0" collapsed="false">
      <c r="B674" s="0" t="n">
        <v>268</v>
      </c>
      <c r="F674" s="0" t="n">
        <v>680</v>
      </c>
      <c r="G674" s="0" t="s">
        <v>3139</v>
      </c>
      <c r="H674" s="0" t="n">
        <v>2016</v>
      </c>
      <c r="I674" s="0" t="s">
        <v>3140</v>
      </c>
    </row>
    <row r="675" customFormat="false" ht="12.8" hidden="false" customHeight="false" outlineLevel="0" collapsed="false">
      <c r="B675" s="0" t="n">
        <v>269</v>
      </c>
      <c r="F675" s="0" t="n">
        <v>681</v>
      </c>
      <c r="G675" s="0" t="s">
        <v>3141</v>
      </c>
      <c r="H675" s="0" t="n">
        <v>2017</v>
      </c>
      <c r="I675" s="0" t="s">
        <v>3142</v>
      </c>
    </row>
    <row r="676" customFormat="false" ht="12.8" hidden="false" customHeight="false" outlineLevel="0" collapsed="false">
      <c r="B676" s="0" t="n">
        <v>270</v>
      </c>
      <c r="F676" s="0" t="n">
        <v>682</v>
      </c>
      <c r="G676" s="0" t="s">
        <v>3143</v>
      </c>
      <c r="H676" s="0" t="n">
        <v>2010</v>
      </c>
      <c r="I676" s="0" t="s">
        <v>3144</v>
      </c>
    </row>
    <row r="677" customFormat="false" ht="12.8" hidden="false" customHeight="false" outlineLevel="0" collapsed="false">
      <c r="B677" s="0" t="n">
        <v>271</v>
      </c>
      <c r="F677" s="0" t="n">
        <v>683</v>
      </c>
      <c r="G677" s="0" t="s">
        <v>3145</v>
      </c>
      <c r="H677" s="0" t="n">
        <v>2016</v>
      </c>
      <c r="I677" s="0" t="s">
        <v>3146</v>
      </c>
    </row>
    <row r="678" customFormat="false" ht="12.8" hidden="false" customHeight="false" outlineLevel="0" collapsed="false">
      <c r="B678" s="0" t="n">
        <v>272</v>
      </c>
      <c r="F678" s="0" t="n">
        <v>684</v>
      </c>
      <c r="G678" s="0" t="s">
        <v>3147</v>
      </c>
      <c r="H678" s="0" t="n">
        <v>2019</v>
      </c>
      <c r="I678" s="0" t="s">
        <v>3148</v>
      </c>
    </row>
    <row r="679" customFormat="false" ht="12.8" hidden="false" customHeight="false" outlineLevel="0" collapsed="false">
      <c r="B679" s="0" t="n">
        <v>273</v>
      </c>
      <c r="F679" s="0" t="n">
        <v>685</v>
      </c>
      <c r="G679" s="0" t="s">
        <v>3149</v>
      </c>
      <c r="H679" s="0" t="n">
        <v>2021</v>
      </c>
      <c r="I679" s="0" t="s">
        <v>3150</v>
      </c>
    </row>
    <row r="680" customFormat="false" ht="12.8" hidden="false" customHeight="false" outlineLevel="0" collapsed="false">
      <c r="B680" s="0" t="n">
        <v>274</v>
      </c>
      <c r="F680" s="0" t="n">
        <v>686</v>
      </c>
      <c r="G680" s="0" t="s">
        <v>3151</v>
      </c>
      <c r="H680" s="0" t="n">
        <v>2012</v>
      </c>
      <c r="I680" s="0" t="s">
        <v>3152</v>
      </c>
    </row>
    <row r="681" customFormat="false" ht="12.8" hidden="false" customHeight="false" outlineLevel="0" collapsed="false">
      <c r="B681" s="0" t="n">
        <v>275</v>
      </c>
      <c r="F681" s="0" t="n">
        <v>687</v>
      </c>
      <c r="G681" s="0" t="s">
        <v>3147</v>
      </c>
      <c r="H681" s="0" t="n">
        <v>2021</v>
      </c>
      <c r="I681" s="0" t="s">
        <v>3153</v>
      </c>
    </row>
    <row r="682" customFormat="false" ht="12.8" hidden="false" customHeight="false" outlineLevel="0" collapsed="false">
      <c r="B682" s="0" t="n">
        <v>276</v>
      </c>
      <c r="F682" s="0" t="n">
        <v>688</v>
      </c>
      <c r="G682" s="0" t="s">
        <v>3154</v>
      </c>
      <c r="H682" s="0" t="n">
        <v>2021</v>
      </c>
      <c r="I682" s="0" t="s">
        <v>3155</v>
      </c>
    </row>
    <row r="683" customFormat="false" ht="12.8" hidden="false" customHeight="false" outlineLevel="0" collapsed="false">
      <c r="B683" s="0" t="n">
        <v>277</v>
      </c>
      <c r="F683" s="0" t="n">
        <v>689</v>
      </c>
      <c r="G683" s="0" t="s">
        <v>3156</v>
      </c>
      <c r="H683" s="0" t="n">
        <v>2022</v>
      </c>
      <c r="I683" s="0" t="s">
        <v>3157</v>
      </c>
    </row>
    <row r="684" customFormat="false" ht="12.8" hidden="false" customHeight="false" outlineLevel="0" collapsed="false">
      <c r="B684" s="0" t="n">
        <v>278</v>
      </c>
      <c r="F684" s="0" t="n">
        <v>690</v>
      </c>
      <c r="G684" s="0" t="s">
        <v>3158</v>
      </c>
      <c r="H684" s="0" t="n">
        <v>2010</v>
      </c>
      <c r="I684" s="0" t="s">
        <v>3159</v>
      </c>
    </row>
    <row r="685" customFormat="false" ht="12.8" hidden="false" customHeight="false" outlineLevel="0" collapsed="false">
      <c r="B685" s="0" t="n">
        <v>279</v>
      </c>
      <c r="F685" s="0" t="n">
        <v>691</v>
      </c>
      <c r="G685" s="0" t="s">
        <v>3160</v>
      </c>
      <c r="H685" s="0" t="n">
        <v>2021</v>
      </c>
      <c r="I685" s="0" t="s">
        <v>3161</v>
      </c>
    </row>
    <row r="686" customFormat="false" ht="12.8" hidden="false" customHeight="false" outlineLevel="0" collapsed="false">
      <c r="B686" s="0" t="n">
        <v>280</v>
      </c>
      <c r="F686" s="0" t="n">
        <v>692</v>
      </c>
      <c r="G686" s="0" t="s">
        <v>3162</v>
      </c>
      <c r="H686" s="0" t="n">
        <v>2009</v>
      </c>
      <c r="I686" s="0" t="s">
        <v>3163</v>
      </c>
    </row>
    <row r="687" customFormat="false" ht="12.8" hidden="false" customHeight="false" outlineLevel="0" collapsed="false">
      <c r="B687" s="0" t="n">
        <v>281</v>
      </c>
      <c r="F687" s="0" t="n">
        <v>693</v>
      </c>
      <c r="G687" s="0" t="s">
        <v>3164</v>
      </c>
      <c r="H687" s="0" t="n">
        <v>2011</v>
      </c>
      <c r="I687" s="0" t="s">
        <v>3165</v>
      </c>
    </row>
    <row r="688" customFormat="false" ht="12.8" hidden="false" customHeight="false" outlineLevel="0" collapsed="false">
      <c r="B688" s="0" t="n">
        <v>282</v>
      </c>
      <c r="F688" s="0" t="n">
        <v>694</v>
      </c>
      <c r="G688" s="0" t="s">
        <v>3166</v>
      </c>
      <c r="H688" s="0" t="n">
        <v>2017</v>
      </c>
      <c r="I688" s="0" t="s">
        <v>3167</v>
      </c>
    </row>
    <row r="689" customFormat="false" ht="12.8" hidden="false" customHeight="false" outlineLevel="0" collapsed="false">
      <c r="B689" s="0" t="n">
        <v>283</v>
      </c>
      <c r="F689" s="0" t="n">
        <v>695</v>
      </c>
      <c r="G689" s="0" t="s">
        <v>3168</v>
      </c>
      <c r="H689" s="0" t="n">
        <v>2019</v>
      </c>
      <c r="I689" s="0" t="s">
        <v>3169</v>
      </c>
    </row>
    <row r="690" customFormat="false" ht="12.8" hidden="false" customHeight="false" outlineLevel="0" collapsed="false">
      <c r="B690" s="0" t="n">
        <v>284</v>
      </c>
      <c r="F690" s="0" t="n">
        <v>696</v>
      </c>
      <c r="G690" s="0" t="s">
        <v>3170</v>
      </c>
      <c r="H690" s="0" t="n">
        <v>2012</v>
      </c>
      <c r="I690" s="0" t="s">
        <v>3171</v>
      </c>
    </row>
    <row r="691" customFormat="false" ht="12.8" hidden="false" customHeight="false" outlineLevel="0" collapsed="false">
      <c r="B691" s="0" t="n">
        <v>285</v>
      </c>
      <c r="F691" s="0" t="n">
        <v>697</v>
      </c>
      <c r="G691" s="0" t="s">
        <v>3172</v>
      </c>
      <c r="H691" s="0" t="n">
        <v>2017</v>
      </c>
      <c r="I691" s="0" t="s">
        <v>3173</v>
      </c>
    </row>
    <row r="692" customFormat="false" ht="12.8" hidden="false" customHeight="false" outlineLevel="0" collapsed="false">
      <c r="B692" s="0" t="n">
        <v>286</v>
      </c>
      <c r="F692" s="0" t="n">
        <v>698</v>
      </c>
      <c r="G692" s="0" t="s">
        <v>3174</v>
      </c>
      <c r="H692" s="0" t="n">
        <v>2016</v>
      </c>
      <c r="I692" s="0" t="s">
        <v>3175</v>
      </c>
    </row>
    <row r="693" customFormat="false" ht="12.8" hidden="false" customHeight="false" outlineLevel="0" collapsed="false">
      <c r="B693" s="0" t="n">
        <v>287</v>
      </c>
      <c r="F693" s="0" t="n">
        <v>699</v>
      </c>
      <c r="G693" s="0" t="s">
        <v>3176</v>
      </c>
      <c r="H693" s="0" t="n">
        <v>2022</v>
      </c>
      <c r="I693" s="0" t="s">
        <v>3177</v>
      </c>
    </row>
    <row r="694" customFormat="false" ht="12.8" hidden="false" customHeight="false" outlineLevel="0" collapsed="false">
      <c r="B694" s="0" t="n">
        <v>288</v>
      </c>
      <c r="F694" s="0" t="n">
        <v>700</v>
      </c>
      <c r="G694" s="0" t="s">
        <v>3178</v>
      </c>
      <c r="H694" s="0" t="n">
        <v>2013</v>
      </c>
      <c r="I694" s="0" t="s">
        <v>3179</v>
      </c>
    </row>
    <row r="695" customFormat="false" ht="12.8" hidden="false" customHeight="false" outlineLevel="0" collapsed="false">
      <c r="B695" s="0" t="n">
        <v>289</v>
      </c>
      <c r="F695" s="0" t="n">
        <v>701</v>
      </c>
      <c r="G695" s="0" t="s">
        <v>3180</v>
      </c>
      <c r="H695" s="0" t="n">
        <v>2016</v>
      </c>
      <c r="I695" s="0" t="s">
        <v>3181</v>
      </c>
    </row>
    <row r="696" customFormat="false" ht="12.8" hidden="false" customHeight="false" outlineLevel="0" collapsed="false">
      <c r="B696" s="0" t="n">
        <v>290</v>
      </c>
      <c r="F696" s="0" t="n">
        <v>702</v>
      </c>
      <c r="G696" s="0" t="s">
        <v>3182</v>
      </c>
      <c r="H696" s="0" t="n">
        <v>2021</v>
      </c>
      <c r="I696" s="0" t="s">
        <v>3183</v>
      </c>
    </row>
    <row r="697" customFormat="false" ht="12.8" hidden="false" customHeight="false" outlineLevel="0" collapsed="false">
      <c r="B697" s="0" t="n">
        <v>291</v>
      </c>
      <c r="F697" s="0" t="n">
        <v>703</v>
      </c>
      <c r="G697" s="0" t="s">
        <v>3184</v>
      </c>
      <c r="H697" s="0" t="n">
        <v>2013</v>
      </c>
      <c r="I697" s="0" t="s">
        <v>3185</v>
      </c>
    </row>
    <row r="698" customFormat="false" ht="12.8" hidden="false" customHeight="false" outlineLevel="0" collapsed="false">
      <c r="B698" s="0" t="n">
        <v>292</v>
      </c>
      <c r="F698" s="0" t="n">
        <v>704</v>
      </c>
      <c r="G698" s="2" t="s">
        <v>3186</v>
      </c>
      <c r="H698" s="0" t="n">
        <v>2016</v>
      </c>
      <c r="I698" s="2" t="s">
        <v>3187</v>
      </c>
    </row>
    <row r="699" customFormat="false" ht="12.8" hidden="false" customHeight="false" outlineLevel="0" collapsed="false">
      <c r="B699" s="0" t="n">
        <v>293</v>
      </c>
      <c r="F699" s="0" t="n">
        <v>705</v>
      </c>
      <c r="G699" s="0" t="s">
        <v>3188</v>
      </c>
      <c r="H699" s="0" t="n">
        <v>2012</v>
      </c>
      <c r="I699" s="0" t="s">
        <v>3189</v>
      </c>
    </row>
    <row r="700" customFormat="false" ht="12.8" hidden="false" customHeight="false" outlineLevel="0" collapsed="false">
      <c r="B700" s="0" t="n">
        <v>294</v>
      </c>
      <c r="F700" s="0" t="n">
        <v>706</v>
      </c>
      <c r="G700" s="0" t="s">
        <v>3190</v>
      </c>
      <c r="H700" s="0" t="n">
        <v>2016</v>
      </c>
      <c r="I700" s="0" t="s">
        <v>3191</v>
      </c>
    </row>
    <row r="701" customFormat="false" ht="12.8" hidden="false" customHeight="false" outlineLevel="0" collapsed="false">
      <c r="B701" s="0" t="n">
        <v>295</v>
      </c>
      <c r="F701" s="0" t="n">
        <v>707</v>
      </c>
      <c r="G701" s="0" t="s">
        <v>3192</v>
      </c>
      <c r="H701" s="0" t="n">
        <v>2011</v>
      </c>
      <c r="I701" s="0" t="s">
        <v>3193</v>
      </c>
    </row>
    <row r="702" customFormat="false" ht="12.8" hidden="false" customHeight="false" outlineLevel="0" collapsed="false">
      <c r="B702" s="0" t="n">
        <v>296</v>
      </c>
      <c r="F702" s="0" t="n">
        <v>708</v>
      </c>
      <c r="G702" s="0" t="s">
        <v>3194</v>
      </c>
      <c r="H702" s="0" t="n">
        <v>2014</v>
      </c>
      <c r="I702" s="0" t="s">
        <v>3195</v>
      </c>
    </row>
    <row r="703" customFormat="false" ht="12.8" hidden="false" customHeight="false" outlineLevel="0" collapsed="false">
      <c r="B703" s="0" t="n">
        <v>297</v>
      </c>
      <c r="F703" s="0" t="n">
        <v>709</v>
      </c>
      <c r="G703" s="0" t="s">
        <v>3196</v>
      </c>
      <c r="H703" s="0" t="n">
        <v>2015</v>
      </c>
      <c r="I703" s="0" t="s">
        <v>3197</v>
      </c>
    </row>
    <row r="704" customFormat="false" ht="12.8" hidden="false" customHeight="false" outlineLevel="0" collapsed="false">
      <c r="B704" s="0" t="n">
        <v>298</v>
      </c>
      <c r="F704" s="0" t="n">
        <v>710</v>
      </c>
      <c r="G704" s="0" t="s">
        <v>3198</v>
      </c>
      <c r="H704" s="0" t="n">
        <v>2010</v>
      </c>
      <c r="I704" s="0" t="s">
        <v>3199</v>
      </c>
    </row>
    <row r="705" customFormat="false" ht="12.8" hidden="false" customHeight="false" outlineLevel="0" collapsed="false">
      <c r="B705" s="0" t="n">
        <v>299</v>
      </c>
      <c r="F705" s="0" t="n">
        <v>711</v>
      </c>
      <c r="G705" s="0" t="s">
        <v>3200</v>
      </c>
      <c r="H705" s="0" t="n">
        <v>2011</v>
      </c>
      <c r="I705" s="0" t="s">
        <v>3201</v>
      </c>
    </row>
    <row r="706" customFormat="false" ht="12.8" hidden="false" customHeight="false" outlineLevel="0" collapsed="false">
      <c r="B706" s="0" t="n">
        <v>300</v>
      </c>
      <c r="F706" s="0" t="n">
        <v>712</v>
      </c>
      <c r="G706" s="0" t="s">
        <v>3202</v>
      </c>
      <c r="H706" s="0" t="n">
        <v>2018</v>
      </c>
      <c r="I706" s="0" t="s">
        <v>3203</v>
      </c>
    </row>
    <row r="707" customFormat="false" ht="12.8" hidden="false" customHeight="false" outlineLevel="0" collapsed="false">
      <c r="B707" s="0" t="n">
        <v>301</v>
      </c>
      <c r="F707" s="0" t="n">
        <v>713</v>
      </c>
      <c r="G707" s="0" t="s">
        <v>3204</v>
      </c>
      <c r="H707" s="0" t="n">
        <v>2021</v>
      </c>
      <c r="I707" s="0" t="s">
        <v>3205</v>
      </c>
    </row>
    <row r="708" customFormat="false" ht="12.8" hidden="false" customHeight="false" outlineLevel="0" collapsed="false">
      <c r="B708" s="0" t="n">
        <v>302</v>
      </c>
      <c r="F708" s="0" t="n">
        <v>714</v>
      </c>
      <c r="G708" s="0" t="s">
        <v>3206</v>
      </c>
      <c r="H708" s="0" t="n">
        <v>2013</v>
      </c>
      <c r="I708" s="0" t="s">
        <v>3207</v>
      </c>
    </row>
    <row r="709" customFormat="false" ht="12.8" hidden="false" customHeight="false" outlineLevel="0" collapsed="false">
      <c r="B709" s="0" t="n">
        <v>303</v>
      </c>
      <c r="F709" s="0" t="n">
        <v>715</v>
      </c>
      <c r="G709" s="0" t="s">
        <v>3208</v>
      </c>
      <c r="H709" s="0" t="n">
        <v>2010</v>
      </c>
      <c r="I709" s="0" t="s">
        <v>3209</v>
      </c>
    </row>
    <row r="710" customFormat="false" ht="12.8" hidden="false" customHeight="false" outlineLevel="0" collapsed="false">
      <c r="B710" s="0" t="n">
        <v>304</v>
      </c>
      <c r="F710" s="0" t="n">
        <v>716</v>
      </c>
      <c r="G710" s="0" t="s">
        <v>3210</v>
      </c>
      <c r="H710" s="0" t="n">
        <v>2013</v>
      </c>
      <c r="I710" s="0" t="s">
        <v>3211</v>
      </c>
    </row>
    <row r="711" customFormat="false" ht="12.8" hidden="false" customHeight="false" outlineLevel="0" collapsed="false">
      <c r="B711" s="0" t="n">
        <v>305</v>
      </c>
      <c r="F711" s="0" t="n">
        <v>717</v>
      </c>
      <c r="G711" s="0" t="s">
        <v>3212</v>
      </c>
      <c r="H711" s="0" t="n">
        <v>2011</v>
      </c>
      <c r="I711" s="0" t="s">
        <v>3213</v>
      </c>
    </row>
    <row r="712" customFormat="false" ht="12.8" hidden="false" customHeight="false" outlineLevel="0" collapsed="false">
      <c r="B712" s="0" t="n">
        <v>306</v>
      </c>
      <c r="F712" s="0" t="n">
        <v>718</v>
      </c>
      <c r="G712" s="0" t="s">
        <v>3214</v>
      </c>
      <c r="H712" s="0" t="n">
        <v>2015</v>
      </c>
      <c r="I712" s="0" t="s">
        <v>3215</v>
      </c>
    </row>
    <row r="713" customFormat="false" ht="12.8" hidden="false" customHeight="false" outlineLevel="0" collapsed="false">
      <c r="B713" s="0" t="n">
        <v>307</v>
      </c>
      <c r="F713" s="0" t="n">
        <v>719</v>
      </c>
      <c r="G713" s="0" t="s">
        <v>3216</v>
      </c>
      <c r="H713" s="0" t="n">
        <v>2014</v>
      </c>
      <c r="I713" s="0" t="s">
        <v>3217</v>
      </c>
    </row>
    <row r="714" customFormat="false" ht="12.8" hidden="false" customHeight="false" outlineLevel="0" collapsed="false">
      <c r="B714" s="0" t="n">
        <v>308</v>
      </c>
      <c r="F714" s="0" t="n">
        <v>720</v>
      </c>
      <c r="G714" s="0" t="s">
        <v>3218</v>
      </c>
      <c r="H714" s="0" t="n">
        <v>2012</v>
      </c>
      <c r="I714" s="0" t="s">
        <v>3219</v>
      </c>
    </row>
    <row r="715" customFormat="false" ht="12.8" hidden="false" customHeight="false" outlineLevel="0" collapsed="false">
      <c r="B715" s="0" t="n">
        <v>309</v>
      </c>
      <c r="F715" s="0" t="n">
        <v>721</v>
      </c>
      <c r="G715" s="0" t="s">
        <v>3220</v>
      </c>
      <c r="H715" s="0" t="n">
        <v>2013</v>
      </c>
      <c r="I715" s="0" t="s">
        <v>3221</v>
      </c>
    </row>
    <row r="716" customFormat="false" ht="12.8" hidden="false" customHeight="false" outlineLevel="0" collapsed="false">
      <c r="B716" s="0" t="n">
        <v>310</v>
      </c>
      <c r="F716" s="0" t="n">
        <v>722</v>
      </c>
      <c r="G716" s="0" t="s">
        <v>3222</v>
      </c>
      <c r="H716" s="0" t="n">
        <v>2014</v>
      </c>
      <c r="I716" s="0" t="s">
        <v>3223</v>
      </c>
    </row>
    <row r="717" customFormat="false" ht="12.8" hidden="false" customHeight="false" outlineLevel="0" collapsed="false">
      <c r="B717" s="0" t="n">
        <v>311</v>
      </c>
      <c r="F717" s="0" t="n">
        <v>723</v>
      </c>
      <c r="G717" s="0" t="s">
        <v>3224</v>
      </c>
      <c r="H717" s="0" t="n">
        <v>2017</v>
      </c>
      <c r="I717" s="0" t="s">
        <v>3225</v>
      </c>
    </row>
    <row r="718" customFormat="false" ht="12.8" hidden="false" customHeight="false" outlineLevel="0" collapsed="false">
      <c r="B718" s="0" t="n">
        <v>312</v>
      </c>
      <c r="F718" s="0" t="n">
        <v>724</v>
      </c>
      <c r="G718" s="0" t="s">
        <v>3226</v>
      </c>
      <c r="H718" s="0" t="n">
        <v>2013</v>
      </c>
      <c r="I718" s="0" t="s">
        <v>3227</v>
      </c>
    </row>
    <row r="719" customFormat="false" ht="12.8" hidden="false" customHeight="false" outlineLevel="0" collapsed="false">
      <c r="B719" s="0" t="n">
        <v>313</v>
      </c>
      <c r="F719" s="0" t="n">
        <v>725</v>
      </c>
      <c r="G719" s="0" t="s">
        <v>3228</v>
      </c>
      <c r="H719" s="0" t="n">
        <v>2014</v>
      </c>
      <c r="I719" s="0" t="s">
        <v>3229</v>
      </c>
    </row>
    <row r="720" customFormat="false" ht="12.8" hidden="false" customHeight="false" outlineLevel="0" collapsed="false">
      <c r="B720" s="0" t="n">
        <v>314</v>
      </c>
      <c r="F720" s="0" t="n">
        <v>726</v>
      </c>
      <c r="G720" s="0" t="s">
        <v>3230</v>
      </c>
      <c r="H720" s="0" t="n">
        <v>2011</v>
      </c>
      <c r="I720" s="0" t="s">
        <v>3231</v>
      </c>
    </row>
    <row r="721" customFormat="false" ht="12.8" hidden="false" customHeight="false" outlineLevel="0" collapsed="false">
      <c r="B721" s="0" t="n">
        <v>315</v>
      </c>
      <c r="F721" s="0" t="n">
        <v>727</v>
      </c>
      <c r="G721" s="0" t="s">
        <v>3232</v>
      </c>
      <c r="H721" s="0" t="n">
        <v>2015</v>
      </c>
      <c r="I721" s="0" t="s">
        <v>3233</v>
      </c>
    </row>
    <row r="722" customFormat="false" ht="12.8" hidden="false" customHeight="false" outlineLevel="0" collapsed="false">
      <c r="B722" s="0" t="n">
        <v>316</v>
      </c>
      <c r="F722" s="0" t="n">
        <v>728</v>
      </c>
      <c r="G722" s="0" t="s">
        <v>3234</v>
      </c>
      <c r="H722" s="0" t="n">
        <v>2016</v>
      </c>
      <c r="I722" s="0" t="s">
        <v>3235</v>
      </c>
    </row>
    <row r="723" customFormat="false" ht="12.8" hidden="false" customHeight="false" outlineLevel="0" collapsed="false">
      <c r="B723" s="0" t="n">
        <v>317</v>
      </c>
      <c r="F723" s="0" t="n">
        <v>729</v>
      </c>
      <c r="G723" s="0" t="s">
        <v>3236</v>
      </c>
      <c r="H723" s="0" t="n">
        <v>2014</v>
      </c>
      <c r="I723" s="0" t="s">
        <v>3237</v>
      </c>
    </row>
    <row r="724" customFormat="false" ht="12.8" hidden="false" customHeight="false" outlineLevel="0" collapsed="false">
      <c r="B724" s="0" t="n">
        <v>318</v>
      </c>
      <c r="F724" s="0" t="n">
        <v>730</v>
      </c>
      <c r="G724" s="0" t="s">
        <v>3238</v>
      </c>
      <c r="H724" s="0" t="n">
        <v>2016</v>
      </c>
      <c r="I724" s="0" t="s">
        <v>3239</v>
      </c>
    </row>
    <row r="725" customFormat="false" ht="12.8" hidden="false" customHeight="false" outlineLevel="0" collapsed="false">
      <c r="B725" s="0" t="n">
        <v>319</v>
      </c>
      <c r="F725" s="0" t="n">
        <v>731</v>
      </c>
      <c r="G725" s="0" t="s">
        <v>3240</v>
      </c>
      <c r="H725" s="0" t="n">
        <v>2014</v>
      </c>
      <c r="I725" s="0" t="s">
        <v>3241</v>
      </c>
    </row>
    <row r="726" customFormat="false" ht="12.8" hidden="false" customHeight="false" outlineLevel="0" collapsed="false">
      <c r="B726" s="0" t="n">
        <v>320</v>
      </c>
      <c r="F726" s="0" t="n">
        <v>732</v>
      </c>
      <c r="G726" s="0" t="s">
        <v>3242</v>
      </c>
      <c r="H726" s="0" t="n">
        <v>2016</v>
      </c>
      <c r="I726" s="0" t="s">
        <v>3243</v>
      </c>
    </row>
    <row r="727" customFormat="false" ht="12.8" hidden="false" customHeight="false" outlineLevel="0" collapsed="false">
      <c r="B727" s="0" t="n">
        <v>321</v>
      </c>
      <c r="F727" s="0" t="n">
        <v>733</v>
      </c>
      <c r="G727" s="0" t="s">
        <v>3244</v>
      </c>
      <c r="H727" s="0" t="n">
        <v>2012</v>
      </c>
      <c r="I727" s="0" t="s">
        <v>3245</v>
      </c>
    </row>
    <row r="728" customFormat="false" ht="12.8" hidden="false" customHeight="false" outlineLevel="0" collapsed="false">
      <c r="B728" s="0" t="n">
        <v>322</v>
      </c>
      <c r="F728" s="0" t="n">
        <v>734</v>
      </c>
      <c r="G728" s="0" t="s">
        <v>3246</v>
      </c>
      <c r="H728" s="0" t="n">
        <v>2013</v>
      </c>
      <c r="I728" s="0" t="s">
        <v>3247</v>
      </c>
    </row>
    <row r="729" customFormat="false" ht="12.8" hidden="false" customHeight="false" outlineLevel="0" collapsed="false">
      <c r="B729" s="0" t="n">
        <v>323</v>
      </c>
      <c r="F729" s="0" t="n">
        <v>735</v>
      </c>
      <c r="G729" s="0" t="s">
        <v>3248</v>
      </c>
      <c r="H729" s="0" t="n">
        <v>2011</v>
      </c>
      <c r="I729" s="0" t="s">
        <v>3249</v>
      </c>
    </row>
    <row r="730" customFormat="false" ht="12.8" hidden="false" customHeight="false" outlineLevel="0" collapsed="false">
      <c r="B730" s="0" t="n">
        <v>324</v>
      </c>
      <c r="F730" s="0" t="n">
        <v>736</v>
      </c>
      <c r="G730" s="0" t="s">
        <v>3250</v>
      </c>
      <c r="H730" s="0" t="n">
        <v>2021</v>
      </c>
      <c r="I730" s="0" t="s">
        <v>3251</v>
      </c>
    </row>
    <row r="731" customFormat="false" ht="12.8" hidden="false" customHeight="false" outlineLevel="0" collapsed="false">
      <c r="B731" s="0" t="n">
        <v>325</v>
      </c>
      <c r="F731" s="0" t="n">
        <v>737</v>
      </c>
      <c r="G731" s="0" t="s">
        <v>3252</v>
      </c>
      <c r="H731" s="0" t="n">
        <v>2011</v>
      </c>
      <c r="I731" s="0" t="s">
        <v>3253</v>
      </c>
    </row>
    <row r="732" customFormat="false" ht="12.8" hidden="false" customHeight="false" outlineLevel="0" collapsed="false">
      <c r="B732" s="0" t="n">
        <v>326</v>
      </c>
      <c r="F732" s="0" t="n">
        <v>738</v>
      </c>
      <c r="G732" s="0" t="s">
        <v>3254</v>
      </c>
      <c r="H732" s="0" t="n">
        <v>2014</v>
      </c>
      <c r="I732" s="0" t="s">
        <v>3255</v>
      </c>
    </row>
    <row r="733" customFormat="false" ht="12.8" hidden="false" customHeight="false" outlineLevel="0" collapsed="false">
      <c r="B733" s="0" t="n">
        <v>327</v>
      </c>
      <c r="F733" s="0" t="n">
        <v>739</v>
      </c>
      <c r="G733" s="0" t="s">
        <v>3256</v>
      </c>
      <c r="H733" s="0" t="n">
        <v>2017</v>
      </c>
      <c r="I733" s="0" t="s">
        <v>3257</v>
      </c>
    </row>
    <row r="734" customFormat="false" ht="12.8" hidden="false" customHeight="false" outlineLevel="0" collapsed="false">
      <c r="B734" s="0" t="n">
        <v>328</v>
      </c>
      <c r="F734" s="0" t="n">
        <v>740</v>
      </c>
      <c r="G734" s="0" t="s">
        <v>3258</v>
      </c>
      <c r="H734" s="0" t="n">
        <v>2020</v>
      </c>
      <c r="I734" s="0" t="s">
        <v>3259</v>
      </c>
    </row>
    <row r="735" customFormat="false" ht="12.8" hidden="false" customHeight="false" outlineLevel="0" collapsed="false">
      <c r="B735" s="0" t="n">
        <v>329</v>
      </c>
      <c r="F735" s="0" t="n">
        <v>741</v>
      </c>
      <c r="G735" s="0" t="s">
        <v>3260</v>
      </c>
      <c r="H735" s="0" t="n">
        <v>2021</v>
      </c>
      <c r="I735" s="0" t="s">
        <v>3261</v>
      </c>
    </row>
    <row r="736" customFormat="false" ht="12.8" hidden="false" customHeight="false" outlineLevel="0" collapsed="false">
      <c r="B736" s="0" t="n">
        <v>330</v>
      </c>
      <c r="F736" s="0" t="n">
        <v>742</v>
      </c>
      <c r="G736" s="0" t="s">
        <v>3262</v>
      </c>
      <c r="H736" s="0" t="n">
        <v>2020</v>
      </c>
      <c r="I736" s="0" t="s">
        <v>3263</v>
      </c>
    </row>
    <row r="737" customFormat="false" ht="12.8" hidden="false" customHeight="false" outlineLevel="0" collapsed="false">
      <c r="B737" s="0" t="n">
        <v>331</v>
      </c>
      <c r="F737" s="0" t="n">
        <v>743</v>
      </c>
      <c r="G737" s="0" t="s">
        <v>3264</v>
      </c>
      <c r="H737" s="0" t="n">
        <v>2021</v>
      </c>
      <c r="I737" s="0" t="s">
        <v>3265</v>
      </c>
    </row>
    <row r="738" customFormat="false" ht="12.8" hidden="false" customHeight="false" outlineLevel="0" collapsed="false">
      <c r="B738" s="0" t="n">
        <v>332</v>
      </c>
      <c r="F738" s="0" t="n">
        <v>744</v>
      </c>
      <c r="G738" s="0" t="s">
        <v>3266</v>
      </c>
      <c r="H738" s="0" t="n">
        <v>2014</v>
      </c>
      <c r="I738" s="0" t="s">
        <v>3267</v>
      </c>
    </row>
    <row r="739" customFormat="false" ht="12.8" hidden="false" customHeight="false" outlineLevel="0" collapsed="false">
      <c r="B739" s="0" t="n">
        <v>333</v>
      </c>
      <c r="F739" s="0" t="n">
        <v>745</v>
      </c>
      <c r="G739" s="0" t="s">
        <v>3268</v>
      </c>
      <c r="H739" s="0" t="n">
        <v>2018</v>
      </c>
      <c r="I739" s="0" t="s">
        <v>3269</v>
      </c>
    </row>
    <row r="740" customFormat="false" ht="12.8" hidden="false" customHeight="false" outlineLevel="0" collapsed="false">
      <c r="B740" s="0" t="n">
        <v>334</v>
      </c>
      <c r="F740" s="0" t="n">
        <v>746</v>
      </c>
      <c r="G740" s="0" t="s">
        <v>3270</v>
      </c>
      <c r="H740" s="0" t="n">
        <v>2016</v>
      </c>
      <c r="I740" s="0" t="s">
        <v>3271</v>
      </c>
    </row>
    <row r="741" customFormat="false" ht="12.8" hidden="false" customHeight="false" outlineLevel="0" collapsed="false">
      <c r="B741" s="0" t="n">
        <v>335</v>
      </c>
      <c r="F741" s="0" t="n">
        <v>747</v>
      </c>
      <c r="G741" s="0" t="s">
        <v>3272</v>
      </c>
      <c r="H741" s="0" t="n">
        <v>2016</v>
      </c>
      <c r="I741" s="0" t="s">
        <v>3273</v>
      </c>
    </row>
    <row r="742" customFormat="false" ht="12.8" hidden="false" customHeight="false" outlineLevel="0" collapsed="false">
      <c r="B742" s="0" t="n">
        <v>336</v>
      </c>
      <c r="F742" s="0" t="n">
        <v>748</v>
      </c>
      <c r="G742" s="0" t="s">
        <v>3274</v>
      </c>
      <c r="H742" s="0" t="n">
        <v>2012</v>
      </c>
      <c r="I742" s="0" t="s">
        <v>3275</v>
      </c>
    </row>
    <row r="743" customFormat="false" ht="12.8" hidden="false" customHeight="false" outlineLevel="0" collapsed="false">
      <c r="B743" s="0" t="n">
        <v>337</v>
      </c>
      <c r="F743" s="0" t="n">
        <v>749</v>
      </c>
      <c r="G743" s="0" t="s">
        <v>3276</v>
      </c>
      <c r="H743" s="0" t="n">
        <v>2015</v>
      </c>
      <c r="I743" s="0" t="s">
        <v>3277</v>
      </c>
    </row>
    <row r="744" customFormat="false" ht="12.8" hidden="false" customHeight="false" outlineLevel="0" collapsed="false">
      <c r="B744" s="0" t="n">
        <v>338</v>
      </c>
      <c r="F744" s="0" t="n">
        <v>750</v>
      </c>
      <c r="G744" s="0" t="s">
        <v>3278</v>
      </c>
      <c r="H744" s="0" t="n">
        <v>2011</v>
      </c>
      <c r="I744" s="0" t="s">
        <v>3279</v>
      </c>
    </row>
    <row r="745" customFormat="false" ht="12.8" hidden="false" customHeight="false" outlineLevel="0" collapsed="false">
      <c r="B745" s="0" t="n">
        <v>339</v>
      </c>
      <c r="F745" s="0" t="n">
        <v>751</v>
      </c>
      <c r="G745" s="0" t="s">
        <v>3280</v>
      </c>
      <c r="H745" s="0" t="n">
        <v>2020</v>
      </c>
      <c r="I745" s="0" t="s">
        <v>3281</v>
      </c>
    </row>
    <row r="746" customFormat="false" ht="12.8" hidden="false" customHeight="false" outlineLevel="0" collapsed="false">
      <c r="B746" s="0" t="n">
        <v>340</v>
      </c>
      <c r="F746" s="0" t="n">
        <v>752</v>
      </c>
      <c r="G746" s="0" t="s">
        <v>3282</v>
      </c>
      <c r="H746" s="0" t="n">
        <v>2019</v>
      </c>
      <c r="I746" s="0" t="s">
        <v>3283</v>
      </c>
    </row>
    <row r="747" customFormat="false" ht="12.8" hidden="false" customHeight="false" outlineLevel="0" collapsed="false">
      <c r="B747" s="0" t="n">
        <v>341</v>
      </c>
      <c r="F747" s="0" t="n">
        <v>753</v>
      </c>
      <c r="G747" s="0" t="s">
        <v>3284</v>
      </c>
      <c r="H747" s="0" t="n">
        <v>2012</v>
      </c>
      <c r="I747" s="0" t="s">
        <v>3285</v>
      </c>
    </row>
    <row r="748" customFormat="false" ht="12.8" hidden="false" customHeight="false" outlineLevel="0" collapsed="false">
      <c r="B748" s="0" t="n">
        <v>342</v>
      </c>
      <c r="F748" s="0" t="n">
        <v>754</v>
      </c>
      <c r="G748" s="0" t="s">
        <v>3286</v>
      </c>
      <c r="H748" s="0" t="n">
        <v>2016</v>
      </c>
      <c r="I748" s="0" t="s">
        <v>3287</v>
      </c>
    </row>
    <row r="749" customFormat="false" ht="12.8" hidden="false" customHeight="false" outlineLevel="0" collapsed="false">
      <c r="B749" s="0" t="n">
        <v>343</v>
      </c>
      <c r="F749" s="0" t="n">
        <v>755</v>
      </c>
      <c r="G749" s="0" t="s">
        <v>3288</v>
      </c>
      <c r="H749" s="0" t="n">
        <v>2014</v>
      </c>
      <c r="I749" s="0" t="s">
        <v>3289</v>
      </c>
    </row>
    <row r="750" customFormat="false" ht="12.8" hidden="false" customHeight="false" outlineLevel="0" collapsed="false">
      <c r="B750" s="0" t="n">
        <v>344</v>
      </c>
      <c r="F750" s="0" t="n">
        <v>756</v>
      </c>
      <c r="G750" s="0" t="s">
        <v>3290</v>
      </c>
      <c r="H750" s="0" t="n">
        <v>2017</v>
      </c>
      <c r="I750" s="0" t="s">
        <v>3291</v>
      </c>
    </row>
    <row r="751" customFormat="false" ht="12.8" hidden="false" customHeight="false" outlineLevel="0" collapsed="false">
      <c r="B751" s="0" t="n">
        <v>345</v>
      </c>
      <c r="F751" s="0" t="n">
        <v>757</v>
      </c>
      <c r="G751" s="0" t="s">
        <v>3292</v>
      </c>
      <c r="H751" s="0" t="n">
        <v>2015</v>
      </c>
      <c r="I751" s="0" t="s">
        <v>3293</v>
      </c>
    </row>
    <row r="752" customFormat="false" ht="12.8" hidden="false" customHeight="false" outlineLevel="0" collapsed="false">
      <c r="B752" s="0" t="n">
        <v>346</v>
      </c>
      <c r="F752" s="0" t="n">
        <v>758</v>
      </c>
      <c r="G752" s="0" t="s">
        <v>3294</v>
      </c>
      <c r="H752" s="0" t="n">
        <v>2016</v>
      </c>
      <c r="I752" s="0" t="s">
        <v>3295</v>
      </c>
    </row>
    <row r="753" customFormat="false" ht="12.8" hidden="false" customHeight="false" outlineLevel="0" collapsed="false">
      <c r="B753" s="0" t="n">
        <v>347</v>
      </c>
      <c r="F753" s="0" t="n">
        <v>759</v>
      </c>
      <c r="G753" s="0" t="s">
        <v>911</v>
      </c>
      <c r="H753" s="0" t="n">
        <v>2014</v>
      </c>
      <c r="I753" s="0" t="s">
        <v>912</v>
      </c>
    </row>
    <row r="754" customFormat="false" ht="12.8" hidden="false" customHeight="false" outlineLevel="0" collapsed="false">
      <c r="B754" s="0" t="n">
        <v>348</v>
      </c>
      <c r="F754" s="0" t="n">
        <v>760</v>
      </c>
      <c r="G754" s="0" t="s">
        <v>3296</v>
      </c>
      <c r="H754" s="0" t="n">
        <v>2016</v>
      </c>
      <c r="I754" s="0" t="s">
        <v>3297</v>
      </c>
    </row>
    <row r="755" customFormat="false" ht="12.8" hidden="false" customHeight="false" outlineLevel="0" collapsed="false">
      <c r="B755" s="0" t="n">
        <v>349</v>
      </c>
      <c r="F755" s="0" t="n">
        <v>761</v>
      </c>
      <c r="G755" s="0" t="s">
        <v>3298</v>
      </c>
      <c r="H755" s="0" t="n">
        <v>2017</v>
      </c>
      <c r="I755" s="0" t="s">
        <v>3299</v>
      </c>
    </row>
    <row r="756" customFormat="false" ht="12.8" hidden="false" customHeight="false" outlineLevel="0" collapsed="false">
      <c r="B756" s="0" t="n">
        <v>350</v>
      </c>
      <c r="F756" s="0" t="n">
        <v>762</v>
      </c>
      <c r="G756" s="0" t="s">
        <v>3300</v>
      </c>
      <c r="H756" s="0" t="n">
        <v>2019</v>
      </c>
      <c r="I756" s="0" t="s">
        <v>3301</v>
      </c>
    </row>
    <row r="757" customFormat="false" ht="12.8" hidden="false" customHeight="false" outlineLevel="0" collapsed="false">
      <c r="B757" s="0" t="n">
        <v>351</v>
      </c>
      <c r="F757" s="0" t="n">
        <v>763</v>
      </c>
      <c r="G757" s="0" t="s">
        <v>3302</v>
      </c>
      <c r="H757" s="0" t="n">
        <v>2015</v>
      </c>
      <c r="I757" s="0" t="s">
        <v>3303</v>
      </c>
    </row>
    <row r="758" customFormat="false" ht="12.8" hidden="false" customHeight="false" outlineLevel="0" collapsed="false">
      <c r="B758" s="0" t="n">
        <v>352</v>
      </c>
      <c r="F758" s="0" t="n">
        <v>764</v>
      </c>
      <c r="G758" s="0" t="s">
        <v>3304</v>
      </c>
      <c r="H758" s="0" t="n">
        <v>2014</v>
      </c>
      <c r="I758" s="0" t="s">
        <v>3305</v>
      </c>
    </row>
    <row r="759" customFormat="false" ht="12.8" hidden="false" customHeight="false" outlineLevel="0" collapsed="false">
      <c r="B759" s="0" t="n">
        <v>353</v>
      </c>
      <c r="F759" s="0" t="n">
        <v>765</v>
      </c>
      <c r="G759" s="0" t="s">
        <v>3306</v>
      </c>
      <c r="H759" s="0" t="n">
        <v>2017</v>
      </c>
      <c r="I759" s="0" t="s">
        <v>3291</v>
      </c>
    </row>
    <row r="760" customFormat="false" ht="12.8" hidden="false" customHeight="false" outlineLevel="0" collapsed="false">
      <c r="B760" s="0" t="n">
        <v>354</v>
      </c>
      <c r="F760" s="0" t="n">
        <v>766</v>
      </c>
      <c r="G760" s="0" t="s">
        <v>3307</v>
      </c>
      <c r="H760" s="0" t="n">
        <v>2012</v>
      </c>
      <c r="I760" s="0" t="s">
        <v>3308</v>
      </c>
    </row>
    <row r="761" customFormat="false" ht="12.8" hidden="false" customHeight="false" outlineLevel="0" collapsed="false">
      <c r="B761" s="0" t="n">
        <v>355</v>
      </c>
      <c r="F761" s="0" t="n">
        <v>767</v>
      </c>
      <c r="G761" s="0" t="s">
        <v>3309</v>
      </c>
      <c r="H761" s="0" t="n">
        <v>2013</v>
      </c>
      <c r="I761" s="0" t="s">
        <v>3310</v>
      </c>
    </row>
    <row r="762" customFormat="false" ht="12.8" hidden="false" customHeight="false" outlineLevel="0" collapsed="false">
      <c r="B762" s="0" t="n">
        <v>356</v>
      </c>
      <c r="F762" s="0" t="n">
        <v>768</v>
      </c>
      <c r="G762" s="0" t="s">
        <v>3311</v>
      </c>
      <c r="H762" s="0" t="n">
        <v>2016</v>
      </c>
      <c r="I762" s="0" t="s">
        <v>3312</v>
      </c>
    </row>
    <row r="763" customFormat="false" ht="12.8" hidden="false" customHeight="false" outlineLevel="0" collapsed="false">
      <c r="B763" s="0" t="n">
        <v>357</v>
      </c>
      <c r="F763" s="0" t="n">
        <v>769</v>
      </c>
      <c r="G763" s="0" t="s">
        <v>3313</v>
      </c>
      <c r="H763" s="0" t="n">
        <v>2011</v>
      </c>
      <c r="I763" s="0" t="s">
        <v>3314</v>
      </c>
    </row>
    <row r="764" customFormat="false" ht="12.8" hidden="false" customHeight="false" outlineLevel="0" collapsed="false">
      <c r="B764" s="0" t="n">
        <v>358</v>
      </c>
      <c r="F764" s="0" t="n">
        <v>770</v>
      </c>
      <c r="G764" s="0" t="s">
        <v>3315</v>
      </c>
      <c r="H764" s="0" t="n">
        <v>2014</v>
      </c>
      <c r="I764" s="0" t="s">
        <v>3316</v>
      </c>
    </row>
    <row r="765" customFormat="false" ht="12.8" hidden="false" customHeight="false" outlineLevel="0" collapsed="false">
      <c r="B765" s="0" t="n">
        <v>359</v>
      </c>
      <c r="F765" s="0" t="n">
        <v>771</v>
      </c>
      <c r="G765" s="0" t="s">
        <v>1655</v>
      </c>
      <c r="H765" s="0" t="n">
        <v>2019</v>
      </c>
      <c r="I765" s="0" t="s">
        <v>1656</v>
      </c>
    </row>
    <row r="766" customFormat="false" ht="12.8" hidden="false" customHeight="false" outlineLevel="0" collapsed="false">
      <c r="B766" s="0" t="n">
        <v>360</v>
      </c>
      <c r="F766" s="0" t="n">
        <v>772</v>
      </c>
      <c r="G766" s="0" t="s">
        <v>3317</v>
      </c>
      <c r="H766" s="0" t="n">
        <v>2017</v>
      </c>
      <c r="I766" s="0" t="s">
        <v>3318</v>
      </c>
    </row>
    <row r="767" customFormat="false" ht="12.8" hidden="false" customHeight="false" outlineLevel="0" collapsed="false">
      <c r="B767" s="0" t="n">
        <v>361</v>
      </c>
      <c r="F767" s="0" t="n">
        <v>773</v>
      </c>
      <c r="G767" s="0" t="s">
        <v>3319</v>
      </c>
      <c r="H767" s="0" t="n">
        <v>2014</v>
      </c>
      <c r="I767" s="0" t="s">
        <v>3320</v>
      </c>
    </row>
    <row r="768" customFormat="false" ht="12.8" hidden="false" customHeight="false" outlineLevel="0" collapsed="false">
      <c r="B768" s="0" t="n">
        <v>362</v>
      </c>
      <c r="F768" s="0" t="n">
        <v>774</v>
      </c>
      <c r="G768" s="0" t="s">
        <v>3321</v>
      </c>
      <c r="H768" s="0" t="n">
        <v>2016</v>
      </c>
      <c r="I768" s="0" t="s">
        <v>3322</v>
      </c>
    </row>
    <row r="769" customFormat="false" ht="12.8" hidden="false" customHeight="false" outlineLevel="0" collapsed="false">
      <c r="B769" s="0" t="n">
        <v>363</v>
      </c>
      <c r="F769" s="0" t="n">
        <v>775</v>
      </c>
      <c r="G769" s="0" t="s">
        <v>3323</v>
      </c>
      <c r="H769" s="0" t="n">
        <v>2017</v>
      </c>
      <c r="I769" s="0" t="s">
        <v>3324</v>
      </c>
    </row>
    <row r="770" customFormat="false" ht="12.8" hidden="false" customHeight="false" outlineLevel="0" collapsed="false">
      <c r="B770" s="0" t="n">
        <v>364</v>
      </c>
      <c r="F770" s="0" t="n">
        <v>776</v>
      </c>
      <c r="G770" s="0" t="s">
        <v>3325</v>
      </c>
      <c r="H770" s="0" t="n">
        <v>2015</v>
      </c>
      <c r="I770" s="0" t="s">
        <v>3326</v>
      </c>
    </row>
    <row r="771" customFormat="false" ht="12.8" hidden="false" customHeight="false" outlineLevel="0" collapsed="false">
      <c r="B771" s="0" t="n">
        <v>365</v>
      </c>
      <c r="F771" s="0" t="n">
        <v>777</v>
      </c>
      <c r="G771" s="0" t="s">
        <v>3327</v>
      </c>
      <c r="H771" s="0" t="n">
        <v>2019</v>
      </c>
      <c r="I771" s="0" t="s">
        <v>3328</v>
      </c>
    </row>
    <row r="772" customFormat="false" ht="12.8" hidden="false" customHeight="false" outlineLevel="0" collapsed="false">
      <c r="B772" s="0" t="n">
        <v>366</v>
      </c>
      <c r="F772" s="0" t="n">
        <v>778</v>
      </c>
      <c r="G772" s="0" t="s">
        <v>3329</v>
      </c>
      <c r="H772" s="0" t="n">
        <v>2016</v>
      </c>
      <c r="I772" s="0" t="s">
        <v>3330</v>
      </c>
    </row>
    <row r="773" customFormat="false" ht="12.8" hidden="false" customHeight="false" outlineLevel="0" collapsed="false">
      <c r="B773" s="0" t="n">
        <v>367</v>
      </c>
      <c r="F773" s="0" t="n">
        <v>779</v>
      </c>
      <c r="G773" s="0" t="s">
        <v>3331</v>
      </c>
      <c r="H773" s="0" t="n">
        <v>2013</v>
      </c>
      <c r="I773" s="0" t="s">
        <v>3332</v>
      </c>
    </row>
    <row r="774" customFormat="false" ht="12.8" hidden="false" customHeight="false" outlineLevel="0" collapsed="false">
      <c r="B774" s="0" t="n">
        <v>368</v>
      </c>
      <c r="F774" s="0" t="n">
        <v>780</v>
      </c>
      <c r="G774" s="0" t="s">
        <v>3333</v>
      </c>
      <c r="H774" s="0" t="n">
        <v>2014</v>
      </c>
      <c r="I774" s="0" t="s">
        <v>3334</v>
      </c>
    </row>
    <row r="775" customFormat="false" ht="12.8" hidden="false" customHeight="false" outlineLevel="0" collapsed="false">
      <c r="B775" s="0" t="n">
        <v>369</v>
      </c>
      <c r="F775" s="0" t="n">
        <v>781</v>
      </c>
      <c r="G775" s="0" t="s">
        <v>648</v>
      </c>
      <c r="H775" s="0" t="n">
        <v>2013</v>
      </c>
      <c r="I775" s="0" t="s">
        <v>649</v>
      </c>
    </row>
    <row r="776" customFormat="false" ht="12.8" hidden="false" customHeight="false" outlineLevel="0" collapsed="false">
      <c r="B776" s="0" t="n">
        <v>370</v>
      </c>
      <c r="F776" s="0" t="n">
        <v>782</v>
      </c>
      <c r="G776" s="0" t="s">
        <v>701</v>
      </c>
      <c r="H776" s="0" t="n">
        <v>2014</v>
      </c>
      <c r="I776" s="0" t="s">
        <v>702</v>
      </c>
    </row>
    <row r="777" customFormat="false" ht="12.8" hidden="false" customHeight="false" outlineLevel="0" collapsed="false">
      <c r="B777" s="0" t="n">
        <v>371</v>
      </c>
      <c r="F777" s="0" t="n">
        <v>783</v>
      </c>
      <c r="G777" s="0" t="s">
        <v>3335</v>
      </c>
      <c r="H777" s="0" t="n">
        <v>2012</v>
      </c>
      <c r="I777" s="0" t="s">
        <v>3336</v>
      </c>
    </row>
    <row r="778" customFormat="false" ht="12.8" hidden="false" customHeight="false" outlineLevel="0" collapsed="false">
      <c r="B778" s="0" t="n">
        <v>372</v>
      </c>
      <c r="F778" s="0" t="n">
        <v>784</v>
      </c>
      <c r="G778" s="0" t="s">
        <v>512</v>
      </c>
      <c r="H778" s="0" t="n">
        <v>2012</v>
      </c>
      <c r="I778" s="0" t="s">
        <v>513</v>
      </c>
    </row>
    <row r="779" customFormat="false" ht="12.8" hidden="false" customHeight="false" outlineLevel="0" collapsed="false">
      <c r="B779" s="0" t="n">
        <v>373</v>
      </c>
      <c r="F779" s="0" t="n">
        <v>785</v>
      </c>
      <c r="G779" s="0" t="s">
        <v>3337</v>
      </c>
      <c r="H779" s="0" t="n">
        <v>2015</v>
      </c>
      <c r="I779" s="0" t="s">
        <v>3338</v>
      </c>
    </row>
    <row r="780" customFormat="false" ht="12.8" hidden="false" customHeight="false" outlineLevel="0" collapsed="false">
      <c r="B780" s="0" t="n">
        <v>374</v>
      </c>
      <c r="F780" s="0" t="n">
        <v>786</v>
      </c>
      <c r="G780" s="0" t="s">
        <v>3339</v>
      </c>
      <c r="H780" s="0" t="n">
        <v>2014</v>
      </c>
      <c r="I780" s="0" t="s">
        <v>3340</v>
      </c>
    </row>
    <row r="781" customFormat="false" ht="12.8" hidden="false" customHeight="false" outlineLevel="0" collapsed="false">
      <c r="B781" s="0" t="n">
        <v>375</v>
      </c>
      <c r="F781" s="0" t="n">
        <v>787</v>
      </c>
      <c r="G781" s="0" t="s">
        <v>3341</v>
      </c>
      <c r="H781" s="0" t="n">
        <v>2016</v>
      </c>
      <c r="I781" s="0" t="s">
        <v>3342</v>
      </c>
    </row>
    <row r="782" customFormat="false" ht="12.8" hidden="false" customHeight="false" outlineLevel="0" collapsed="false">
      <c r="B782" s="0" t="n">
        <v>376</v>
      </c>
      <c r="F782" s="0" t="n">
        <v>788</v>
      </c>
      <c r="G782" s="0" t="s">
        <v>3343</v>
      </c>
      <c r="H782" s="0" t="n">
        <v>2016</v>
      </c>
      <c r="I782" s="0" t="s">
        <v>3344</v>
      </c>
    </row>
    <row r="783" customFormat="false" ht="12.8" hidden="false" customHeight="false" outlineLevel="0" collapsed="false">
      <c r="B783" s="0" t="n">
        <v>377</v>
      </c>
      <c r="F783" s="0" t="n">
        <v>789</v>
      </c>
      <c r="G783" s="0" t="s">
        <v>1976</v>
      </c>
      <c r="H783" s="0" t="n">
        <v>2020</v>
      </c>
      <c r="I783" s="0" t="s">
        <v>1977</v>
      </c>
    </row>
    <row r="784" customFormat="false" ht="12.8" hidden="false" customHeight="false" outlineLevel="0" collapsed="false">
      <c r="B784" s="0" t="n">
        <v>378</v>
      </c>
      <c r="F784" s="0" t="n">
        <v>790</v>
      </c>
      <c r="G784" s="0" t="s">
        <v>3345</v>
      </c>
      <c r="H784" s="0" t="n">
        <v>2013</v>
      </c>
      <c r="I784" s="0" t="s">
        <v>3346</v>
      </c>
    </row>
    <row r="785" customFormat="false" ht="12.8" hidden="false" customHeight="false" outlineLevel="0" collapsed="false">
      <c r="B785" s="0" t="n">
        <v>379</v>
      </c>
      <c r="F785" s="0" t="n">
        <v>791</v>
      </c>
      <c r="G785" s="0" t="s">
        <v>3347</v>
      </c>
      <c r="H785" s="0" t="n">
        <v>2016</v>
      </c>
      <c r="I785" s="0" t="s">
        <v>3348</v>
      </c>
    </row>
    <row r="786" customFormat="false" ht="12.8" hidden="false" customHeight="false" outlineLevel="0" collapsed="false">
      <c r="B786" s="0" t="n">
        <v>380</v>
      </c>
      <c r="F786" s="0" t="n">
        <v>792</v>
      </c>
      <c r="G786" s="0" t="s">
        <v>3349</v>
      </c>
      <c r="H786" s="0" t="n">
        <v>2016</v>
      </c>
      <c r="I786" s="0" t="s">
        <v>3350</v>
      </c>
    </row>
    <row r="787" customFormat="false" ht="12.8" hidden="false" customHeight="false" outlineLevel="0" collapsed="false">
      <c r="B787" s="0" t="n">
        <v>381</v>
      </c>
      <c r="F787" s="0" t="n">
        <v>793</v>
      </c>
      <c r="G787" s="0" t="s">
        <v>3351</v>
      </c>
      <c r="H787" s="0" t="n">
        <v>2016</v>
      </c>
      <c r="I787" s="0" t="s">
        <v>3352</v>
      </c>
    </row>
    <row r="788" customFormat="false" ht="12.8" hidden="false" customHeight="false" outlineLevel="0" collapsed="false">
      <c r="B788" s="0" t="n">
        <v>382</v>
      </c>
      <c r="F788" s="0" t="n">
        <v>794</v>
      </c>
      <c r="G788" s="0" t="s">
        <v>3353</v>
      </c>
      <c r="H788" s="0" t="n">
        <v>2021</v>
      </c>
      <c r="I788" s="0" t="s">
        <v>3354</v>
      </c>
    </row>
    <row r="789" customFormat="false" ht="12.8" hidden="false" customHeight="false" outlineLevel="0" collapsed="false">
      <c r="B789" s="0" t="n">
        <v>383</v>
      </c>
      <c r="F789" s="0" t="n">
        <v>795</v>
      </c>
      <c r="G789" s="0" t="s">
        <v>3355</v>
      </c>
      <c r="H789" s="0" t="n">
        <v>2016</v>
      </c>
      <c r="I789" s="0" t="s">
        <v>3356</v>
      </c>
    </row>
    <row r="790" customFormat="false" ht="12.8" hidden="false" customHeight="false" outlineLevel="0" collapsed="false">
      <c r="B790" s="0" t="n">
        <v>384</v>
      </c>
      <c r="F790" s="0" t="n">
        <v>796</v>
      </c>
      <c r="G790" s="0" t="s">
        <v>3357</v>
      </c>
      <c r="H790" s="0" t="n">
        <v>2016</v>
      </c>
      <c r="I790" s="0" t="s">
        <v>3358</v>
      </c>
    </row>
    <row r="791" customFormat="false" ht="12.8" hidden="false" customHeight="false" outlineLevel="0" collapsed="false">
      <c r="B791" s="0" t="n">
        <v>385</v>
      </c>
      <c r="F791" s="0" t="n">
        <v>797</v>
      </c>
      <c r="G791" s="0" t="s">
        <v>3359</v>
      </c>
      <c r="H791" s="0" t="n">
        <v>2017</v>
      </c>
      <c r="I791" s="0" t="s">
        <v>3360</v>
      </c>
    </row>
    <row r="792" customFormat="false" ht="12.8" hidden="false" customHeight="false" outlineLevel="0" collapsed="false">
      <c r="B792" s="0" t="n">
        <v>386</v>
      </c>
      <c r="F792" s="0" t="n">
        <v>798</v>
      </c>
      <c r="G792" s="0" t="s">
        <v>3361</v>
      </c>
      <c r="H792" s="0" t="n">
        <v>2017</v>
      </c>
      <c r="I792" s="0" t="s">
        <v>3362</v>
      </c>
    </row>
    <row r="793" customFormat="false" ht="12.8" hidden="false" customHeight="false" outlineLevel="0" collapsed="false">
      <c r="B793" s="0" t="n">
        <v>387</v>
      </c>
      <c r="F793" s="0" t="n">
        <v>799</v>
      </c>
      <c r="G793" s="0" t="s">
        <v>3363</v>
      </c>
      <c r="H793" s="0" t="n">
        <v>2014</v>
      </c>
      <c r="I793" s="0" t="s">
        <v>3364</v>
      </c>
    </row>
    <row r="794" customFormat="false" ht="12.8" hidden="false" customHeight="false" outlineLevel="0" collapsed="false">
      <c r="B794" s="0" t="n">
        <v>388</v>
      </c>
      <c r="F794" s="0" t="n">
        <v>800</v>
      </c>
      <c r="G794" s="0" t="s">
        <v>3365</v>
      </c>
      <c r="H794" s="0" t="n">
        <v>2017</v>
      </c>
      <c r="I794" s="0" t="s">
        <v>3366</v>
      </c>
    </row>
    <row r="795" customFormat="false" ht="12.8" hidden="false" customHeight="false" outlineLevel="0" collapsed="false">
      <c r="B795" s="0" t="n">
        <v>389</v>
      </c>
      <c r="F795" s="0" t="n">
        <v>801</v>
      </c>
      <c r="G795" s="0" t="s">
        <v>3367</v>
      </c>
      <c r="H795" s="0" t="n">
        <v>2013</v>
      </c>
      <c r="I795" s="0" t="s">
        <v>3368</v>
      </c>
    </row>
    <row r="796" customFormat="false" ht="12.8" hidden="false" customHeight="false" outlineLevel="0" collapsed="false">
      <c r="B796" s="0" t="n">
        <v>390</v>
      </c>
      <c r="F796" s="0" t="n">
        <v>802</v>
      </c>
      <c r="G796" s="0" t="s">
        <v>3369</v>
      </c>
      <c r="H796" s="0" t="n">
        <v>2015</v>
      </c>
      <c r="I796" s="0" t="s">
        <v>3370</v>
      </c>
    </row>
    <row r="797" customFormat="false" ht="12.8" hidden="false" customHeight="false" outlineLevel="0" collapsed="false">
      <c r="B797" s="0" t="n">
        <v>391</v>
      </c>
      <c r="F797" s="0" t="n">
        <v>803</v>
      </c>
      <c r="G797" s="0" t="s">
        <v>3371</v>
      </c>
      <c r="H797" s="0" t="n">
        <v>2019</v>
      </c>
      <c r="I797" s="0" t="s">
        <v>3372</v>
      </c>
    </row>
    <row r="798" customFormat="false" ht="12.8" hidden="false" customHeight="false" outlineLevel="0" collapsed="false">
      <c r="B798" s="0" t="n">
        <v>392</v>
      </c>
      <c r="F798" s="0" t="n">
        <v>804</v>
      </c>
      <c r="G798" s="0" t="s">
        <v>3373</v>
      </c>
      <c r="H798" s="0" t="n">
        <v>2015</v>
      </c>
      <c r="I798" s="0" t="s">
        <v>3374</v>
      </c>
    </row>
    <row r="799" customFormat="false" ht="12.8" hidden="false" customHeight="false" outlineLevel="0" collapsed="false">
      <c r="B799" s="0" t="n">
        <v>393</v>
      </c>
      <c r="F799" s="0" t="n">
        <v>805</v>
      </c>
      <c r="G799" s="0" t="s">
        <v>3375</v>
      </c>
      <c r="H799" s="0" t="n">
        <v>2013</v>
      </c>
      <c r="I799" s="0" t="s">
        <v>3376</v>
      </c>
    </row>
    <row r="800" customFormat="false" ht="12.8" hidden="false" customHeight="false" outlineLevel="0" collapsed="false">
      <c r="B800" s="0" t="n">
        <v>394</v>
      </c>
      <c r="F800" s="0" t="n">
        <v>806</v>
      </c>
      <c r="G800" s="0" t="s">
        <v>3377</v>
      </c>
      <c r="H800" s="0" t="n">
        <v>2019</v>
      </c>
      <c r="I800" s="0" t="s">
        <v>3378</v>
      </c>
    </row>
    <row r="801" customFormat="false" ht="12.8" hidden="false" customHeight="false" outlineLevel="0" collapsed="false">
      <c r="B801" s="0" t="n">
        <v>395</v>
      </c>
      <c r="F801" s="0" t="n">
        <v>807</v>
      </c>
      <c r="G801" s="0" t="s">
        <v>3379</v>
      </c>
      <c r="H801" s="0" t="n">
        <v>2014</v>
      </c>
      <c r="I801" s="0" t="s">
        <v>3380</v>
      </c>
    </row>
    <row r="802" customFormat="false" ht="12.8" hidden="false" customHeight="false" outlineLevel="0" collapsed="false">
      <c r="B802" s="0" t="n">
        <v>396</v>
      </c>
      <c r="F802" s="0" t="n">
        <v>808</v>
      </c>
      <c r="G802" s="0" t="s">
        <v>3381</v>
      </c>
      <c r="H802" s="0" t="n">
        <v>2015</v>
      </c>
      <c r="I802" s="0" t="s">
        <v>3382</v>
      </c>
    </row>
    <row r="803" customFormat="false" ht="12.8" hidden="false" customHeight="false" outlineLevel="0" collapsed="false">
      <c r="B803" s="0" t="n">
        <v>397</v>
      </c>
      <c r="F803" s="0" t="n">
        <v>809</v>
      </c>
      <c r="G803" s="0" t="s">
        <v>3383</v>
      </c>
      <c r="H803" s="0" t="n">
        <v>2016</v>
      </c>
      <c r="I803" s="0" t="s">
        <v>3384</v>
      </c>
    </row>
    <row r="804" customFormat="false" ht="12.8" hidden="false" customHeight="false" outlineLevel="0" collapsed="false">
      <c r="B804" s="0" t="n">
        <v>398</v>
      </c>
      <c r="F804" s="0" t="n">
        <v>810</v>
      </c>
      <c r="G804" s="0" t="s">
        <v>3385</v>
      </c>
      <c r="H804" s="0" t="n">
        <v>2013</v>
      </c>
      <c r="I804" s="0" t="s">
        <v>3386</v>
      </c>
    </row>
    <row r="805" customFormat="false" ht="12.8" hidden="false" customHeight="false" outlineLevel="0" collapsed="false">
      <c r="B805" s="0" t="n">
        <v>399</v>
      </c>
      <c r="F805" s="0" t="n">
        <v>811</v>
      </c>
      <c r="G805" s="0" t="s">
        <v>3387</v>
      </c>
      <c r="H805" s="0" t="n">
        <v>2021</v>
      </c>
      <c r="I805" s="0" t="s">
        <v>3388</v>
      </c>
    </row>
    <row r="806" customFormat="false" ht="12.8" hidden="false" customHeight="false" outlineLevel="0" collapsed="false">
      <c r="B806" s="0" t="n">
        <v>400</v>
      </c>
      <c r="F806" s="0" t="n">
        <v>812</v>
      </c>
      <c r="G806" s="0" t="s">
        <v>3389</v>
      </c>
      <c r="H806" s="0" t="n">
        <v>2013</v>
      </c>
      <c r="I806" s="0" t="s">
        <v>3390</v>
      </c>
    </row>
    <row r="807" customFormat="false" ht="12.8" hidden="false" customHeight="false" outlineLevel="0" collapsed="false">
      <c r="B807" s="0" t="n">
        <v>401</v>
      </c>
      <c r="F807" s="0" t="n">
        <v>813</v>
      </c>
      <c r="G807" s="0" t="s">
        <v>3391</v>
      </c>
      <c r="H807" s="0" t="n">
        <v>2015</v>
      </c>
      <c r="I807" s="0" t="s">
        <v>3392</v>
      </c>
    </row>
    <row r="808" customFormat="false" ht="12.8" hidden="false" customHeight="false" outlineLevel="0" collapsed="false">
      <c r="B808" s="0" t="n">
        <v>402</v>
      </c>
      <c r="F808" s="0" t="n">
        <v>814</v>
      </c>
      <c r="G808" s="0" t="s">
        <v>3393</v>
      </c>
      <c r="H808" s="0" t="n">
        <v>2018</v>
      </c>
      <c r="I808" s="0" t="s">
        <v>3394</v>
      </c>
    </row>
    <row r="809" customFormat="false" ht="12.8" hidden="false" customHeight="false" outlineLevel="0" collapsed="false">
      <c r="B809" s="0" t="n">
        <v>403</v>
      </c>
      <c r="F809" s="0" t="n">
        <v>815</v>
      </c>
      <c r="G809" s="0" t="s">
        <v>3395</v>
      </c>
      <c r="H809" s="0" t="n">
        <v>2013</v>
      </c>
      <c r="I809" s="0" t="s">
        <v>3396</v>
      </c>
    </row>
    <row r="810" customFormat="false" ht="12.8" hidden="false" customHeight="false" outlineLevel="0" collapsed="false">
      <c r="B810" s="0" t="n">
        <v>404</v>
      </c>
      <c r="F810" s="0" t="n">
        <v>816</v>
      </c>
      <c r="G810" s="0" t="s">
        <v>3397</v>
      </c>
      <c r="H810" s="0" t="n">
        <v>2017</v>
      </c>
      <c r="I810" s="0" t="s">
        <v>3398</v>
      </c>
    </row>
    <row r="811" customFormat="false" ht="12.8" hidden="false" customHeight="false" outlineLevel="0" collapsed="false">
      <c r="B811" s="0" t="n">
        <v>405</v>
      </c>
      <c r="F811" s="0" t="n">
        <v>817</v>
      </c>
      <c r="G811" s="0" t="s">
        <v>3399</v>
      </c>
      <c r="H811" s="0" t="n">
        <v>2015</v>
      </c>
      <c r="I811" s="0" t="s">
        <v>3400</v>
      </c>
    </row>
    <row r="812" customFormat="false" ht="12.8" hidden="false" customHeight="false" outlineLevel="0" collapsed="false">
      <c r="B812" s="0" t="n">
        <v>406</v>
      </c>
      <c r="F812" s="0" t="n">
        <v>818</v>
      </c>
      <c r="G812" s="0" t="s">
        <v>3401</v>
      </c>
      <c r="H812" s="0" t="n">
        <v>2018</v>
      </c>
      <c r="I812" s="0" t="s">
        <v>3402</v>
      </c>
    </row>
    <row r="813" customFormat="false" ht="12.8" hidden="false" customHeight="false" outlineLevel="0" collapsed="false">
      <c r="B813" s="0" t="n">
        <v>407</v>
      </c>
      <c r="F813" s="0" t="n">
        <v>819</v>
      </c>
      <c r="G813" s="0" t="s">
        <v>3403</v>
      </c>
      <c r="H813" s="0" t="n">
        <v>2015</v>
      </c>
      <c r="I813" s="0" t="s">
        <v>3404</v>
      </c>
    </row>
    <row r="814" customFormat="false" ht="12.8" hidden="false" customHeight="false" outlineLevel="0" collapsed="false">
      <c r="B814" s="0" t="n">
        <v>408</v>
      </c>
      <c r="F814" s="0" t="n">
        <v>820</v>
      </c>
      <c r="G814" s="0" t="s">
        <v>3405</v>
      </c>
      <c r="H814" s="0" t="n">
        <v>2021</v>
      </c>
      <c r="I814" s="0" t="s">
        <v>3406</v>
      </c>
    </row>
    <row r="815" customFormat="false" ht="12.8" hidden="false" customHeight="false" outlineLevel="0" collapsed="false">
      <c r="B815" s="0" t="n">
        <v>409</v>
      </c>
      <c r="F815" s="0" t="n">
        <v>821</v>
      </c>
      <c r="G815" s="0" t="s">
        <v>3407</v>
      </c>
      <c r="H815" s="0" t="n">
        <v>2017</v>
      </c>
      <c r="I815" s="0" t="s">
        <v>3408</v>
      </c>
    </row>
    <row r="816" customFormat="false" ht="12.8" hidden="false" customHeight="false" outlineLevel="0" collapsed="false">
      <c r="B816" s="0" t="n">
        <v>410</v>
      </c>
      <c r="F816" s="0" t="n">
        <v>822</v>
      </c>
      <c r="G816" s="0" t="s">
        <v>3409</v>
      </c>
      <c r="H816" s="0" t="n">
        <v>2014</v>
      </c>
      <c r="I816" s="0" t="s">
        <v>3410</v>
      </c>
    </row>
    <row r="817" customFormat="false" ht="12.8" hidden="false" customHeight="false" outlineLevel="0" collapsed="false">
      <c r="B817" s="0" t="n">
        <v>411</v>
      </c>
      <c r="F817" s="0" t="n">
        <v>823</v>
      </c>
      <c r="G817" s="0" t="s">
        <v>3411</v>
      </c>
      <c r="H817" s="0" t="n">
        <v>2017</v>
      </c>
      <c r="I817" s="0" t="s">
        <v>3412</v>
      </c>
    </row>
    <row r="818" customFormat="false" ht="12.8" hidden="false" customHeight="false" outlineLevel="0" collapsed="false">
      <c r="B818" s="0" t="n">
        <v>412</v>
      </c>
      <c r="F818" s="0" t="n">
        <v>824</v>
      </c>
      <c r="G818" s="0" t="s">
        <v>3413</v>
      </c>
      <c r="H818" s="0" t="n">
        <v>2020</v>
      </c>
      <c r="I818" s="0" t="s">
        <v>3414</v>
      </c>
    </row>
    <row r="819" customFormat="false" ht="12.8" hidden="false" customHeight="false" outlineLevel="0" collapsed="false">
      <c r="B819" s="0" t="n">
        <v>413</v>
      </c>
      <c r="F819" s="0" t="n">
        <v>825</v>
      </c>
      <c r="G819" s="0" t="s">
        <v>3415</v>
      </c>
      <c r="H819" s="0" t="n">
        <v>2022</v>
      </c>
      <c r="I819" s="0" t="s">
        <v>3416</v>
      </c>
    </row>
    <row r="820" customFormat="false" ht="12.8" hidden="false" customHeight="false" outlineLevel="0" collapsed="false">
      <c r="B820" s="0" t="n">
        <v>414</v>
      </c>
      <c r="F820" s="0" t="n">
        <v>826</v>
      </c>
      <c r="G820" s="0" t="s">
        <v>3417</v>
      </c>
      <c r="H820" s="0" t="n">
        <v>2015</v>
      </c>
      <c r="I820" s="0" t="s">
        <v>3418</v>
      </c>
    </row>
    <row r="821" customFormat="false" ht="12.8" hidden="false" customHeight="false" outlineLevel="0" collapsed="false">
      <c r="B821" s="0" t="n">
        <v>415</v>
      </c>
      <c r="F821" s="0" t="n">
        <v>827</v>
      </c>
      <c r="G821" s="0" t="s">
        <v>3419</v>
      </c>
      <c r="H821" s="0" t="n">
        <v>2013</v>
      </c>
      <c r="I821" s="0" t="s">
        <v>3420</v>
      </c>
    </row>
    <row r="822" customFormat="false" ht="12.8" hidden="false" customHeight="false" outlineLevel="0" collapsed="false">
      <c r="B822" s="0" t="n">
        <v>416</v>
      </c>
      <c r="F822" s="0" t="n">
        <v>828</v>
      </c>
      <c r="G822" s="0" t="s">
        <v>3421</v>
      </c>
      <c r="H822" s="0" t="n">
        <v>2013</v>
      </c>
      <c r="I822" s="0" t="s">
        <v>3422</v>
      </c>
    </row>
    <row r="823" customFormat="false" ht="12.8" hidden="false" customHeight="false" outlineLevel="0" collapsed="false">
      <c r="B823" s="0" t="n">
        <v>417</v>
      </c>
      <c r="F823" s="0" t="n">
        <v>829</v>
      </c>
      <c r="G823" s="0" t="s">
        <v>3423</v>
      </c>
      <c r="H823" s="0" t="n">
        <v>2019</v>
      </c>
      <c r="I823" s="0" t="s">
        <v>3424</v>
      </c>
    </row>
    <row r="824" customFormat="false" ht="12.8" hidden="false" customHeight="false" outlineLevel="0" collapsed="false">
      <c r="B824" s="0" t="n">
        <v>418</v>
      </c>
      <c r="F824" s="0" t="n">
        <v>830</v>
      </c>
      <c r="G824" s="0" t="s">
        <v>3425</v>
      </c>
      <c r="H824" s="0" t="n">
        <v>2015</v>
      </c>
      <c r="I824" s="0" t="s">
        <v>3426</v>
      </c>
    </row>
    <row r="825" customFormat="false" ht="12.8" hidden="false" customHeight="false" outlineLevel="0" collapsed="false">
      <c r="B825" s="0" t="n">
        <v>419</v>
      </c>
      <c r="F825" s="0" t="n">
        <v>831</v>
      </c>
      <c r="G825" s="0" t="s">
        <v>3427</v>
      </c>
      <c r="H825" s="0" t="n">
        <v>2014</v>
      </c>
      <c r="I825" s="0" t="s">
        <v>3428</v>
      </c>
    </row>
    <row r="826" customFormat="false" ht="12.8" hidden="false" customHeight="false" outlineLevel="0" collapsed="false">
      <c r="B826" s="0" t="n">
        <v>420</v>
      </c>
      <c r="F826" s="0" t="n">
        <v>832</v>
      </c>
      <c r="G826" s="0" t="s">
        <v>3423</v>
      </c>
      <c r="H826" s="0" t="n">
        <v>2019</v>
      </c>
      <c r="I826" s="0" t="s">
        <v>3429</v>
      </c>
    </row>
    <row r="827" customFormat="false" ht="12.8" hidden="false" customHeight="false" outlineLevel="0" collapsed="false">
      <c r="B827" s="0" t="n">
        <v>421</v>
      </c>
      <c r="F827" s="0" t="n">
        <v>833</v>
      </c>
      <c r="G827" s="0" t="s">
        <v>3430</v>
      </c>
      <c r="H827" s="0" t="n">
        <v>2021</v>
      </c>
      <c r="I827" s="0" t="s">
        <v>3431</v>
      </c>
    </row>
    <row r="828" customFormat="false" ht="12.8" hidden="false" customHeight="false" outlineLevel="0" collapsed="false">
      <c r="B828" s="0" t="n">
        <v>422</v>
      </c>
      <c r="F828" s="0" t="n">
        <v>834</v>
      </c>
      <c r="G828" s="0" t="s">
        <v>3432</v>
      </c>
      <c r="H828" s="0" t="n">
        <v>2013</v>
      </c>
      <c r="I828" s="0" t="s">
        <v>3433</v>
      </c>
    </row>
    <row r="829" customFormat="false" ht="12.8" hidden="false" customHeight="false" outlineLevel="0" collapsed="false">
      <c r="B829" s="0" t="n">
        <v>423</v>
      </c>
      <c r="F829" s="0" t="n">
        <v>835</v>
      </c>
      <c r="G829" s="0" t="s">
        <v>3434</v>
      </c>
      <c r="H829" s="0" t="n">
        <v>2016</v>
      </c>
      <c r="I829" s="0" t="s">
        <v>3435</v>
      </c>
    </row>
    <row r="830" customFormat="false" ht="12.8" hidden="false" customHeight="false" outlineLevel="0" collapsed="false">
      <c r="B830" s="0" t="n">
        <v>424</v>
      </c>
      <c r="F830" s="0" t="n">
        <v>836</v>
      </c>
      <c r="G830" s="0" t="s">
        <v>3436</v>
      </c>
      <c r="H830" s="0" t="n">
        <v>2021</v>
      </c>
      <c r="I830" s="0" t="s">
        <v>3437</v>
      </c>
    </row>
    <row r="831" customFormat="false" ht="12.8" hidden="false" customHeight="false" outlineLevel="0" collapsed="false">
      <c r="B831" s="0" t="n">
        <v>425</v>
      </c>
      <c r="F831" s="0" t="n">
        <v>837</v>
      </c>
      <c r="G831" s="0" t="s">
        <v>3438</v>
      </c>
      <c r="H831" s="0" t="n">
        <v>2012</v>
      </c>
      <c r="I831" s="0" t="s">
        <v>3439</v>
      </c>
    </row>
    <row r="832" customFormat="false" ht="12.8" hidden="false" customHeight="false" outlineLevel="0" collapsed="false">
      <c r="B832" s="0" t="n">
        <v>426</v>
      </c>
      <c r="F832" s="0" t="n">
        <v>838</v>
      </c>
      <c r="G832" s="0" t="s">
        <v>3440</v>
      </c>
      <c r="H832" s="0" t="n">
        <v>2016</v>
      </c>
      <c r="I832" s="0" t="s">
        <v>3441</v>
      </c>
    </row>
    <row r="833" customFormat="false" ht="12.8" hidden="false" customHeight="false" outlineLevel="0" collapsed="false">
      <c r="B833" s="0" t="n">
        <v>427</v>
      </c>
      <c r="F833" s="0" t="n">
        <v>839</v>
      </c>
      <c r="G833" s="0" t="s">
        <v>2866</v>
      </c>
      <c r="H833" s="0" t="n">
        <v>2019</v>
      </c>
      <c r="I833" s="0" t="s">
        <v>3442</v>
      </c>
    </row>
    <row r="834" customFormat="false" ht="12.8" hidden="false" customHeight="false" outlineLevel="0" collapsed="false">
      <c r="B834" s="0" t="n">
        <v>428</v>
      </c>
      <c r="F834" s="0" t="n">
        <v>840</v>
      </c>
      <c r="G834" s="0" t="s">
        <v>3443</v>
      </c>
      <c r="H834" s="0" t="n">
        <v>2014</v>
      </c>
      <c r="I834" s="0" t="s">
        <v>3444</v>
      </c>
    </row>
    <row r="835" customFormat="false" ht="12.8" hidden="false" customHeight="false" outlineLevel="0" collapsed="false">
      <c r="B835" s="0" t="n">
        <v>429</v>
      </c>
      <c r="F835" s="0" t="n">
        <v>841</v>
      </c>
      <c r="G835" s="0" t="s">
        <v>3445</v>
      </c>
      <c r="H835" s="0" t="n">
        <v>2013</v>
      </c>
      <c r="I835" s="0" t="s">
        <v>3446</v>
      </c>
    </row>
    <row r="836" customFormat="false" ht="12.8" hidden="false" customHeight="false" outlineLevel="0" collapsed="false">
      <c r="B836" s="0" t="n">
        <v>430</v>
      </c>
      <c r="F836" s="0" t="n">
        <v>842</v>
      </c>
      <c r="G836" s="0" t="s">
        <v>3447</v>
      </c>
      <c r="H836" s="0" t="n">
        <v>2022</v>
      </c>
      <c r="I836" s="0" t="s">
        <v>3448</v>
      </c>
    </row>
    <row r="837" customFormat="false" ht="12.8" hidden="false" customHeight="false" outlineLevel="0" collapsed="false">
      <c r="B837" s="0" t="n">
        <v>431</v>
      </c>
      <c r="F837" s="0" t="n">
        <v>843</v>
      </c>
      <c r="G837" s="0" t="s">
        <v>3449</v>
      </c>
      <c r="H837" s="0" t="n">
        <v>2013</v>
      </c>
      <c r="I837" s="0" t="s">
        <v>3450</v>
      </c>
    </row>
    <row r="838" customFormat="false" ht="12.8" hidden="false" customHeight="false" outlineLevel="0" collapsed="false">
      <c r="B838" s="0" t="n">
        <v>432</v>
      </c>
      <c r="F838" s="0" t="n">
        <v>844</v>
      </c>
      <c r="G838" s="0" t="s">
        <v>1158</v>
      </c>
      <c r="H838" s="0" t="n">
        <v>2016</v>
      </c>
      <c r="I838" s="0" t="s">
        <v>1159</v>
      </c>
    </row>
    <row r="839" customFormat="false" ht="12.8" hidden="false" customHeight="false" outlineLevel="0" collapsed="false">
      <c r="B839" s="0" t="n">
        <v>433</v>
      </c>
      <c r="F839" s="0" t="n">
        <v>845</v>
      </c>
      <c r="G839" s="0" t="s">
        <v>3451</v>
      </c>
      <c r="H839" s="0" t="n">
        <v>2012</v>
      </c>
      <c r="I839" s="0" t="s">
        <v>3452</v>
      </c>
    </row>
    <row r="840" customFormat="false" ht="12.8" hidden="false" customHeight="false" outlineLevel="0" collapsed="false">
      <c r="B840" s="0" t="n">
        <v>434</v>
      </c>
      <c r="F840" s="0" t="n">
        <v>846</v>
      </c>
      <c r="G840" s="2" t="s">
        <v>3453</v>
      </c>
      <c r="H840" s="0" t="n">
        <v>2018</v>
      </c>
      <c r="I840" s="2" t="s">
        <v>3454</v>
      </c>
    </row>
    <row r="841" customFormat="false" ht="12.8" hidden="false" customHeight="false" outlineLevel="0" collapsed="false">
      <c r="B841" s="0" t="n">
        <v>435</v>
      </c>
      <c r="F841" s="0" t="n">
        <v>847</v>
      </c>
      <c r="G841" s="0" t="s">
        <v>3455</v>
      </c>
      <c r="H841" s="0" t="n">
        <v>2018</v>
      </c>
      <c r="I841" s="0" t="s">
        <v>3456</v>
      </c>
    </row>
    <row r="842" customFormat="false" ht="12.8" hidden="false" customHeight="false" outlineLevel="0" collapsed="false">
      <c r="B842" s="0" t="n">
        <v>436</v>
      </c>
      <c r="F842" s="0" t="n">
        <v>848</v>
      </c>
      <c r="G842" s="0" t="s">
        <v>3457</v>
      </c>
      <c r="H842" s="0" t="n">
        <v>2017</v>
      </c>
      <c r="I842" s="0" t="s">
        <v>3458</v>
      </c>
    </row>
    <row r="843" customFormat="false" ht="12.8" hidden="false" customHeight="false" outlineLevel="0" collapsed="false">
      <c r="B843" s="0" t="n">
        <v>437</v>
      </c>
      <c r="F843" s="0" t="n">
        <v>849</v>
      </c>
      <c r="G843" s="0" t="s">
        <v>3459</v>
      </c>
      <c r="H843" s="0" t="n">
        <v>2015</v>
      </c>
      <c r="I843" s="0" t="s">
        <v>3460</v>
      </c>
    </row>
    <row r="844" customFormat="false" ht="12.8" hidden="false" customHeight="false" outlineLevel="0" collapsed="false">
      <c r="B844" s="0" t="n">
        <v>438</v>
      </c>
      <c r="F844" s="0" t="n">
        <v>850</v>
      </c>
      <c r="G844" s="0" t="s">
        <v>3461</v>
      </c>
      <c r="H844" s="0" t="n">
        <v>2019</v>
      </c>
      <c r="I844" s="0" t="s">
        <v>3462</v>
      </c>
    </row>
    <row r="845" customFormat="false" ht="12.8" hidden="false" customHeight="false" outlineLevel="0" collapsed="false">
      <c r="B845" s="0" t="n">
        <v>439</v>
      </c>
      <c r="F845" s="0" t="n">
        <v>851</v>
      </c>
      <c r="G845" s="0" t="s">
        <v>3463</v>
      </c>
      <c r="H845" s="0" t="n">
        <v>2015</v>
      </c>
      <c r="I845" s="0" t="s">
        <v>3464</v>
      </c>
    </row>
    <row r="846" customFormat="false" ht="12.8" hidden="false" customHeight="false" outlineLevel="0" collapsed="false">
      <c r="B846" s="0" t="n">
        <v>440</v>
      </c>
      <c r="F846" s="0" t="n">
        <v>852</v>
      </c>
      <c r="G846" s="0" t="s">
        <v>3465</v>
      </c>
      <c r="H846" s="0" t="n">
        <v>2018</v>
      </c>
      <c r="I846" s="0" t="s">
        <v>3466</v>
      </c>
    </row>
    <row r="847" customFormat="false" ht="12.8" hidden="false" customHeight="false" outlineLevel="0" collapsed="false">
      <c r="B847" s="0" t="n">
        <v>441</v>
      </c>
      <c r="F847" s="0" t="n">
        <v>853</v>
      </c>
      <c r="G847" s="0" t="s">
        <v>3467</v>
      </c>
      <c r="H847" s="0" t="n">
        <v>2018</v>
      </c>
      <c r="I847" s="0" t="s">
        <v>3468</v>
      </c>
    </row>
    <row r="848" customFormat="false" ht="12.8" hidden="false" customHeight="false" outlineLevel="0" collapsed="false">
      <c r="B848" s="0" t="n">
        <v>442</v>
      </c>
      <c r="F848" s="0" t="n">
        <v>854</v>
      </c>
      <c r="G848" s="0" t="s">
        <v>3469</v>
      </c>
      <c r="H848" s="0" t="n">
        <v>2017</v>
      </c>
      <c r="I848" s="0" t="s">
        <v>3470</v>
      </c>
    </row>
    <row r="849" customFormat="false" ht="12.8" hidden="false" customHeight="false" outlineLevel="0" collapsed="false">
      <c r="B849" s="0" t="n">
        <v>443</v>
      </c>
      <c r="F849" s="0" t="n">
        <v>855</v>
      </c>
      <c r="G849" s="0" t="s">
        <v>3471</v>
      </c>
      <c r="H849" s="0" t="n">
        <v>2019</v>
      </c>
      <c r="I849" s="0" t="s">
        <v>3472</v>
      </c>
    </row>
    <row r="850" customFormat="false" ht="12.8" hidden="false" customHeight="false" outlineLevel="0" collapsed="false">
      <c r="B850" s="0" t="n">
        <v>444</v>
      </c>
      <c r="F850" s="0" t="n">
        <v>856</v>
      </c>
      <c r="G850" s="0" t="s">
        <v>3180</v>
      </c>
      <c r="H850" s="0" t="n">
        <v>2017</v>
      </c>
      <c r="I850" s="0" t="s">
        <v>3473</v>
      </c>
    </row>
    <row r="851" customFormat="false" ht="12.8" hidden="false" customHeight="false" outlineLevel="0" collapsed="false">
      <c r="B851" s="0" t="n">
        <v>445</v>
      </c>
      <c r="F851" s="0" t="n">
        <v>857</v>
      </c>
      <c r="G851" s="0" t="s">
        <v>3474</v>
      </c>
      <c r="H851" s="0" t="n">
        <v>2014</v>
      </c>
      <c r="I851" s="0" t="s">
        <v>3475</v>
      </c>
    </row>
    <row r="852" customFormat="false" ht="12.8" hidden="false" customHeight="false" outlineLevel="0" collapsed="false">
      <c r="B852" s="0" t="n">
        <v>446</v>
      </c>
      <c r="F852" s="0" t="n">
        <v>858</v>
      </c>
      <c r="G852" s="0" t="s">
        <v>3476</v>
      </c>
      <c r="H852" s="0" t="n">
        <v>2019</v>
      </c>
      <c r="I852" s="0" t="s">
        <v>3477</v>
      </c>
    </row>
    <row r="853" customFormat="false" ht="12.8" hidden="false" customHeight="false" outlineLevel="0" collapsed="false">
      <c r="B853" s="0" t="n">
        <v>447</v>
      </c>
      <c r="F853" s="0" t="n">
        <v>859</v>
      </c>
      <c r="G853" s="0" t="s">
        <v>1471</v>
      </c>
      <c r="H853" s="0" t="n">
        <v>2017</v>
      </c>
      <c r="I853" s="0" t="s">
        <v>1472</v>
      </c>
    </row>
    <row r="854" customFormat="false" ht="12.8" hidden="false" customHeight="false" outlineLevel="0" collapsed="false">
      <c r="B854" s="0" t="n">
        <v>448</v>
      </c>
      <c r="F854" s="0" t="n">
        <v>860</v>
      </c>
      <c r="G854" s="0" t="s">
        <v>3478</v>
      </c>
      <c r="H854" s="0" t="n">
        <v>2018</v>
      </c>
      <c r="I854" s="0" t="s">
        <v>3479</v>
      </c>
    </row>
    <row r="855" customFormat="false" ht="12.8" hidden="false" customHeight="false" outlineLevel="0" collapsed="false">
      <c r="B855" s="0" t="n">
        <v>449</v>
      </c>
      <c r="F855" s="0" t="n">
        <v>861</v>
      </c>
      <c r="G855" s="0" t="s">
        <v>3480</v>
      </c>
      <c r="H855" s="0" t="n">
        <v>2016</v>
      </c>
      <c r="I855" s="0" t="s">
        <v>3481</v>
      </c>
    </row>
    <row r="856" customFormat="false" ht="12.8" hidden="false" customHeight="false" outlineLevel="0" collapsed="false">
      <c r="B856" s="0" t="n">
        <v>450</v>
      </c>
      <c r="F856" s="0" t="n">
        <v>862</v>
      </c>
      <c r="G856" s="0" t="s">
        <v>3482</v>
      </c>
      <c r="H856" s="0" t="n">
        <v>2021</v>
      </c>
      <c r="I856" s="0" t="s">
        <v>3483</v>
      </c>
    </row>
    <row r="857" customFormat="false" ht="12.8" hidden="false" customHeight="false" outlineLevel="0" collapsed="false">
      <c r="B857" s="0" t="n">
        <v>451</v>
      </c>
      <c r="F857" s="0" t="n">
        <v>863</v>
      </c>
      <c r="G857" s="0" t="s">
        <v>3484</v>
      </c>
      <c r="H857" s="0" t="n">
        <v>2018</v>
      </c>
      <c r="I857" s="0" t="s">
        <v>3485</v>
      </c>
    </row>
    <row r="858" customFormat="false" ht="12.8" hidden="false" customHeight="false" outlineLevel="0" collapsed="false">
      <c r="B858" s="0" t="n">
        <v>452</v>
      </c>
      <c r="F858" s="0" t="n">
        <v>864</v>
      </c>
      <c r="G858" s="0" t="s">
        <v>3486</v>
      </c>
      <c r="H858" s="0" t="n">
        <v>2018</v>
      </c>
      <c r="I858" s="0" t="s">
        <v>3487</v>
      </c>
    </row>
    <row r="859" customFormat="false" ht="12.8" hidden="false" customHeight="false" outlineLevel="0" collapsed="false">
      <c r="B859" s="0" t="n">
        <v>453</v>
      </c>
      <c r="F859" s="0" t="n">
        <v>865</v>
      </c>
      <c r="G859" s="0" t="s">
        <v>3488</v>
      </c>
      <c r="H859" s="0" t="n">
        <v>2022</v>
      </c>
      <c r="I859" s="0" t="s">
        <v>3489</v>
      </c>
    </row>
    <row r="860" customFormat="false" ht="12.8" hidden="false" customHeight="false" outlineLevel="0" collapsed="false">
      <c r="B860" s="0" t="n">
        <v>454</v>
      </c>
      <c r="F860" s="0" t="n">
        <v>866</v>
      </c>
      <c r="G860" s="0" t="s">
        <v>3490</v>
      </c>
      <c r="H860" s="0" t="n">
        <v>2018</v>
      </c>
      <c r="I860" s="0" t="s">
        <v>3491</v>
      </c>
    </row>
    <row r="861" customFormat="false" ht="12.8" hidden="false" customHeight="false" outlineLevel="0" collapsed="false">
      <c r="B861" s="0" t="n">
        <v>455</v>
      </c>
      <c r="F861" s="0" t="n">
        <v>867</v>
      </c>
      <c r="G861" s="0" t="s">
        <v>3492</v>
      </c>
      <c r="H861" s="0" t="n">
        <v>2019</v>
      </c>
      <c r="I861" s="0" t="s">
        <v>3493</v>
      </c>
    </row>
    <row r="862" customFormat="false" ht="12.8" hidden="false" customHeight="false" outlineLevel="0" collapsed="false">
      <c r="B862" s="0" t="n">
        <v>456</v>
      </c>
      <c r="F862" s="0" t="n">
        <v>868</v>
      </c>
      <c r="G862" s="0" t="s">
        <v>3494</v>
      </c>
      <c r="H862" s="0" t="n">
        <v>2018</v>
      </c>
      <c r="I862" s="0" t="s">
        <v>3495</v>
      </c>
    </row>
    <row r="863" customFormat="false" ht="12.8" hidden="false" customHeight="false" outlineLevel="0" collapsed="false">
      <c r="B863" s="0" t="n">
        <v>457</v>
      </c>
      <c r="F863" s="0" t="n">
        <v>869</v>
      </c>
      <c r="G863" s="0" t="s">
        <v>3496</v>
      </c>
      <c r="H863" s="0" t="n">
        <v>2019</v>
      </c>
      <c r="I863" s="0" t="s">
        <v>3497</v>
      </c>
    </row>
    <row r="864" customFormat="false" ht="12.8" hidden="false" customHeight="false" outlineLevel="0" collapsed="false">
      <c r="B864" s="0" t="n">
        <v>458</v>
      </c>
      <c r="F864" s="0" t="n">
        <v>870</v>
      </c>
      <c r="G864" s="0" t="s">
        <v>3498</v>
      </c>
      <c r="H864" s="0" t="n">
        <v>2020</v>
      </c>
      <c r="I864" s="0" t="s">
        <v>3499</v>
      </c>
    </row>
    <row r="865" customFormat="false" ht="12.8" hidden="false" customHeight="false" outlineLevel="0" collapsed="false">
      <c r="B865" s="0" t="n">
        <v>459</v>
      </c>
      <c r="F865" s="0" t="n">
        <v>871</v>
      </c>
      <c r="G865" s="0" t="s">
        <v>3500</v>
      </c>
      <c r="H865" s="0" t="n">
        <v>2020</v>
      </c>
      <c r="I865" s="0" t="s">
        <v>3501</v>
      </c>
    </row>
    <row r="866" customFormat="false" ht="12.8" hidden="false" customHeight="false" outlineLevel="0" collapsed="false">
      <c r="B866" s="0" t="n">
        <v>460</v>
      </c>
      <c r="F866" s="0" t="n">
        <v>872</v>
      </c>
      <c r="G866" s="0" t="s">
        <v>3502</v>
      </c>
      <c r="H866" s="0" t="n">
        <v>2014</v>
      </c>
      <c r="I866" s="0" t="s">
        <v>3503</v>
      </c>
    </row>
    <row r="867" customFormat="false" ht="12.8" hidden="false" customHeight="false" outlineLevel="0" collapsed="false">
      <c r="B867" s="0" t="n">
        <v>461</v>
      </c>
      <c r="F867" s="0" t="n">
        <v>873</v>
      </c>
      <c r="G867" s="0" t="s">
        <v>3504</v>
      </c>
      <c r="H867" s="0" t="n">
        <v>2017</v>
      </c>
      <c r="I867" s="0" t="s">
        <v>3505</v>
      </c>
    </row>
    <row r="868" customFormat="false" ht="12.8" hidden="false" customHeight="false" outlineLevel="0" collapsed="false">
      <c r="B868" s="0" t="n">
        <v>462</v>
      </c>
      <c r="F868" s="0" t="n">
        <v>874</v>
      </c>
      <c r="G868" s="0" t="s">
        <v>3506</v>
      </c>
      <c r="H868" s="0" t="n">
        <v>2014</v>
      </c>
      <c r="I868" s="0" t="s">
        <v>3507</v>
      </c>
    </row>
    <row r="869" customFormat="false" ht="12.8" hidden="false" customHeight="false" outlineLevel="0" collapsed="false">
      <c r="B869" s="0" t="n">
        <v>463</v>
      </c>
      <c r="F869" s="0" t="n">
        <v>875</v>
      </c>
      <c r="G869" s="0" t="s">
        <v>3508</v>
      </c>
      <c r="H869" s="0" t="n">
        <v>2018</v>
      </c>
      <c r="I869" s="0" t="s">
        <v>3509</v>
      </c>
    </row>
    <row r="870" customFormat="false" ht="12.8" hidden="false" customHeight="false" outlineLevel="0" collapsed="false">
      <c r="B870" s="0" t="n">
        <v>464</v>
      </c>
      <c r="F870" s="0" t="n">
        <v>876</v>
      </c>
      <c r="G870" s="0" t="s">
        <v>3510</v>
      </c>
      <c r="H870" s="0" t="n">
        <v>2020</v>
      </c>
      <c r="I870" s="0" t="s">
        <v>3511</v>
      </c>
    </row>
    <row r="871" customFormat="false" ht="12.8" hidden="false" customHeight="false" outlineLevel="0" collapsed="false">
      <c r="B871" s="0" t="n">
        <v>465</v>
      </c>
      <c r="F871" s="0" t="n">
        <v>877</v>
      </c>
      <c r="G871" s="0" t="s">
        <v>3512</v>
      </c>
      <c r="H871" s="0" t="n">
        <v>2021</v>
      </c>
      <c r="I871" s="0" t="s">
        <v>3513</v>
      </c>
    </row>
    <row r="872" customFormat="false" ht="12.8" hidden="false" customHeight="false" outlineLevel="0" collapsed="false">
      <c r="B872" s="0" t="n">
        <v>466</v>
      </c>
      <c r="F872" s="0" t="n">
        <v>878</v>
      </c>
      <c r="G872" s="0" t="s">
        <v>3514</v>
      </c>
      <c r="H872" s="0" t="n">
        <v>2018</v>
      </c>
      <c r="I872" s="0" t="s">
        <v>3515</v>
      </c>
    </row>
    <row r="873" customFormat="false" ht="12.8" hidden="false" customHeight="false" outlineLevel="0" collapsed="false">
      <c r="B873" s="0" t="n">
        <v>467</v>
      </c>
      <c r="F873" s="0" t="n">
        <v>879</v>
      </c>
      <c r="G873" s="0" t="s">
        <v>3516</v>
      </c>
      <c r="H873" s="0" t="n">
        <v>2020</v>
      </c>
      <c r="I873" s="0" t="s">
        <v>3517</v>
      </c>
    </row>
    <row r="874" customFormat="false" ht="12.8" hidden="false" customHeight="false" outlineLevel="0" collapsed="false">
      <c r="B874" s="0" t="n">
        <v>468</v>
      </c>
      <c r="F874" s="0" t="n">
        <v>880</v>
      </c>
      <c r="G874" s="0" t="s">
        <v>3518</v>
      </c>
      <c r="H874" s="0" t="n">
        <v>2014</v>
      </c>
      <c r="I874" s="0" t="s">
        <v>3519</v>
      </c>
    </row>
    <row r="875" customFormat="false" ht="12.8" hidden="false" customHeight="false" outlineLevel="0" collapsed="false">
      <c r="B875" s="0" t="n">
        <v>469</v>
      </c>
      <c r="F875" s="0" t="n">
        <v>881</v>
      </c>
      <c r="G875" s="0" t="s">
        <v>3520</v>
      </c>
      <c r="H875" s="0" t="n">
        <v>2016</v>
      </c>
      <c r="I875" s="0" t="s">
        <v>3521</v>
      </c>
    </row>
    <row r="876" customFormat="false" ht="12.8" hidden="false" customHeight="false" outlineLevel="0" collapsed="false">
      <c r="B876" s="0" t="n">
        <v>470</v>
      </c>
      <c r="F876" s="0" t="n">
        <v>882</v>
      </c>
      <c r="G876" s="0" t="s">
        <v>3522</v>
      </c>
      <c r="H876" s="0" t="n">
        <v>2014</v>
      </c>
      <c r="I876" s="0" t="s">
        <v>3523</v>
      </c>
    </row>
    <row r="877" customFormat="false" ht="12.8" hidden="false" customHeight="false" outlineLevel="0" collapsed="false">
      <c r="B877" s="0" t="n">
        <v>471</v>
      </c>
      <c r="F877" s="0" t="n">
        <v>883</v>
      </c>
      <c r="G877" s="0" t="s">
        <v>3524</v>
      </c>
      <c r="H877" s="0" t="n">
        <v>2021</v>
      </c>
      <c r="I877" s="0" t="s">
        <v>3525</v>
      </c>
    </row>
    <row r="878" customFormat="false" ht="12.8" hidden="false" customHeight="false" outlineLevel="0" collapsed="false">
      <c r="B878" s="0" t="n">
        <v>472</v>
      </c>
      <c r="F878" s="0" t="n">
        <v>884</v>
      </c>
      <c r="G878" s="0" t="s">
        <v>3526</v>
      </c>
      <c r="H878" s="0" t="n">
        <v>2018</v>
      </c>
      <c r="I878" s="0" t="s">
        <v>3527</v>
      </c>
    </row>
    <row r="879" customFormat="false" ht="12.8" hidden="false" customHeight="false" outlineLevel="0" collapsed="false">
      <c r="B879" s="0" t="n">
        <v>473</v>
      </c>
      <c r="F879" s="0" t="n">
        <v>885</v>
      </c>
      <c r="G879" s="0" t="s">
        <v>3528</v>
      </c>
      <c r="H879" s="0" t="n">
        <v>2022</v>
      </c>
      <c r="I879" s="0" t="s">
        <v>3529</v>
      </c>
    </row>
    <row r="880" customFormat="false" ht="12.8" hidden="false" customHeight="false" outlineLevel="0" collapsed="false">
      <c r="B880" s="0" t="n">
        <v>474</v>
      </c>
      <c r="F880" s="0" t="n">
        <v>886</v>
      </c>
      <c r="G880" s="0" t="s">
        <v>3530</v>
      </c>
      <c r="H880" s="0" t="n">
        <v>2019</v>
      </c>
      <c r="I880" s="0" t="s">
        <v>3531</v>
      </c>
    </row>
    <row r="881" customFormat="false" ht="12.8" hidden="false" customHeight="false" outlineLevel="0" collapsed="false">
      <c r="B881" s="0" t="n">
        <v>475</v>
      </c>
      <c r="F881" s="0" t="n">
        <v>887</v>
      </c>
      <c r="G881" s="0" t="s">
        <v>3532</v>
      </c>
      <c r="H881" s="0" t="n">
        <v>2017</v>
      </c>
      <c r="I881" s="0" t="s">
        <v>3533</v>
      </c>
    </row>
    <row r="882" customFormat="false" ht="12.8" hidden="false" customHeight="false" outlineLevel="0" collapsed="false">
      <c r="B882" s="0" t="n">
        <v>476</v>
      </c>
      <c r="F882" s="0" t="n">
        <v>888</v>
      </c>
      <c r="G882" s="0" t="s">
        <v>3534</v>
      </c>
      <c r="H882" s="0" t="n">
        <v>2014</v>
      </c>
      <c r="I882" s="0" t="s">
        <v>3535</v>
      </c>
    </row>
    <row r="883" customFormat="false" ht="12.8" hidden="false" customHeight="false" outlineLevel="0" collapsed="false">
      <c r="B883" s="0" t="n">
        <v>477</v>
      </c>
      <c r="F883" s="0" t="n">
        <v>889</v>
      </c>
      <c r="G883" s="0" t="s">
        <v>3536</v>
      </c>
      <c r="H883" s="0" t="n">
        <v>2016</v>
      </c>
      <c r="I883" s="0" t="s">
        <v>3537</v>
      </c>
    </row>
    <row r="884" customFormat="false" ht="12.8" hidden="false" customHeight="false" outlineLevel="0" collapsed="false">
      <c r="B884" s="0" t="n">
        <v>478</v>
      </c>
      <c r="F884" s="0" t="n">
        <v>890</v>
      </c>
      <c r="G884" s="0" t="s">
        <v>3538</v>
      </c>
      <c r="H884" s="0" t="n">
        <v>2018</v>
      </c>
      <c r="I884" s="0" t="s">
        <v>3539</v>
      </c>
    </row>
    <row r="885" customFormat="false" ht="12.8" hidden="false" customHeight="false" outlineLevel="0" collapsed="false">
      <c r="B885" s="0" t="n">
        <v>479</v>
      </c>
      <c r="F885" s="0" t="n">
        <v>891</v>
      </c>
      <c r="G885" s="0" t="s">
        <v>3540</v>
      </c>
      <c r="H885" s="0" t="n">
        <v>2016</v>
      </c>
      <c r="I885" s="0" t="s">
        <v>3541</v>
      </c>
    </row>
    <row r="886" customFormat="false" ht="12.8" hidden="false" customHeight="false" outlineLevel="0" collapsed="false">
      <c r="B886" s="0" t="n">
        <v>480</v>
      </c>
      <c r="F886" s="0" t="n">
        <v>892</v>
      </c>
      <c r="G886" s="0" t="s">
        <v>3542</v>
      </c>
      <c r="H886" s="0" t="n">
        <v>2019</v>
      </c>
      <c r="I886" s="0" t="s">
        <v>3543</v>
      </c>
    </row>
    <row r="887" customFormat="false" ht="12.8" hidden="false" customHeight="false" outlineLevel="0" collapsed="false">
      <c r="B887" s="0" t="n">
        <v>481</v>
      </c>
      <c r="F887" s="0" t="n">
        <v>893</v>
      </c>
      <c r="G887" s="0" t="s">
        <v>3544</v>
      </c>
      <c r="H887" s="0" t="n">
        <v>2016</v>
      </c>
      <c r="I887" s="0" t="s">
        <v>3545</v>
      </c>
    </row>
    <row r="888" customFormat="false" ht="12.8" hidden="false" customHeight="false" outlineLevel="0" collapsed="false">
      <c r="B888" s="0" t="n">
        <v>482</v>
      </c>
      <c r="F888" s="0" t="n">
        <v>894</v>
      </c>
      <c r="G888" s="0" t="s">
        <v>3544</v>
      </c>
      <c r="H888" s="0" t="n">
        <v>2019</v>
      </c>
      <c r="I888" s="0" t="s">
        <v>3546</v>
      </c>
    </row>
    <row r="889" customFormat="false" ht="12.8" hidden="false" customHeight="false" outlineLevel="0" collapsed="false">
      <c r="B889" s="0" t="n">
        <v>483</v>
      </c>
      <c r="F889" s="0" t="n">
        <v>895</v>
      </c>
      <c r="G889" s="0" t="s">
        <v>3547</v>
      </c>
      <c r="H889" s="0" t="n">
        <v>2016</v>
      </c>
      <c r="I889" s="0" t="s">
        <v>3548</v>
      </c>
    </row>
    <row r="890" customFormat="false" ht="12.8" hidden="false" customHeight="false" outlineLevel="0" collapsed="false">
      <c r="B890" s="0" t="n">
        <v>484</v>
      </c>
      <c r="F890" s="0" t="n">
        <v>896</v>
      </c>
      <c r="G890" s="0" t="s">
        <v>3549</v>
      </c>
      <c r="H890" s="0" t="n">
        <v>2018</v>
      </c>
      <c r="I890" s="0" t="s">
        <v>3550</v>
      </c>
    </row>
    <row r="891" customFormat="false" ht="12.8" hidden="false" customHeight="false" outlineLevel="0" collapsed="false">
      <c r="B891" s="0" t="n">
        <v>485</v>
      </c>
      <c r="F891" s="0" t="n">
        <v>897</v>
      </c>
      <c r="G891" s="0" t="s">
        <v>3551</v>
      </c>
      <c r="H891" s="0" t="n">
        <v>2016</v>
      </c>
      <c r="I891" s="0" t="s">
        <v>3552</v>
      </c>
    </row>
    <row r="892" customFormat="false" ht="12.8" hidden="false" customHeight="false" outlineLevel="0" collapsed="false">
      <c r="B892" s="0" t="n">
        <v>486</v>
      </c>
      <c r="F892" s="0" t="n">
        <v>898</v>
      </c>
      <c r="G892" s="0" t="s">
        <v>3553</v>
      </c>
      <c r="H892" s="0" t="n">
        <v>2019</v>
      </c>
      <c r="I892" s="0" t="s">
        <v>3554</v>
      </c>
    </row>
    <row r="893" customFormat="false" ht="12.8" hidden="false" customHeight="false" outlineLevel="0" collapsed="false">
      <c r="B893" s="0" t="n">
        <v>487</v>
      </c>
      <c r="F893" s="0" t="n">
        <v>899</v>
      </c>
      <c r="G893" s="0" t="s">
        <v>3555</v>
      </c>
      <c r="H893" s="0" t="n">
        <v>2016</v>
      </c>
      <c r="I893" s="0" t="s">
        <v>3556</v>
      </c>
    </row>
    <row r="894" customFormat="false" ht="12.8" hidden="false" customHeight="false" outlineLevel="0" collapsed="false">
      <c r="B894" s="0" t="n">
        <v>488</v>
      </c>
      <c r="F894" s="0" t="n">
        <v>900</v>
      </c>
      <c r="G894" s="0" t="s">
        <v>3557</v>
      </c>
      <c r="H894" s="0" t="n">
        <v>2015</v>
      </c>
      <c r="I894" s="0" t="s">
        <v>3558</v>
      </c>
    </row>
    <row r="895" customFormat="false" ht="12.8" hidden="false" customHeight="false" outlineLevel="0" collapsed="false">
      <c r="B895" s="0" t="n">
        <v>489</v>
      </c>
      <c r="F895" s="0" t="n">
        <v>901</v>
      </c>
      <c r="G895" s="0" t="s">
        <v>3559</v>
      </c>
      <c r="H895" s="0" t="n">
        <v>2019</v>
      </c>
      <c r="I895" s="0" t="s">
        <v>3560</v>
      </c>
    </row>
    <row r="896" customFormat="false" ht="12.8" hidden="false" customHeight="false" outlineLevel="0" collapsed="false">
      <c r="B896" s="0" t="n">
        <v>490</v>
      </c>
      <c r="F896" s="0" t="n">
        <v>902</v>
      </c>
      <c r="G896" s="0" t="s">
        <v>1467</v>
      </c>
      <c r="H896" s="0" t="n">
        <v>2017</v>
      </c>
      <c r="I896" s="0" t="s">
        <v>1468</v>
      </c>
    </row>
    <row r="897" customFormat="false" ht="12.8" hidden="false" customHeight="false" outlineLevel="0" collapsed="false">
      <c r="B897" s="0" t="n">
        <v>491</v>
      </c>
      <c r="F897" s="0" t="n">
        <v>903</v>
      </c>
      <c r="G897" s="0" t="s">
        <v>3561</v>
      </c>
      <c r="H897" s="0" t="n">
        <v>2021</v>
      </c>
      <c r="I897" s="0" t="s">
        <v>3562</v>
      </c>
    </row>
    <row r="898" customFormat="false" ht="12.8" hidden="false" customHeight="false" outlineLevel="0" collapsed="false">
      <c r="B898" s="0" t="n">
        <v>492</v>
      </c>
      <c r="F898" s="0" t="n">
        <v>904</v>
      </c>
      <c r="G898" s="0" t="s">
        <v>3563</v>
      </c>
      <c r="H898" s="0" t="n">
        <v>2018</v>
      </c>
      <c r="I898" s="0" t="s">
        <v>3564</v>
      </c>
    </row>
    <row r="899" customFormat="false" ht="12.8" hidden="false" customHeight="false" outlineLevel="0" collapsed="false">
      <c r="B899" s="0" t="n">
        <v>493</v>
      </c>
      <c r="F899" s="0" t="n">
        <v>905</v>
      </c>
      <c r="G899" s="0" t="s">
        <v>3565</v>
      </c>
      <c r="H899" s="0" t="n">
        <v>2020</v>
      </c>
      <c r="I899" s="0" t="s">
        <v>3566</v>
      </c>
    </row>
    <row r="900" customFormat="false" ht="12.8" hidden="false" customHeight="false" outlineLevel="0" collapsed="false">
      <c r="B900" s="0" t="n">
        <v>494</v>
      </c>
      <c r="F900" s="0" t="n">
        <v>906</v>
      </c>
      <c r="G900" s="0" t="s">
        <v>1359</v>
      </c>
      <c r="H900" s="0" t="n">
        <v>2017</v>
      </c>
      <c r="I900" s="0" t="s">
        <v>1360</v>
      </c>
    </row>
    <row r="901" customFormat="false" ht="12.8" hidden="false" customHeight="false" outlineLevel="0" collapsed="false">
      <c r="B901" s="0" t="n">
        <v>495</v>
      </c>
      <c r="F901" s="0" t="n">
        <v>907</v>
      </c>
      <c r="G901" s="0" t="s">
        <v>3567</v>
      </c>
      <c r="H901" s="0" t="n">
        <v>2020</v>
      </c>
      <c r="I901" s="0" t="s">
        <v>3568</v>
      </c>
    </row>
    <row r="902" customFormat="false" ht="12.8" hidden="false" customHeight="false" outlineLevel="0" collapsed="false">
      <c r="B902" s="0" t="n">
        <v>496</v>
      </c>
      <c r="F902" s="0" t="n">
        <v>908</v>
      </c>
      <c r="G902" s="2" t="s">
        <v>3569</v>
      </c>
      <c r="H902" s="0" t="n">
        <v>2017</v>
      </c>
      <c r="I902" s="2" t="s">
        <v>3570</v>
      </c>
    </row>
    <row r="903" customFormat="false" ht="12.8" hidden="false" customHeight="false" outlineLevel="0" collapsed="false">
      <c r="B903" s="0" t="n">
        <v>497</v>
      </c>
      <c r="F903" s="0" t="n">
        <v>909</v>
      </c>
      <c r="G903" s="0" t="s">
        <v>3571</v>
      </c>
      <c r="H903" s="0" t="n">
        <v>2020</v>
      </c>
      <c r="I903" s="0" t="s">
        <v>3572</v>
      </c>
    </row>
    <row r="904" customFormat="false" ht="12.8" hidden="false" customHeight="false" outlineLevel="0" collapsed="false">
      <c r="B904" s="0" t="n">
        <v>498</v>
      </c>
      <c r="F904" s="0" t="n">
        <v>910</v>
      </c>
      <c r="G904" s="0" t="s">
        <v>3573</v>
      </c>
      <c r="H904" s="0" t="n">
        <v>2022</v>
      </c>
      <c r="I904" s="0" t="s">
        <v>3574</v>
      </c>
    </row>
    <row r="905" customFormat="false" ht="12.8" hidden="false" customHeight="false" outlineLevel="0" collapsed="false">
      <c r="B905" s="0" t="n">
        <v>499</v>
      </c>
      <c r="F905" s="0" t="n">
        <v>911</v>
      </c>
      <c r="G905" s="0" t="s">
        <v>3575</v>
      </c>
      <c r="H905" s="0" t="n">
        <v>2020</v>
      </c>
      <c r="I905" s="0" t="s">
        <v>3576</v>
      </c>
    </row>
    <row r="906" customFormat="false" ht="12.8" hidden="false" customHeight="false" outlineLevel="0" collapsed="false">
      <c r="B906" s="0" t="n">
        <v>500</v>
      </c>
      <c r="F906" s="0" t="n">
        <v>912</v>
      </c>
      <c r="G906" s="0" t="s">
        <v>3577</v>
      </c>
      <c r="H906" s="0" t="n">
        <v>2020</v>
      </c>
      <c r="I906" s="0" t="s">
        <v>3578</v>
      </c>
    </row>
    <row r="907" customFormat="false" ht="12.8" hidden="false" customHeight="false" outlineLevel="0" collapsed="false">
      <c r="B907" s="0" t="n">
        <v>501</v>
      </c>
      <c r="F907" s="0" t="n">
        <v>913</v>
      </c>
      <c r="G907" s="0" t="s">
        <v>3579</v>
      </c>
      <c r="H907" s="0" t="n">
        <v>2014</v>
      </c>
      <c r="I907" s="0" t="s">
        <v>3580</v>
      </c>
    </row>
    <row r="908" customFormat="false" ht="12.8" hidden="false" customHeight="false" outlineLevel="0" collapsed="false">
      <c r="B908" s="0" t="n">
        <v>502</v>
      </c>
      <c r="F908" s="0" t="n">
        <v>914</v>
      </c>
      <c r="G908" s="0" t="s">
        <v>3581</v>
      </c>
      <c r="H908" s="0" t="n">
        <v>2022</v>
      </c>
      <c r="I908" s="0" t="s">
        <v>3582</v>
      </c>
    </row>
    <row r="909" customFormat="false" ht="12.8" hidden="false" customHeight="false" outlineLevel="0" collapsed="false">
      <c r="B909" s="0" t="n">
        <v>503</v>
      </c>
      <c r="F909" s="0" t="n">
        <v>915</v>
      </c>
      <c r="G909" s="0" t="s">
        <v>3583</v>
      </c>
      <c r="H909" s="0" t="n">
        <v>2020</v>
      </c>
      <c r="I909" s="0" t="s">
        <v>3584</v>
      </c>
    </row>
    <row r="910" customFormat="false" ht="12.8" hidden="false" customHeight="false" outlineLevel="0" collapsed="false">
      <c r="B910" s="0" t="n">
        <v>504</v>
      </c>
      <c r="F910" s="0" t="n">
        <v>916</v>
      </c>
      <c r="G910" s="0" t="s">
        <v>3585</v>
      </c>
      <c r="H910" s="0" t="n">
        <v>2022</v>
      </c>
      <c r="I910" s="0" t="s">
        <v>3586</v>
      </c>
    </row>
    <row r="911" customFormat="false" ht="12.8" hidden="false" customHeight="false" outlineLevel="0" collapsed="false">
      <c r="B911" s="0" t="n">
        <v>505</v>
      </c>
      <c r="F911" s="0" t="n">
        <v>917</v>
      </c>
      <c r="G911" s="0" t="s">
        <v>3587</v>
      </c>
      <c r="H911" s="0" t="n">
        <v>2015</v>
      </c>
      <c r="I911" s="0" t="s">
        <v>3588</v>
      </c>
    </row>
    <row r="912" customFormat="false" ht="12.8" hidden="false" customHeight="false" outlineLevel="0" collapsed="false">
      <c r="B912" s="0" t="n">
        <v>506</v>
      </c>
      <c r="F912" s="0" t="n">
        <v>918</v>
      </c>
      <c r="G912" s="0" t="s">
        <v>3589</v>
      </c>
      <c r="H912" s="0" t="n">
        <v>2017</v>
      </c>
      <c r="I912" s="0" t="s">
        <v>3590</v>
      </c>
    </row>
    <row r="913" customFormat="false" ht="12.8" hidden="false" customHeight="false" outlineLevel="0" collapsed="false">
      <c r="B913" s="0" t="n">
        <v>507</v>
      </c>
      <c r="F913" s="0" t="n">
        <v>919</v>
      </c>
      <c r="G913" s="0" t="s">
        <v>3591</v>
      </c>
      <c r="H913" s="0" t="n">
        <v>2020</v>
      </c>
      <c r="I913" s="0" t="s">
        <v>3592</v>
      </c>
    </row>
    <row r="914" customFormat="false" ht="12.8" hidden="false" customHeight="false" outlineLevel="0" collapsed="false">
      <c r="B914" s="0" t="n">
        <v>508</v>
      </c>
      <c r="F914" s="0" t="n">
        <v>920</v>
      </c>
      <c r="G914" s="0" t="s">
        <v>3593</v>
      </c>
      <c r="H914" s="0" t="n">
        <v>2015</v>
      </c>
      <c r="I914" s="0" t="s">
        <v>3594</v>
      </c>
    </row>
    <row r="915" customFormat="false" ht="12.8" hidden="false" customHeight="false" outlineLevel="0" collapsed="false">
      <c r="B915" s="0" t="n">
        <v>509</v>
      </c>
      <c r="F915" s="0" t="n">
        <v>921</v>
      </c>
      <c r="G915" s="0" t="s">
        <v>3595</v>
      </c>
      <c r="H915" s="0" t="n">
        <v>2020</v>
      </c>
      <c r="I915" s="0" t="s">
        <v>3596</v>
      </c>
    </row>
    <row r="916" customFormat="false" ht="12.8" hidden="false" customHeight="false" outlineLevel="0" collapsed="false">
      <c r="B916" s="0" t="n">
        <v>510</v>
      </c>
      <c r="F916" s="0" t="n">
        <v>922</v>
      </c>
      <c r="G916" s="0" t="s">
        <v>3597</v>
      </c>
      <c r="H916" s="0" t="n">
        <v>2015</v>
      </c>
      <c r="I916" s="0" t="s">
        <v>3598</v>
      </c>
    </row>
    <row r="917" customFormat="false" ht="12.8" hidden="false" customHeight="false" outlineLevel="0" collapsed="false">
      <c r="B917" s="0" t="n">
        <v>511</v>
      </c>
      <c r="F917" s="0" t="n">
        <v>923</v>
      </c>
      <c r="G917" s="0" t="s">
        <v>3599</v>
      </c>
      <c r="H917" s="0" t="n">
        <v>2014</v>
      </c>
      <c r="I917" s="0" t="s">
        <v>3600</v>
      </c>
    </row>
    <row r="918" customFormat="false" ht="12.8" hidden="false" customHeight="false" outlineLevel="0" collapsed="false">
      <c r="B918" s="0" t="n">
        <v>512</v>
      </c>
      <c r="F918" s="0" t="n">
        <v>924</v>
      </c>
      <c r="G918" s="0" t="s">
        <v>3601</v>
      </c>
      <c r="H918" s="0" t="n">
        <v>2017</v>
      </c>
      <c r="I918" s="0" t="s">
        <v>3602</v>
      </c>
    </row>
    <row r="919" customFormat="false" ht="12.8" hidden="false" customHeight="false" outlineLevel="0" collapsed="false">
      <c r="B919" s="0" t="n">
        <v>513</v>
      </c>
      <c r="F919" s="0" t="n">
        <v>925</v>
      </c>
      <c r="G919" s="0" t="s">
        <v>3603</v>
      </c>
      <c r="H919" s="0" t="n">
        <v>2016</v>
      </c>
      <c r="I919" s="0" t="s">
        <v>3604</v>
      </c>
    </row>
    <row r="920" customFormat="false" ht="12.8" hidden="false" customHeight="false" outlineLevel="0" collapsed="false">
      <c r="B920" s="0" t="n">
        <v>514</v>
      </c>
      <c r="F920" s="0" t="n">
        <v>926</v>
      </c>
      <c r="G920" s="0" t="s">
        <v>1592</v>
      </c>
      <c r="H920" s="0" t="n">
        <v>2018</v>
      </c>
      <c r="I920" s="0" t="s">
        <v>1593</v>
      </c>
    </row>
    <row r="921" customFormat="false" ht="12.8" hidden="false" customHeight="false" outlineLevel="0" collapsed="false">
      <c r="B921" s="0" t="n">
        <v>515</v>
      </c>
      <c r="F921" s="0" t="n">
        <v>927</v>
      </c>
      <c r="G921" s="0" t="s">
        <v>3605</v>
      </c>
      <c r="H921" s="0" t="n">
        <v>2016</v>
      </c>
      <c r="I921" s="0" t="s">
        <v>3606</v>
      </c>
    </row>
    <row r="922" customFormat="false" ht="12.8" hidden="false" customHeight="false" outlineLevel="0" collapsed="false">
      <c r="B922" s="0" t="n">
        <v>516</v>
      </c>
      <c r="F922" s="0" t="n">
        <v>928</v>
      </c>
      <c r="G922" s="0" t="s">
        <v>3607</v>
      </c>
      <c r="H922" s="0" t="n">
        <v>2015</v>
      </c>
      <c r="I922" s="0" t="s">
        <v>3608</v>
      </c>
    </row>
    <row r="923" customFormat="false" ht="12.8" hidden="false" customHeight="false" outlineLevel="0" collapsed="false">
      <c r="B923" s="0" t="n">
        <v>517</v>
      </c>
      <c r="F923" s="0" t="n">
        <v>929</v>
      </c>
      <c r="G923" s="0" t="s">
        <v>3609</v>
      </c>
      <c r="H923" s="0" t="n">
        <v>2018</v>
      </c>
      <c r="I923" s="0" t="s">
        <v>3610</v>
      </c>
    </row>
    <row r="924" customFormat="false" ht="12.8" hidden="false" customHeight="false" outlineLevel="0" collapsed="false">
      <c r="B924" s="0" t="n">
        <v>518</v>
      </c>
      <c r="F924" s="0" t="n">
        <v>930</v>
      </c>
      <c r="G924" s="0" t="s">
        <v>3611</v>
      </c>
      <c r="H924" s="0" t="n">
        <v>2016</v>
      </c>
      <c r="I924" s="0" t="s">
        <v>3612</v>
      </c>
    </row>
    <row r="925" customFormat="false" ht="12.8" hidden="false" customHeight="false" outlineLevel="0" collapsed="false">
      <c r="B925" s="0" t="n">
        <v>519</v>
      </c>
      <c r="F925" s="0" t="n">
        <v>931</v>
      </c>
      <c r="G925" s="0" t="s">
        <v>3613</v>
      </c>
      <c r="H925" s="0" t="n">
        <v>2018</v>
      </c>
      <c r="I925" s="0" t="s">
        <v>3614</v>
      </c>
    </row>
    <row r="926" customFormat="false" ht="12.8" hidden="false" customHeight="false" outlineLevel="0" collapsed="false">
      <c r="B926" s="0" t="n">
        <v>520</v>
      </c>
      <c r="F926" s="0" t="n">
        <v>932</v>
      </c>
      <c r="G926" s="0" t="s">
        <v>3615</v>
      </c>
      <c r="H926" s="0" t="n">
        <v>2018</v>
      </c>
      <c r="I926" s="0" t="s">
        <v>3616</v>
      </c>
    </row>
    <row r="927" customFormat="false" ht="12.8" hidden="false" customHeight="false" outlineLevel="0" collapsed="false">
      <c r="B927" s="0" t="n">
        <v>521</v>
      </c>
      <c r="F927" s="0" t="n">
        <v>933</v>
      </c>
      <c r="G927" s="0" t="s">
        <v>3617</v>
      </c>
      <c r="H927" s="0" t="n">
        <v>2016</v>
      </c>
      <c r="I927" s="0" t="s">
        <v>3618</v>
      </c>
    </row>
    <row r="928" customFormat="false" ht="12.8" hidden="false" customHeight="false" outlineLevel="0" collapsed="false">
      <c r="B928" s="0" t="n">
        <v>522</v>
      </c>
      <c r="F928" s="0" t="n">
        <v>934</v>
      </c>
      <c r="G928" s="0" t="s">
        <v>3619</v>
      </c>
      <c r="H928" s="0" t="n">
        <v>2018</v>
      </c>
      <c r="I928" s="0" t="s">
        <v>3620</v>
      </c>
    </row>
    <row r="929" customFormat="false" ht="12.8" hidden="false" customHeight="false" outlineLevel="0" collapsed="false">
      <c r="B929" s="0" t="n">
        <v>523</v>
      </c>
      <c r="F929" s="0" t="n">
        <v>935</v>
      </c>
      <c r="G929" s="0" t="s">
        <v>3621</v>
      </c>
      <c r="H929" s="0" t="n">
        <v>2016</v>
      </c>
      <c r="I929" s="0" t="s">
        <v>3622</v>
      </c>
    </row>
    <row r="930" customFormat="false" ht="12.8" hidden="false" customHeight="false" outlineLevel="0" collapsed="false">
      <c r="B930" s="0" t="n">
        <v>524</v>
      </c>
      <c r="F930" s="0" t="n">
        <v>936</v>
      </c>
      <c r="G930" s="0" t="s">
        <v>3623</v>
      </c>
      <c r="H930" s="0" t="n">
        <v>2017</v>
      </c>
      <c r="I930" s="0" t="s">
        <v>3624</v>
      </c>
    </row>
    <row r="931" customFormat="false" ht="12.8" hidden="false" customHeight="false" outlineLevel="0" collapsed="false">
      <c r="B931" s="0" t="n">
        <v>525</v>
      </c>
      <c r="F931" s="0" t="n">
        <v>937</v>
      </c>
      <c r="G931" s="0" t="s">
        <v>3625</v>
      </c>
      <c r="H931" s="0" t="n">
        <v>2019</v>
      </c>
      <c r="I931" s="0" t="s">
        <v>3626</v>
      </c>
    </row>
    <row r="932" customFormat="false" ht="12.8" hidden="false" customHeight="false" outlineLevel="0" collapsed="false">
      <c r="B932" s="0" t="n">
        <v>526</v>
      </c>
      <c r="F932" s="0" t="n">
        <v>938</v>
      </c>
      <c r="G932" s="0" t="s">
        <v>3627</v>
      </c>
      <c r="H932" s="0" t="n">
        <v>2017</v>
      </c>
      <c r="I932" s="0" t="s">
        <v>3628</v>
      </c>
    </row>
    <row r="933" customFormat="false" ht="12.8" hidden="false" customHeight="false" outlineLevel="0" collapsed="false">
      <c r="B933" s="0" t="n">
        <v>527</v>
      </c>
      <c r="F933" s="0" t="n">
        <v>939</v>
      </c>
      <c r="G933" s="0" t="s">
        <v>3629</v>
      </c>
      <c r="H933" s="0" t="n">
        <v>2022</v>
      </c>
      <c r="I933" s="0" t="s">
        <v>3630</v>
      </c>
    </row>
    <row r="934" customFormat="false" ht="12.8" hidden="false" customHeight="false" outlineLevel="0" collapsed="false">
      <c r="B934" s="0" t="n">
        <v>528</v>
      </c>
      <c r="F934" s="0" t="n">
        <v>940</v>
      </c>
      <c r="G934" s="0" t="s">
        <v>3619</v>
      </c>
      <c r="H934" s="0" t="n">
        <v>2018</v>
      </c>
      <c r="I934" s="0" t="s">
        <v>3631</v>
      </c>
    </row>
    <row r="935" customFormat="false" ht="12.8" hidden="false" customHeight="false" outlineLevel="0" collapsed="false">
      <c r="B935" s="0" t="n">
        <v>529</v>
      </c>
      <c r="F935" s="0" t="n">
        <v>941</v>
      </c>
      <c r="G935" s="0" t="s">
        <v>3632</v>
      </c>
      <c r="H935" s="0" t="n">
        <v>2017</v>
      </c>
      <c r="I935" s="0" t="s">
        <v>3633</v>
      </c>
    </row>
    <row r="936" customFormat="false" ht="12.8" hidden="false" customHeight="false" outlineLevel="0" collapsed="false">
      <c r="B936" s="0" t="n">
        <v>530</v>
      </c>
      <c r="F936" s="0" t="n">
        <v>942</v>
      </c>
      <c r="G936" s="0" t="s">
        <v>3613</v>
      </c>
      <c r="H936" s="0" t="n">
        <v>2020</v>
      </c>
      <c r="I936" s="0" t="s">
        <v>3634</v>
      </c>
    </row>
    <row r="937" customFormat="false" ht="12.8" hidden="false" customHeight="false" outlineLevel="0" collapsed="false">
      <c r="B937" s="0" t="n">
        <v>531</v>
      </c>
      <c r="F937" s="0" t="n">
        <v>943</v>
      </c>
      <c r="G937" s="0" t="s">
        <v>3635</v>
      </c>
      <c r="H937" s="0" t="n">
        <v>2021</v>
      </c>
      <c r="I937" s="0" t="s">
        <v>3636</v>
      </c>
    </row>
    <row r="938" customFormat="false" ht="12.8" hidden="false" customHeight="false" outlineLevel="0" collapsed="false">
      <c r="B938" s="0" t="n">
        <v>532</v>
      </c>
      <c r="F938" s="0" t="n">
        <v>944</v>
      </c>
      <c r="G938" s="0" t="s">
        <v>3637</v>
      </c>
      <c r="H938" s="0" t="n">
        <v>2021</v>
      </c>
      <c r="I938" s="0" t="s">
        <v>3638</v>
      </c>
    </row>
    <row r="939" customFormat="false" ht="12.8" hidden="false" customHeight="false" outlineLevel="0" collapsed="false">
      <c r="B939" s="0" t="n">
        <v>533</v>
      </c>
      <c r="F939" s="0" t="n">
        <v>945</v>
      </c>
      <c r="G939" s="0" t="s">
        <v>3619</v>
      </c>
      <c r="H939" s="0" t="n">
        <v>2018</v>
      </c>
      <c r="I939" s="0" t="s">
        <v>3639</v>
      </c>
    </row>
    <row r="940" customFormat="false" ht="12.8" hidden="false" customHeight="false" outlineLevel="0" collapsed="false">
      <c r="B940" s="0" t="n">
        <v>534</v>
      </c>
      <c r="F940" s="0" t="n">
        <v>946</v>
      </c>
      <c r="G940" s="0" t="s">
        <v>3640</v>
      </c>
      <c r="H940" s="0" t="n">
        <v>2021</v>
      </c>
      <c r="I940" s="0" t="s">
        <v>3641</v>
      </c>
    </row>
    <row r="941" customFormat="false" ht="12.8" hidden="false" customHeight="false" outlineLevel="0" collapsed="false">
      <c r="B941" s="0" t="n">
        <v>535</v>
      </c>
      <c r="F941" s="0" t="n">
        <v>947</v>
      </c>
      <c r="G941" s="0" t="s">
        <v>3619</v>
      </c>
      <c r="H941" s="0" t="n">
        <v>2019</v>
      </c>
      <c r="I941" s="0" t="s">
        <v>3642</v>
      </c>
    </row>
    <row r="942" customFormat="false" ht="12.8" hidden="false" customHeight="false" outlineLevel="0" collapsed="false">
      <c r="B942" s="0" t="n">
        <v>536</v>
      </c>
      <c r="F942" s="0" t="n">
        <v>948</v>
      </c>
      <c r="G942" s="0" t="s">
        <v>2196</v>
      </c>
      <c r="H942" s="0" t="n">
        <v>2022</v>
      </c>
      <c r="I942" s="0" t="s">
        <v>2197</v>
      </c>
    </row>
    <row r="943" customFormat="false" ht="12.8" hidden="false" customHeight="false" outlineLevel="0" collapsed="false">
      <c r="B943" s="0" t="n">
        <v>537</v>
      </c>
      <c r="F943" s="0" t="n">
        <v>949</v>
      </c>
      <c r="G943" s="0" t="s">
        <v>3643</v>
      </c>
      <c r="H943" s="0" t="n">
        <v>2022</v>
      </c>
      <c r="I943" s="0" t="s">
        <v>3644</v>
      </c>
    </row>
    <row r="944" customFormat="false" ht="12.8" hidden="false" customHeight="false" outlineLevel="0" collapsed="false">
      <c r="B944" s="0" t="n">
        <v>538</v>
      </c>
      <c r="F944" s="0" t="n">
        <v>950</v>
      </c>
      <c r="G944" s="0" t="s">
        <v>3645</v>
      </c>
      <c r="H944" s="0" t="n">
        <v>2016</v>
      </c>
      <c r="I944" s="0" t="s">
        <v>3646</v>
      </c>
    </row>
    <row r="945" customFormat="false" ht="12.8" hidden="false" customHeight="false" outlineLevel="0" collapsed="false">
      <c r="B945" s="0" t="n">
        <v>539</v>
      </c>
      <c r="F945" s="0" t="n">
        <v>951</v>
      </c>
      <c r="G945" s="0" t="s">
        <v>3647</v>
      </c>
      <c r="H945" s="0" t="n">
        <v>2015</v>
      </c>
      <c r="I945" s="0" t="s">
        <v>3648</v>
      </c>
    </row>
    <row r="946" customFormat="false" ht="12.8" hidden="false" customHeight="false" outlineLevel="0" collapsed="false">
      <c r="B946" s="0" t="n">
        <v>540</v>
      </c>
      <c r="F946" s="0" t="n">
        <v>952</v>
      </c>
      <c r="G946" s="0" t="s">
        <v>3649</v>
      </c>
      <c r="H946" s="0" t="n">
        <v>2018</v>
      </c>
      <c r="I946" s="0" t="s">
        <v>3650</v>
      </c>
    </row>
    <row r="947" customFormat="false" ht="12.8" hidden="false" customHeight="false" outlineLevel="0" collapsed="false">
      <c r="B947" s="0" t="n">
        <v>541</v>
      </c>
      <c r="F947" s="0" t="n">
        <v>953</v>
      </c>
      <c r="G947" s="0" t="s">
        <v>3651</v>
      </c>
      <c r="H947" s="0" t="n">
        <v>2019</v>
      </c>
      <c r="I947" s="0" t="s">
        <v>3652</v>
      </c>
    </row>
    <row r="948" customFormat="false" ht="12.8" hidden="false" customHeight="false" outlineLevel="0" collapsed="false">
      <c r="B948" s="0" t="n">
        <v>542</v>
      </c>
      <c r="F948" s="0" t="n">
        <v>954</v>
      </c>
      <c r="G948" s="0" t="s">
        <v>3653</v>
      </c>
      <c r="H948" s="0" t="n">
        <v>2018</v>
      </c>
      <c r="I948" s="0" t="s">
        <v>3654</v>
      </c>
    </row>
    <row r="949" customFormat="false" ht="12.8" hidden="false" customHeight="false" outlineLevel="0" collapsed="false">
      <c r="B949" s="0" t="n">
        <v>543</v>
      </c>
      <c r="F949" s="0" t="n">
        <v>955</v>
      </c>
      <c r="G949" s="0" t="s">
        <v>3649</v>
      </c>
      <c r="H949" s="0" t="n">
        <v>2018</v>
      </c>
      <c r="I949" s="0" t="s">
        <v>3655</v>
      </c>
    </row>
    <row r="950" customFormat="false" ht="12.8" hidden="false" customHeight="false" outlineLevel="0" collapsed="false">
      <c r="B950" s="0" t="n">
        <v>544</v>
      </c>
      <c r="F950" s="0" t="n">
        <v>956</v>
      </c>
      <c r="G950" s="0" t="s">
        <v>3656</v>
      </c>
      <c r="H950" s="0" t="n">
        <v>2017</v>
      </c>
      <c r="I950" s="0" t="s">
        <v>3657</v>
      </c>
    </row>
    <row r="951" customFormat="false" ht="12.8" hidden="false" customHeight="false" outlineLevel="0" collapsed="false">
      <c r="B951" s="0" t="n">
        <v>545</v>
      </c>
      <c r="F951" s="0" t="n">
        <v>957</v>
      </c>
      <c r="G951" s="0" t="s">
        <v>3658</v>
      </c>
      <c r="H951" s="0" t="n">
        <v>2016</v>
      </c>
      <c r="I951" s="0" t="s">
        <v>3659</v>
      </c>
    </row>
    <row r="952" customFormat="false" ht="12.8" hidden="false" customHeight="false" outlineLevel="0" collapsed="false">
      <c r="B952" s="0" t="n">
        <v>546</v>
      </c>
      <c r="F952" s="0" t="n">
        <v>958</v>
      </c>
      <c r="G952" s="0" t="s">
        <v>3660</v>
      </c>
      <c r="H952" s="0" t="n">
        <v>2017</v>
      </c>
      <c r="I952" s="0" t="s">
        <v>3661</v>
      </c>
    </row>
    <row r="953" customFormat="false" ht="12.8" hidden="false" customHeight="false" outlineLevel="0" collapsed="false">
      <c r="B953" s="0" t="n">
        <v>547</v>
      </c>
      <c r="F953" s="0" t="n">
        <v>959</v>
      </c>
      <c r="G953" s="0" t="s">
        <v>3662</v>
      </c>
      <c r="H953" s="0" t="n">
        <v>2020</v>
      </c>
      <c r="I953" s="0" t="s">
        <v>3663</v>
      </c>
    </row>
    <row r="954" customFormat="false" ht="12.8" hidden="false" customHeight="false" outlineLevel="0" collapsed="false">
      <c r="B954" s="0" t="n">
        <v>548</v>
      </c>
      <c r="F954" s="0" t="n">
        <v>960</v>
      </c>
      <c r="G954" s="0" t="s">
        <v>3664</v>
      </c>
      <c r="H954" s="0" t="n">
        <v>2016</v>
      </c>
      <c r="I954" s="0" t="s">
        <v>3665</v>
      </c>
    </row>
    <row r="955" customFormat="false" ht="12.8" hidden="false" customHeight="false" outlineLevel="0" collapsed="false">
      <c r="B955" s="0" t="n">
        <v>549</v>
      </c>
      <c r="F955" s="0" t="n">
        <v>961</v>
      </c>
      <c r="G955" s="0" t="s">
        <v>3141</v>
      </c>
      <c r="H955" s="0" t="n">
        <v>2015</v>
      </c>
      <c r="I955" s="0" t="s">
        <v>3666</v>
      </c>
    </row>
    <row r="956" customFormat="false" ht="12.8" hidden="false" customHeight="false" outlineLevel="0" collapsed="false">
      <c r="B956" s="0" t="n">
        <v>550</v>
      </c>
      <c r="F956" s="0" t="n">
        <v>962</v>
      </c>
      <c r="G956" s="0" t="s">
        <v>3667</v>
      </c>
      <c r="H956" s="0" t="n">
        <v>2017</v>
      </c>
      <c r="I956" s="0" t="s">
        <v>3668</v>
      </c>
    </row>
    <row r="957" customFormat="false" ht="12.8" hidden="false" customHeight="false" outlineLevel="0" collapsed="false">
      <c r="B957" s="0" t="n">
        <v>551</v>
      </c>
      <c r="F957" s="0" t="n">
        <v>963</v>
      </c>
      <c r="G957" s="0" t="s">
        <v>3669</v>
      </c>
      <c r="H957" s="0" t="n">
        <v>2021</v>
      </c>
      <c r="I957" s="0" t="s">
        <v>3670</v>
      </c>
    </row>
    <row r="958" customFormat="false" ht="12.8" hidden="false" customHeight="false" outlineLevel="0" collapsed="false">
      <c r="B958" s="0" t="n">
        <v>552</v>
      </c>
      <c r="F958" s="0" t="n">
        <v>964</v>
      </c>
      <c r="G958" s="0" t="s">
        <v>3671</v>
      </c>
      <c r="H958" s="0" t="n">
        <v>2018</v>
      </c>
      <c r="I958" s="0" t="s">
        <v>3672</v>
      </c>
    </row>
    <row r="959" customFormat="false" ht="12.8" hidden="false" customHeight="false" outlineLevel="0" collapsed="false">
      <c r="B959" s="0" t="n">
        <v>553</v>
      </c>
      <c r="F959" s="0" t="n">
        <v>965</v>
      </c>
      <c r="G959" s="0" t="s">
        <v>3673</v>
      </c>
      <c r="H959" s="0" t="n">
        <v>2019</v>
      </c>
      <c r="I959" s="0" t="s">
        <v>3674</v>
      </c>
    </row>
    <row r="960" customFormat="false" ht="12.8" hidden="false" customHeight="false" outlineLevel="0" collapsed="false">
      <c r="B960" s="0" t="n">
        <v>554</v>
      </c>
      <c r="F960" s="0" t="n">
        <v>966</v>
      </c>
      <c r="G960" s="0" t="s">
        <v>3675</v>
      </c>
      <c r="H960" s="0" t="n">
        <v>2018</v>
      </c>
      <c r="I960" s="0" t="s">
        <v>3676</v>
      </c>
    </row>
    <row r="961" customFormat="false" ht="12.8" hidden="false" customHeight="false" outlineLevel="0" collapsed="false">
      <c r="B961" s="0" t="n">
        <v>555</v>
      </c>
      <c r="F961" s="0" t="n">
        <v>967</v>
      </c>
      <c r="G961" s="0" t="s">
        <v>3677</v>
      </c>
      <c r="H961" s="0" t="n">
        <v>2018</v>
      </c>
      <c r="I961" s="0" t="s">
        <v>3678</v>
      </c>
    </row>
    <row r="962" customFormat="false" ht="12.8" hidden="false" customHeight="false" outlineLevel="0" collapsed="false">
      <c r="B962" s="0" t="n">
        <v>556</v>
      </c>
      <c r="F962" s="0" t="n">
        <v>968</v>
      </c>
      <c r="G962" s="0" t="s">
        <v>3679</v>
      </c>
      <c r="H962" s="0" t="n">
        <v>2018</v>
      </c>
      <c r="I962" s="0" t="s">
        <v>3680</v>
      </c>
    </row>
    <row r="963" customFormat="false" ht="12.8" hidden="false" customHeight="false" outlineLevel="0" collapsed="false">
      <c r="B963" s="0" t="n">
        <v>557</v>
      </c>
      <c r="F963" s="0" t="n">
        <v>969</v>
      </c>
      <c r="G963" s="0" t="s">
        <v>3681</v>
      </c>
      <c r="H963" s="0" t="n">
        <v>2022</v>
      </c>
      <c r="I963" s="0" t="s">
        <v>3682</v>
      </c>
    </row>
    <row r="964" customFormat="false" ht="12.8" hidden="false" customHeight="false" outlineLevel="0" collapsed="false">
      <c r="B964" s="0" t="n">
        <v>558</v>
      </c>
      <c r="F964" s="0" t="n">
        <v>970</v>
      </c>
      <c r="G964" s="0" t="s">
        <v>3683</v>
      </c>
      <c r="H964" s="0" t="n">
        <v>2017</v>
      </c>
      <c r="I964" s="0" t="s">
        <v>3684</v>
      </c>
    </row>
    <row r="965" customFormat="false" ht="12.8" hidden="false" customHeight="false" outlineLevel="0" collapsed="false">
      <c r="B965" s="0" t="n">
        <v>559</v>
      </c>
      <c r="F965" s="0" t="n">
        <v>971</v>
      </c>
      <c r="G965" s="0" t="s">
        <v>3685</v>
      </c>
      <c r="H965" s="0" t="n">
        <v>2021</v>
      </c>
      <c r="I965" s="0" t="s">
        <v>3686</v>
      </c>
    </row>
    <row r="966" customFormat="false" ht="12.8" hidden="false" customHeight="false" outlineLevel="0" collapsed="false">
      <c r="B966" s="0" t="n">
        <v>560</v>
      </c>
      <c r="F966" s="0" t="n">
        <v>972</v>
      </c>
      <c r="G966" s="0" t="s">
        <v>3687</v>
      </c>
      <c r="H966" s="0" t="n">
        <v>2018</v>
      </c>
      <c r="I966" s="0" t="s">
        <v>3688</v>
      </c>
    </row>
    <row r="967" customFormat="false" ht="12.8" hidden="false" customHeight="false" outlineLevel="0" collapsed="false">
      <c r="B967" s="0" t="n">
        <v>561</v>
      </c>
      <c r="F967" s="0" t="n">
        <v>973</v>
      </c>
      <c r="G967" s="0" t="s">
        <v>3689</v>
      </c>
      <c r="H967" s="0" t="n">
        <v>2017</v>
      </c>
      <c r="I967" s="0" t="s">
        <v>3690</v>
      </c>
    </row>
    <row r="968" customFormat="false" ht="12.8" hidden="false" customHeight="false" outlineLevel="0" collapsed="false">
      <c r="B968" s="0" t="n">
        <v>562</v>
      </c>
      <c r="F968" s="0" t="n">
        <v>974</v>
      </c>
      <c r="G968" s="0" t="s">
        <v>3691</v>
      </c>
      <c r="H968" s="0" t="n">
        <v>2021</v>
      </c>
      <c r="I968" s="0" t="s">
        <v>3692</v>
      </c>
    </row>
    <row r="969" customFormat="false" ht="12.8" hidden="false" customHeight="false" outlineLevel="0" collapsed="false">
      <c r="B969" s="0" t="n">
        <v>563</v>
      </c>
      <c r="F969" s="0" t="n">
        <v>975</v>
      </c>
      <c r="G969" s="0" t="s">
        <v>3693</v>
      </c>
      <c r="H969" s="0" t="n">
        <v>2018</v>
      </c>
      <c r="I969" s="0" t="s">
        <v>3694</v>
      </c>
    </row>
    <row r="970" customFormat="false" ht="12.8" hidden="false" customHeight="false" outlineLevel="0" collapsed="false">
      <c r="B970" s="0" t="n">
        <v>564</v>
      </c>
      <c r="F970" s="0" t="n">
        <v>976</v>
      </c>
      <c r="G970" s="0" t="s">
        <v>3695</v>
      </c>
      <c r="H970" s="0" t="n">
        <v>2020</v>
      </c>
      <c r="I970" s="0" t="s">
        <v>3696</v>
      </c>
    </row>
    <row r="971" customFormat="false" ht="12.8" hidden="false" customHeight="false" outlineLevel="0" collapsed="false">
      <c r="B971" s="0" t="n">
        <v>565</v>
      </c>
      <c r="F971" s="0" t="n">
        <v>977</v>
      </c>
      <c r="G971" s="0" t="s">
        <v>3697</v>
      </c>
      <c r="H971" s="0" t="n">
        <v>2017</v>
      </c>
      <c r="I971" s="0" t="s">
        <v>3698</v>
      </c>
    </row>
    <row r="972" customFormat="false" ht="12.8" hidden="false" customHeight="false" outlineLevel="0" collapsed="false">
      <c r="B972" s="0" t="n">
        <v>566</v>
      </c>
      <c r="F972" s="0" t="n">
        <v>978</v>
      </c>
      <c r="G972" s="0" t="s">
        <v>3699</v>
      </c>
      <c r="H972" s="0" t="n">
        <v>2017</v>
      </c>
      <c r="I972" s="0" t="s">
        <v>3700</v>
      </c>
    </row>
    <row r="973" customFormat="false" ht="12.8" hidden="false" customHeight="false" outlineLevel="0" collapsed="false">
      <c r="B973" s="0" t="n">
        <v>567</v>
      </c>
      <c r="F973" s="0" t="n">
        <v>979</v>
      </c>
      <c r="G973" s="0" t="s">
        <v>3701</v>
      </c>
      <c r="H973" s="0" t="n">
        <v>2016</v>
      </c>
      <c r="I973" s="0" t="s">
        <v>3702</v>
      </c>
    </row>
    <row r="974" customFormat="false" ht="12.8" hidden="false" customHeight="false" outlineLevel="0" collapsed="false">
      <c r="B974" s="0" t="n">
        <v>568</v>
      </c>
      <c r="F974" s="0" t="n">
        <v>980</v>
      </c>
      <c r="G974" s="0" t="s">
        <v>3703</v>
      </c>
      <c r="H974" s="0" t="n">
        <v>2016</v>
      </c>
      <c r="I974" s="0" t="s">
        <v>3704</v>
      </c>
    </row>
    <row r="975" customFormat="false" ht="12.8" hidden="false" customHeight="false" outlineLevel="0" collapsed="false">
      <c r="B975" s="0" t="n">
        <v>569</v>
      </c>
      <c r="F975" s="0" t="n">
        <v>981</v>
      </c>
      <c r="G975" s="0" t="s">
        <v>3705</v>
      </c>
      <c r="H975" s="0" t="n">
        <v>2016</v>
      </c>
      <c r="I975" s="0" t="s">
        <v>3706</v>
      </c>
    </row>
    <row r="976" customFormat="false" ht="12.8" hidden="false" customHeight="false" outlineLevel="0" collapsed="false">
      <c r="B976" s="0" t="n">
        <v>570</v>
      </c>
      <c r="F976" s="0" t="n">
        <v>982</v>
      </c>
      <c r="G976" s="0" t="s">
        <v>3707</v>
      </c>
      <c r="H976" s="0" t="n">
        <v>2020</v>
      </c>
      <c r="I976" s="0" t="s">
        <v>3708</v>
      </c>
    </row>
    <row r="977" customFormat="false" ht="12.8" hidden="false" customHeight="false" outlineLevel="0" collapsed="false">
      <c r="B977" s="0" t="n">
        <v>571</v>
      </c>
      <c r="F977" s="0" t="n">
        <v>983</v>
      </c>
      <c r="G977" s="0" t="s">
        <v>3709</v>
      </c>
      <c r="H977" s="0" t="n">
        <v>2020</v>
      </c>
      <c r="I977" s="2" t="s">
        <v>3710</v>
      </c>
    </row>
    <row r="978" customFormat="false" ht="12.8" hidden="false" customHeight="false" outlineLevel="0" collapsed="false">
      <c r="B978" s="0" t="n">
        <v>572</v>
      </c>
      <c r="F978" s="0" t="n">
        <v>984</v>
      </c>
      <c r="G978" s="0" t="s">
        <v>3711</v>
      </c>
      <c r="H978" s="0" t="n">
        <v>2021</v>
      </c>
      <c r="I978" s="0" t="s">
        <v>3712</v>
      </c>
    </row>
    <row r="979" customFormat="false" ht="12.8" hidden="false" customHeight="false" outlineLevel="0" collapsed="false">
      <c r="B979" s="0" t="n">
        <v>573</v>
      </c>
      <c r="F979" s="0" t="n">
        <v>985</v>
      </c>
      <c r="G979" s="0" t="s">
        <v>3713</v>
      </c>
      <c r="H979" s="0" t="n">
        <v>2021</v>
      </c>
      <c r="I979" s="0" t="s">
        <v>3714</v>
      </c>
    </row>
    <row r="980" customFormat="false" ht="12.8" hidden="false" customHeight="false" outlineLevel="0" collapsed="false">
      <c r="B980" s="0" t="n">
        <v>574</v>
      </c>
      <c r="F980" s="0" t="n">
        <v>986</v>
      </c>
      <c r="G980" s="0" t="s">
        <v>3715</v>
      </c>
      <c r="H980" s="0" t="n">
        <v>2017</v>
      </c>
      <c r="I980" s="0" t="s">
        <v>3716</v>
      </c>
    </row>
    <row r="981" customFormat="false" ht="12.8" hidden="false" customHeight="false" outlineLevel="0" collapsed="false">
      <c r="B981" s="0" t="n">
        <v>575</v>
      </c>
      <c r="F981" s="0" t="n">
        <v>987</v>
      </c>
      <c r="G981" s="0" t="s">
        <v>3717</v>
      </c>
      <c r="H981" s="0" t="n">
        <v>2018</v>
      </c>
      <c r="I981" s="0" t="s">
        <v>3718</v>
      </c>
    </row>
    <row r="982" customFormat="false" ht="12.8" hidden="false" customHeight="false" outlineLevel="0" collapsed="false">
      <c r="B982" s="0" t="n">
        <v>576</v>
      </c>
      <c r="F982" s="0" t="n">
        <v>988</v>
      </c>
      <c r="G982" s="0" t="s">
        <v>3719</v>
      </c>
      <c r="H982" s="0" t="n">
        <v>2019</v>
      </c>
      <c r="I982" s="0" t="s">
        <v>3720</v>
      </c>
    </row>
    <row r="983" customFormat="false" ht="12.8" hidden="false" customHeight="false" outlineLevel="0" collapsed="false">
      <c r="B983" s="0" t="n">
        <v>577</v>
      </c>
      <c r="F983" s="0" t="n">
        <v>989</v>
      </c>
      <c r="G983" s="0" t="s">
        <v>3721</v>
      </c>
      <c r="H983" s="0" t="n">
        <v>2018</v>
      </c>
      <c r="I983" s="0" t="s">
        <v>3722</v>
      </c>
    </row>
    <row r="984" customFormat="false" ht="12.8" hidden="false" customHeight="false" outlineLevel="0" collapsed="false">
      <c r="B984" s="0" t="n">
        <v>578</v>
      </c>
      <c r="F984" s="0" t="n">
        <v>990</v>
      </c>
      <c r="G984" s="0" t="s">
        <v>3723</v>
      </c>
      <c r="H984" s="0" t="n">
        <v>2020</v>
      </c>
      <c r="I984" s="0" t="s">
        <v>3724</v>
      </c>
    </row>
    <row r="985" customFormat="false" ht="12.8" hidden="false" customHeight="false" outlineLevel="0" collapsed="false">
      <c r="B985" s="0" t="n">
        <v>579</v>
      </c>
      <c r="F985" s="0" t="n">
        <v>991</v>
      </c>
      <c r="G985" s="0" t="s">
        <v>3725</v>
      </c>
      <c r="H985" s="0" t="n">
        <v>2019</v>
      </c>
      <c r="I985" s="0" t="s">
        <v>3726</v>
      </c>
    </row>
    <row r="986" customFormat="false" ht="12.8" hidden="false" customHeight="false" outlineLevel="0" collapsed="false">
      <c r="B986" s="0" t="n">
        <v>580</v>
      </c>
      <c r="F986" s="0" t="n">
        <v>992</v>
      </c>
      <c r="G986" s="0" t="s">
        <v>3727</v>
      </c>
      <c r="H986" s="0" t="n">
        <v>2021</v>
      </c>
      <c r="I986" s="0" t="s">
        <v>3728</v>
      </c>
    </row>
    <row r="987" customFormat="false" ht="12.8" hidden="false" customHeight="false" outlineLevel="0" collapsed="false">
      <c r="B987" s="0" t="n">
        <v>581</v>
      </c>
      <c r="F987" s="0" t="n">
        <v>993</v>
      </c>
      <c r="G987" s="0" t="s">
        <v>3729</v>
      </c>
      <c r="H987" s="0" t="n">
        <v>2020</v>
      </c>
      <c r="I987" s="0" t="s">
        <v>3730</v>
      </c>
    </row>
    <row r="988" customFormat="false" ht="12.8" hidden="false" customHeight="false" outlineLevel="0" collapsed="false">
      <c r="B988" s="0" t="n">
        <v>582</v>
      </c>
      <c r="F988" s="0" t="n">
        <v>994</v>
      </c>
      <c r="G988" s="0" t="s">
        <v>3731</v>
      </c>
      <c r="H988" s="0" t="n">
        <v>2017</v>
      </c>
      <c r="I988" s="0" t="s">
        <v>3732</v>
      </c>
    </row>
    <row r="989" customFormat="false" ht="12.8" hidden="false" customHeight="false" outlineLevel="0" collapsed="false">
      <c r="B989" s="0" t="n">
        <v>583</v>
      </c>
      <c r="F989" s="0" t="n">
        <v>995</v>
      </c>
      <c r="G989" s="0" t="s">
        <v>3733</v>
      </c>
      <c r="H989" s="0" t="n">
        <v>2019</v>
      </c>
      <c r="I989" s="0" t="s">
        <v>3734</v>
      </c>
    </row>
    <row r="990" customFormat="false" ht="12.8" hidden="false" customHeight="false" outlineLevel="0" collapsed="false">
      <c r="B990" s="0" t="n">
        <v>584</v>
      </c>
      <c r="F990" s="0" t="n">
        <v>996</v>
      </c>
      <c r="G990" s="0" t="s">
        <v>3731</v>
      </c>
      <c r="H990" s="0" t="n">
        <v>2017</v>
      </c>
      <c r="I990" s="0" t="s">
        <v>3735</v>
      </c>
    </row>
    <row r="991" customFormat="false" ht="12.8" hidden="false" customHeight="false" outlineLevel="0" collapsed="false">
      <c r="B991" s="0" t="n">
        <v>585</v>
      </c>
      <c r="F991" s="0" t="n">
        <v>997</v>
      </c>
      <c r="G991" s="0" t="s">
        <v>3736</v>
      </c>
      <c r="H991" s="0" t="n">
        <v>2019</v>
      </c>
      <c r="I991" s="0" t="s">
        <v>3737</v>
      </c>
    </row>
    <row r="992" customFormat="false" ht="12.8" hidden="false" customHeight="false" outlineLevel="0" collapsed="false">
      <c r="B992" s="0" t="n">
        <v>586</v>
      </c>
      <c r="F992" s="0" t="n">
        <v>998</v>
      </c>
      <c r="G992" s="0" t="s">
        <v>3738</v>
      </c>
      <c r="H992" s="0" t="n">
        <v>2019</v>
      </c>
      <c r="I992" s="0" t="s">
        <v>3739</v>
      </c>
    </row>
    <row r="993" customFormat="false" ht="12.8" hidden="false" customHeight="false" outlineLevel="0" collapsed="false">
      <c r="B993" s="0" t="n">
        <v>587</v>
      </c>
      <c r="F993" s="0" t="n">
        <v>999</v>
      </c>
      <c r="G993" s="0" t="s">
        <v>3740</v>
      </c>
      <c r="H993" s="0" t="n">
        <v>2018</v>
      </c>
      <c r="I993" s="0" t="s">
        <v>3741</v>
      </c>
    </row>
    <row r="994" customFormat="false" ht="12.8" hidden="false" customHeight="false" outlineLevel="0" collapsed="false">
      <c r="B994" s="0" t="n">
        <v>588</v>
      </c>
      <c r="F994" s="0" t="n">
        <v>1000</v>
      </c>
      <c r="G994" s="0" t="s">
        <v>3742</v>
      </c>
      <c r="H994" s="0" t="n">
        <v>2020</v>
      </c>
      <c r="I994" s="0" t="s">
        <v>3743</v>
      </c>
    </row>
    <row r="995" customFormat="false" ht="12.8" hidden="false" customHeight="false" outlineLevel="0" collapsed="false">
      <c r="B995" s="0" t="n">
        <v>589</v>
      </c>
      <c r="F995" s="0" t="n">
        <v>1001</v>
      </c>
      <c r="G995" s="0" t="s">
        <v>3744</v>
      </c>
      <c r="H995" s="0" t="n">
        <v>2021</v>
      </c>
      <c r="I995" s="0" t="s">
        <v>3745</v>
      </c>
    </row>
    <row r="996" customFormat="false" ht="12.8" hidden="false" customHeight="false" outlineLevel="0" collapsed="false">
      <c r="B996" s="0" t="n">
        <v>590</v>
      </c>
      <c r="F996" s="0" t="n">
        <v>1002</v>
      </c>
      <c r="G996" s="0" t="s">
        <v>3746</v>
      </c>
      <c r="H996" s="0" t="n">
        <v>2021</v>
      </c>
      <c r="I996" s="0" t="s">
        <v>3747</v>
      </c>
    </row>
    <row r="997" customFormat="false" ht="12.8" hidden="false" customHeight="false" outlineLevel="0" collapsed="false">
      <c r="B997" s="0" t="n">
        <v>591</v>
      </c>
      <c r="F997" s="0" t="n">
        <v>1003</v>
      </c>
      <c r="G997" s="0" t="s">
        <v>3748</v>
      </c>
      <c r="H997" s="0" t="n">
        <v>2020</v>
      </c>
      <c r="I997" s="0" t="s">
        <v>3749</v>
      </c>
    </row>
    <row r="998" customFormat="false" ht="12.8" hidden="false" customHeight="false" outlineLevel="0" collapsed="false">
      <c r="B998" s="0" t="n">
        <v>592</v>
      </c>
      <c r="F998" s="0" t="n">
        <v>1004</v>
      </c>
      <c r="G998" s="0" t="s">
        <v>3750</v>
      </c>
      <c r="H998" s="0" t="n">
        <v>2021</v>
      </c>
      <c r="I998" s="0" t="s">
        <v>3751</v>
      </c>
    </row>
    <row r="999" customFormat="false" ht="12.8" hidden="false" customHeight="false" outlineLevel="0" collapsed="false">
      <c r="B999" s="0" t="n">
        <v>593</v>
      </c>
      <c r="F999" s="0" t="n">
        <v>1005</v>
      </c>
      <c r="G999" s="0" t="s">
        <v>3752</v>
      </c>
      <c r="H999" s="0" t="n">
        <v>2021</v>
      </c>
      <c r="I999" s="0" t="s">
        <v>3753</v>
      </c>
    </row>
    <row r="1000" customFormat="false" ht="12.8" hidden="false" customHeight="false" outlineLevel="0" collapsed="false">
      <c r="B1000" s="0" t="n">
        <v>594</v>
      </c>
      <c r="F1000" s="0" t="n">
        <v>1006</v>
      </c>
      <c r="G1000" s="0" t="s">
        <v>3754</v>
      </c>
      <c r="H1000" s="0" t="n">
        <v>2021</v>
      </c>
      <c r="I1000" s="0" t="s">
        <v>3755</v>
      </c>
    </row>
    <row r="1001" customFormat="false" ht="12.8" hidden="false" customHeight="false" outlineLevel="0" collapsed="false">
      <c r="B1001" s="0" t="n">
        <v>595</v>
      </c>
      <c r="F1001" s="0" t="n">
        <v>1007</v>
      </c>
      <c r="G1001" s="0" t="s">
        <v>3756</v>
      </c>
      <c r="H1001" s="0" t="n">
        <v>2017</v>
      </c>
      <c r="I1001" s="0" t="s">
        <v>3757</v>
      </c>
    </row>
    <row r="1002" customFormat="false" ht="12.8" hidden="false" customHeight="false" outlineLevel="0" collapsed="false">
      <c r="B1002" s="0" t="n">
        <v>596</v>
      </c>
      <c r="F1002" s="0" t="n">
        <v>1008</v>
      </c>
      <c r="G1002" s="0" t="s">
        <v>3758</v>
      </c>
      <c r="H1002" s="0" t="n">
        <v>2018</v>
      </c>
      <c r="I1002" s="0" t="s">
        <v>3759</v>
      </c>
    </row>
    <row r="1003" customFormat="false" ht="12.8" hidden="false" customHeight="false" outlineLevel="0" collapsed="false">
      <c r="B1003" s="0" t="n">
        <v>597</v>
      </c>
      <c r="F1003" s="0" t="n">
        <v>1009</v>
      </c>
      <c r="G1003" s="0" t="s">
        <v>3760</v>
      </c>
      <c r="H1003" s="0" t="n">
        <v>2018</v>
      </c>
      <c r="I1003" s="0" t="s">
        <v>3761</v>
      </c>
    </row>
    <row r="1004" customFormat="false" ht="12.8" hidden="false" customHeight="false" outlineLevel="0" collapsed="false">
      <c r="B1004" s="0" t="n">
        <v>598</v>
      </c>
      <c r="F1004" s="0" t="n">
        <v>1010</v>
      </c>
      <c r="G1004" s="0" t="s">
        <v>3762</v>
      </c>
      <c r="H1004" s="0" t="n">
        <v>2020</v>
      </c>
      <c r="I1004" s="0" t="s">
        <v>3763</v>
      </c>
    </row>
    <row r="1005" customFormat="false" ht="12.8" hidden="false" customHeight="false" outlineLevel="0" collapsed="false">
      <c r="B1005" s="0" t="n">
        <v>599</v>
      </c>
      <c r="F1005" s="0" t="n">
        <v>1011</v>
      </c>
      <c r="G1005" s="0" t="s">
        <v>3764</v>
      </c>
      <c r="H1005" s="0" t="n">
        <v>2015</v>
      </c>
      <c r="I1005" s="0" t="s">
        <v>3765</v>
      </c>
    </row>
    <row r="1006" customFormat="false" ht="12.8" hidden="false" customHeight="false" outlineLevel="0" collapsed="false">
      <c r="B1006" s="0" t="n">
        <v>600</v>
      </c>
      <c r="F1006" s="0" t="n">
        <v>1012</v>
      </c>
      <c r="G1006" s="0" t="s">
        <v>3766</v>
      </c>
      <c r="H1006" s="0" t="n">
        <v>2019</v>
      </c>
      <c r="I1006" s="0" t="s">
        <v>3767</v>
      </c>
    </row>
    <row r="1007" customFormat="false" ht="12.8" hidden="false" customHeight="false" outlineLevel="0" collapsed="false">
      <c r="B1007" s="0" t="n">
        <v>601</v>
      </c>
      <c r="F1007" s="0" t="n">
        <v>1013</v>
      </c>
      <c r="G1007" s="0" t="s">
        <v>3768</v>
      </c>
      <c r="H1007" s="0" t="n">
        <v>2021</v>
      </c>
      <c r="I1007" s="0" t="s">
        <v>3769</v>
      </c>
    </row>
    <row r="1008" customFormat="false" ht="12.8" hidden="false" customHeight="false" outlineLevel="0" collapsed="false">
      <c r="B1008" s="0" t="n">
        <v>602</v>
      </c>
      <c r="F1008" s="0" t="n">
        <v>1014</v>
      </c>
      <c r="G1008" s="0" t="s">
        <v>3770</v>
      </c>
      <c r="H1008" s="0" t="n">
        <v>2015</v>
      </c>
      <c r="I1008" s="0" t="s">
        <v>3771</v>
      </c>
    </row>
    <row r="1009" customFormat="false" ht="12.8" hidden="false" customHeight="false" outlineLevel="0" collapsed="false">
      <c r="B1009" s="0" t="n">
        <v>603</v>
      </c>
      <c r="F1009" s="0" t="n">
        <v>1015</v>
      </c>
      <c r="G1009" s="0" t="s">
        <v>3772</v>
      </c>
      <c r="H1009" s="0" t="n">
        <v>2018</v>
      </c>
      <c r="I1009" s="0" t="s">
        <v>3773</v>
      </c>
    </row>
    <row r="1010" customFormat="false" ht="12.8" hidden="false" customHeight="false" outlineLevel="0" collapsed="false">
      <c r="B1010" s="0" t="n">
        <v>604</v>
      </c>
      <c r="F1010" s="0" t="n">
        <v>1016</v>
      </c>
      <c r="G1010" s="0" t="s">
        <v>3774</v>
      </c>
      <c r="H1010" s="0" t="n">
        <v>2018</v>
      </c>
      <c r="I1010" s="0" t="s">
        <v>3775</v>
      </c>
    </row>
    <row r="1011" customFormat="false" ht="12.8" hidden="false" customHeight="false" outlineLevel="0" collapsed="false">
      <c r="B1011" s="0" t="n">
        <v>605</v>
      </c>
      <c r="F1011" s="0" t="n">
        <v>1017</v>
      </c>
      <c r="G1011" s="0" t="s">
        <v>3776</v>
      </c>
      <c r="H1011" s="0" t="n">
        <v>2018</v>
      </c>
      <c r="I1011" s="0" t="s">
        <v>3777</v>
      </c>
    </row>
    <row r="1012" customFormat="false" ht="12.8" hidden="false" customHeight="false" outlineLevel="0" collapsed="false">
      <c r="B1012" s="0" t="n">
        <v>606</v>
      </c>
      <c r="F1012" s="0" t="n">
        <v>1018</v>
      </c>
      <c r="G1012" s="0" t="s">
        <v>3778</v>
      </c>
      <c r="H1012" s="0" t="n">
        <v>2021</v>
      </c>
      <c r="I1012" s="0" t="s">
        <v>3779</v>
      </c>
    </row>
    <row r="1013" customFormat="false" ht="12.8" hidden="false" customHeight="false" outlineLevel="0" collapsed="false">
      <c r="B1013" s="0" t="n">
        <v>607</v>
      </c>
      <c r="F1013" s="0" t="n">
        <v>1019</v>
      </c>
      <c r="G1013" s="0" t="s">
        <v>3780</v>
      </c>
      <c r="H1013" s="0" t="n">
        <v>2018</v>
      </c>
      <c r="I1013" s="0" t="s">
        <v>3781</v>
      </c>
    </row>
    <row r="1014" customFormat="false" ht="12.8" hidden="false" customHeight="false" outlineLevel="0" collapsed="false">
      <c r="B1014" s="0" t="n">
        <v>608</v>
      </c>
      <c r="F1014" s="0" t="n">
        <v>1020</v>
      </c>
      <c r="G1014" s="0" t="s">
        <v>3780</v>
      </c>
      <c r="H1014" s="0" t="n">
        <v>2019</v>
      </c>
      <c r="I1014" s="0" t="s">
        <v>3782</v>
      </c>
    </row>
    <row r="1015" customFormat="false" ht="12.8" hidden="false" customHeight="false" outlineLevel="0" collapsed="false">
      <c r="B1015" s="0" t="n">
        <v>609</v>
      </c>
      <c r="F1015" s="0" t="n">
        <v>1021</v>
      </c>
      <c r="G1015" s="0" t="s">
        <v>2764</v>
      </c>
      <c r="H1015" s="0" t="n">
        <v>2017</v>
      </c>
      <c r="I1015" s="0" t="s">
        <v>3783</v>
      </c>
    </row>
    <row r="1016" customFormat="false" ht="12.8" hidden="false" customHeight="false" outlineLevel="0" collapsed="false">
      <c r="B1016" s="0" t="n">
        <v>610</v>
      </c>
      <c r="F1016" s="0" t="n">
        <v>1022</v>
      </c>
      <c r="G1016" s="0" t="s">
        <v>3784</v>
      </c>
      <c r="H1016" s="0" t="n">
        <v>2020</v>
      </c>
      <c r="I1016" s="0" t="s">
        <v>3785</v>
      </c>
    </row>
    <row r="1017" customFormat="false" ht="12.8" hidden="false" customHeight="false" outlineLevel="0" collapsed="false">
      <c r="B1017" s="0" t="n">
        <v>611</v>
      </c>
      <c r="F1017" s="0" t="n">
        <v>1023</v>
      </c>
      <c r="G1017" s="0" t="s">
        <v>3786</v>
      </c>
      <c r="H1017" s="0" t="n">
        <v>2019</v>
      </c>
      <c r="I1017" s="0" t="s">
        <v>3787</v>
      </c>
    </row>
    <row r="1018" customFormat="false" ht="12.8" hidden="false" customHeight="false" outlineLevel="0" collapsed="false">
      <c r="B1018" s="0" t="n">
        <v>612</v>
      </c>
      <c r="F1018" s="0" t="n">
        <v>1024</v>
      </c>
      <c r="G1018" s="0" t="s">
        <v>3788</v>
      </c>
      <c r="H1018" s="0" t="n">
        <v>2018</v>
      </c>
      <c r="I1018" s="0" t="s">
        <v>3789</v>
      </c>
    </row>
    <row r="1019" customFormat="false" ht="12.8" hidden="false" customHeight="false" outlineLevel="0" collapsed="false">
      <c r="B1019" s="0" t="n">
        <v>613</v>
      </c>
      <c r="F1019" s="0" t="n">
        <v>1025</v>
      </c>
      <c r="G1019" s="0" t="s">
        <v>3790</v>
      </c>
      <c r="H1019" s="0" t="n">
        <v>2017</v>
      </c>
      <c r="I1019" s="0" t="s">
        <v>3791</v>
      </c>
    </row>
    <row r="1020" customFormat="false" ht="12.8" hidden="false" customHeight="false" outlineLevel="0" collapsed="false">
      <c r="B1020" s="0" t="n">
        <v>614</v>
      </c>
      <c r="F1020" s="0" t="n">
        <v>1026</v>
      </c>
      <c r="G1020" s="0" t="s">
        <v>3792</v>
      </c>
      <c r="H1020" s="0" t="n">
        <v>2018</v>
      </c>
      <c r="I1020" s="0" t="s">
        <v>3793</v>
      </c>
    </row>
    <row r="1021" customFormat="false" ht="12.8" hidden="false" customHeight="false" outlineLevel="0" collapsed="false">
      <c r="B1021" s="0" t="n">
        <v>615</v>
      </c>
      <c r="F1021" s="0" t="n">
        <v>1027</v>
      </c>
      <c r="G1021" s="0" t="s">
        <v>1959</v>
      </c>
      <c r="H1021" s="0" t="n">
        <v>2020</v>
      </c>
      <c r="I1021" s="0" t="s">
        <v>1960</v>
      </c>
    </row>
    <row r="1022" customFormat="false" ht="12.8" hidden="false" customHeight="false" outlineLevel="0" collapsed="false">
      <c r="B1022" s="0" t="n">
        <v>616</v>
      </c>
      <c r="F1022" s="0" t="n">
        <v>1028</v>
      </c>
      <c r="G1022" s="0" t="s">
        <v>3794</v>
      </c>
      <c r="H1022" s="0" t="n">
        <v>2017</v>
      </c>
      <c r="I1022" s="0" t="s">
        <v>3795</v>
      </c>
    </row>
    <row r="1023" customFormat="false" ht="12.8" hidden="false" customHeight="false" outlineLevel="0" collapsed="false">
      <c r="B1023" s="0" t="n">
        <v>617</v>
      </c>
      <c r="F1023" s="0" t="n">
        <v>1029</v>
      </c>
      <c r="G1023" s="0" t="s">
        <v>3796</v>
      </c>
      <c r="H1023" s="0" t="n">
        <v>2018</v>
      </c>
      <c r="I1023" s="0" t="s">
        <v>3797</v>
      </c>
    </row>
    <row r="1024" customFormat="false" ht="12.8" hidden="false" customHeight="false" outlineLevel="0" collapsed="false">
      <c r="B1024" s="0" t="n">
        <v>618</v>
      </c>
      <c r="F1024" s="0" t="n">
        <v>1030</v>
      </c>
      <c r="G1024" s="0" t="s">
        <v>3798</v>
      </c>
      <c r="H1024" s="0" t="n">
        <v>2019</v>
      </c>
      <c r="I1024" s="0" t="s">
        <v>3799</v>
      </c>
    </row>
    <row r="1025" customFormat="false" ht="12.8" hidden="false" customHeight="false" outlineLevel="0" collapsed="false">
      <c r="B1025" s="0" t="n">
        <v>619</v>
      </c>
      <c r="F1025" s="0" t="n">
        <v>1031</v>
      </c>
      <c r="G1025" s="0" t="s">
        <v>3800</v>
      </c>
      <c r="H1025" s="0" t="n">
        <v>2020</v>
      </c>
      <c r="I1025" s="0" t="s">
        <v>3801</v>
      </c>
    </row>
    <row r="1026" customFormat="false" ht="12.8" hidden="false" customHeight="false" outlineLevel="0" collapsed="false">
      <c r="B1026" s="0" t="n">
        <v>620</v>
      </c>
      <c r="F1026" s="0" t="n">
        <v>1032</v>
      </c>
      <c r="G1026" s="0" t="s">
        <v>3802</v>
      </c>
      <c r="H1026" s="0" t="n">
        <v>2016</v>
      </c>
      <c r="I1026" s="0" t="s">
        <v>3803</v>
      </c>
    </row>
    <row r="1027" customFormat="false" ht="12.8" hidden="false" customHeight="false" outlineLevel="0" collapsed="false">
      <c r="B1027" s="0" t="n">
        <v>621</v>
      </c>
      <c r="F1027" s="0" t="n">
        <v>1033</v>
      </c>
      <c r="G1027" s="0" t="s">
        <v>3804</v>
      </c>
      <c r="H1027" s="0" t="n">
        <v>2018</v>
      </c>
      <c r="I1027" s="0" t="s">
        <v>3805</v>
      </c>
    </row>
    <row r="1028" customFormat="false" ht="12.8" hidden="false" customHeight="false" outlineLevel="0" collapsed="false">
      <c r="B1028" s="0" t="n">
        <v>622</v>
      </c>
      <c r="F1028" s="0" t="n">
        <v>1034</v>
      </c>
      <c r="G1028" s="0" t="s">
        <v>3806</v>
      </c>
      <c r="H1028" s="0" t="n">
        <v>2016</v>
      </c>
      <c r="I1028" s="0" t="s">
        <v>3807</v>
      </c>
    </row>
    <row r="1029" customFormat="false" ht="12.8" hidden="false" customHeight="false" outlineLevel="0" collapsed="false">
      <c r="B1029" s="0" t="n">
        <v>623</v>
      </c>
      <c r="F1029" s="0" t="n">
        <v>1035</v>
      </c>
      <c r="G1029" s="0" t="s">
        <v>3808</v>
      </c>
      <c r="H1029" s="0" t="n">
        <v>2018</v>
      </c>
      <c r="I1029" s="0" t="s">
        <v>3809</v>
      </c>
    </row>
    <row r="1030" customFormat="false" ht="12.8" hidden="false" customHeight="false" outlineLevel="0" collapsed="false">
      <c r="B1030" s="0" t="n">
        <v>624</v>
      </c>
      <c r="F1030" s="0" t="n">
        <v>1036</v>
      </c>
      <c r="G1030" s="0" t="s">
        <v>3810</v>
      </c>
      <c r="H1030" s="0" t="n">
        <v>2019</v>
      </c>
      <c r="I1030" s="0" t="s">
        <v>3811</v>
      </c>
    </row>
    <row r="1031" customFormat="false" ht="12.8" hidden="false" customHeight="false" outlineLevel="0" collapsed="false">
      <c r="B1031" s="0" t="n">
        <v>625</v>
      </c>
      <c r="F1031" s="0" t="n">
        <v>1037</v>
      </c>
      <c r="G1031" s="0" t="s">
        <v>3812</v>
      </c>
      <c r="H1031" s="0" t="n">
        <v>2020</v>
      </c>
      <c r="I1031" s="0" t="s">
        <v>3813</v>
      </c>
    </row>
    <row r="1032" customFormat="false" ht="12.8" hidden="false" customHeight="false" outlineLevel="0" collapsed="false">
      <c r="B1032" s="0" t="n">
        <v>626</v>
      </c>
      <c r="F1032" s="0" t="n">
        <v>1038</v>
      </c>
      <c r="G1032" s="0" t="s">
        <v>3814</v>
      </c>
      <c r="H1032" s="0" t="n">
        <v>2019</v>
      </c>
      <c r="I1032" s="0" t="s">
        <v>3815</v>
      </c>
    </row>
    <row r="1033" customFormat="false" ht="12.8" hidden="false" customHeight="false" outlineLevel="0" collapsed="false">
      <c r="B1033" s="0" t="n">
        <v>627</v>
      </c>
      <c r="F1033" s="0" t="n">
        <v>1039</v>
      </c>
      <c r="G1033" s="0" t="s">
        <v>3816</v>
      </c>
      <c r="H1033" s="0" t="n">
        <v>2018</v>
      </c>
      <c r="I1033" s="0" t="s">
        <v>3817</v>
      </c>
    </row>
    <row r="1034" customFormat="false" ht="12.8" hidden="false" customHeight="false" outlineLevel="0" collapsed="false">
      <c r="B1034" s="0" t="n">
        <v>628</v>
      </c>
      <c r="F1034" s="0" t="n">
        <v>1040</v>
      </c>
      <c r="G1034" s="0" t="s">
        <v>3818</v>
      </c>
      <c r="H1034" s="0" t="n">
        <v>2018</v>
      </c>
      <c r="I1034" s="0" t="s">
        <v>3819</v>
      </c>
    </row>
    <row r="1035" customFormat="false" ht="12.8" hidden="false" customHeight="false" outlineLevel="0" collapsed="false">
      <c r="B1035" s="0" t="n">
        <v>629</v>
      </c>
      <c r="F1035" s="0" t="n">
        <v>1041</v>
      </c>
      <c r="G1035" s="0" t="s">
        <v>3820</v>
      </c>
      <c r="H1035" s="0" t="n">
        <v>2021</v>
      </c>
      <c r="I1035" s="0" t="s">
        <v>3821</v>
      </c>
    </row>
    <row r="1036" customFormat="false" ht="12.8" hidden="false" customHeight="false" outlineLevel="0" collapsed="false">
      <c r="B1036" s="0" t="n">
        <v>630</v>
      </c>
      <c r="F1036" s="0" t="n">
        <v>1042</v>
      </c>
      <c r="G1036" s="0" t="s">
        <v>3822</v>
      </c>
      <c r="H1036" s="0" t="n">
        <v>2021</v>
      </c>
      <c r="I1036" s="0" t="s">
        <v>3823</v>
      </c>
    </row>
    <row r="1037" customFormat="false" ht="12.8" hidden="false" customHeight="false" outlineLevel="0" collapsed="false">
      <c r="B1037" s="0" t="n">
        <v>631</v>
      </c>
      <c r="F1037" s="0" t="n">
        <v>1043</v>
      </c>
      <c r="G1037" s="0" t="s">
        <v>3824</v>
      </c>
      <c r="H1037" s="0" t="n">
        <v>2021</v>
      </c>
      <c r="I1037" s="0" t="s">
        <v>3825</v>
      </c>
    </row>
    <row r="1038" customFormat="false" ht="12.8" hidden="false" customHeight="false" outlineLevel="0" collapsed="false">
      <c r="B1038" s="0" t="n">
        <v>632</v>
      </c>
      <c r="F1038" s="0" t="n">
        <v>1044</v>
      </c>
      <c r="G1038" s="0" t="s">
        <v>3826</v>
      </c>
      <c r="H1038" s="0" t="n">
        <v>2021</v>
      </c>
      <c r="I1038" s="0" t="s">
        <v>3827</v>
      </c>
    </row>
    <row r="1039" customFormat="false" ht="12.8" hidden="false" customHeight="false" outlineLevel="0" collapsed="false">
      <c r="B1039" s="0" t="n">
        <v>633</v>
      </c>
      <c r="F1039" s="0" t="n">
        <v>1045</v>
      </c>
      <c r="G1039" s="0" t="s">
        <v>3119</v>
      </c>
      <c r="H1039" s="0" t="n">
        <v>2017</v>
      </c>
      <c r="I1039" s="0" t="s">
        <v>3828</v>
      </c>
    </row>
    <row r="1040" customFormat="false" ht="12.8" hidden="false" customHeight="false" outlineLevel="0" collapsed="false">
      <c r="B1040" s="0" t="n">
        <v>634</v>
      </c>
      <c r="F1040" s="0" t="n">
        <v>1046</v>
      </c>
      <c r="G1040" s="0" t="s">
        <v>3829</v>
      </c>
      <c r="H1040" s="0" t="n">
        <v>2018</v>
      </c>
      <c r="I1040" s="0" t="s">
        <v>3830</v>
      </c>
    </row>
    <row r="1041" customFormat="false" ht="12.8" hidden="false" customHeight="false" outlineLevel="0" collapsed="false">
      <c r="B1041" s="0" t="n">
        <v>635</v>
      </c>
      <c r="F1041" s="0" t="n">
        <v>1047</v>
      </c>
      <c r="G1041" s="0" t="s">
        <v>2764</v>
      </c>
      <c r="H1041" s="0" t="n">
        <v>2017</v>
      </c>
      <c r="I1041" s="0" t="s">
        <v>3831</v>
      </c>
    </row>
    <row r="1042" customFormat="false" ht="12.8" hidden="false" customHeight="false" outlineLevel="0" collapsed="false">
      <c r="B1042" s="0" t="n">
        <v>636</v>
      </c>
      <c r="F1042" s="0" t="n">
        <v>1048</v>
      </c>
      <c r="G1042" s="0" t="s">
        <v>3832</v>
      </c>
      <c r="H1042" s="0" t="n">
        <v>2018</v>
      </c>
      <c r="I1042" s="0" t="s">
        <v>3833</v>
      </c>
    </row>
    <row r="1043" customFormat="false" ht="12.8" hidden="false" customHeight="false" outlineLevel="0" collapsed="false">
      <c r="B1043" s="0" t="n">
        <v>637</v>
      </c>
      <c r="F1043" s="0" t="n">
        <v>1049</v>
      </c>
      <c r="G1043" s="0" t="s">
        <v>3834</v>
      </c>
      <c r="H1043" s="0" t="n">
        <v>2017</v>
      </c>
      <c r="I1043" s="0" t="s">
        <v>3835</v>
      </c>
    </row>
    <row r="1044" customFormat="false" ht="12.8" hidden="false" customHeight="false" outlineLevel="0" collapsed="false">
      <c r="B1044" s="0" t="n">
        <v>638</v>
      </c>
      <c r="F1044" s="0" t="n">
        <v>1050</v>
      </c>
      <c r="G1044" s="0" t="s">
        <v>3836</v>
      </c>
      <c r="H1044" s="0" t="n">
        <v>2019</v>
      </c>
      <c r="I1044" s="0" t="s">
        <v>3837</v>
      </c>
    </row>
    <row r="1045" customFormat="false" ht="12.8" hidden="false" customHeight="false" outlineLevel="0" collapsed="false">
      <c r="B1045" s="0" t="n">
        <v>639</v>
      </c>
      <c r="F1045" s="0" t="n">
        <v>1051</v>
      </c>
      <c r="G1045" s="0" t="s">
        <v>3838</v>
      </c>
      <c r="H1045" s="0" t="n">
        <v>2018</v>
      </c>
      <c r="I1045" s="0" t="s">
        <v>3839</v>
      </c>
    </row>
    <row r="1046" customFormat="false" ht="12.8" hidden="false" customHeight="false" outlineLevel="0" collapsed="false">
      <c r="B1046" s="0" t="n">
        <v>640</v>
      </c>
      <c r="F1046" s="0" t="n">
        <v>1052</v>
      </c>
      <c r="G1046" s="0" t="s">
        <v>3840</v>
      </c>
      <c r="H1046" s="0" t="n">
        <v>2018</v>
      </c>
      <c r="I1046" s="0" t="s">
        <v>3841</v>
      </c>
    </row>
    <row r="1047" customFormat="false" ht="12.8" hidden="false" customHeight="false" outlineLevel="0" collapsed="false">
      <c r="B1047" s="0" t="n">
        <v>641</v>
      </c>
      <c r="F1047" s="0" t="n">
        <v>1053</v>
      </c>
      <c r="G1047" s="0" t="s">
        <v>3842</v>
      </c>
      <c r="H1047" s="0" t="n">
        <v>2018</v>
      </c>
      <c r="I1047" s="0" t="s">
        <v>3843</v>
      </c>
    </row>
    <row r="1048" customFormat="false" ht="12.8" hidden="false" customHeight="false" outlineLevel="0" collapsed="false">
      <c r="B1048" s="0" t="n">
        <v>642</v>
      </c>
      <c r="F1048" s="0" t="n">
        <v>1054</v>
      </c>
      <c r="G1048" s="0" t="s">
        <v>3844</v>
      </c>
      <c r="H1048" s="0" t="n">
        <v>2016</v>
      </c>
      <c r="I1048" s="0" t="s">
        <v>3845</v>
      </c>
    </row>
    <row r="1049" customFormat="false" ht="12.8" hidden="false" customHeight="false" outlineLevel="0" collapsed="false">
      <c r="B1049" s="0" t="n">
        <v>643</v>
      </c>
      <c r="F1049" s="0" t="n">
        <v>1055</v>
      </c>
      <c r="G1049" s="0" t="s">
        <v>3846</v>
      </c>
      <c r="H1049" s="0" t="n">
        <v>2018</v>
      </c>
      <c r="I1049" s="0" t="s">
        <v>3847</v>
      </c>
    </row>
    <row r="1050" customFormat="false" ht="12.8" hidden="false" customHeight="false" outlineLevel="0" collapsed="false">
      <c r="B1050" s="0" t="n">
        <v>644</v>
      </c>
      <c r="F1050" s="0" t="n">
        <v>1056</v>
      </c>
      <c r="G1050" s="0" t="s">
        <v>3842</v>
      </c>
      <c r="H1050" s="0" t="n">
        <v>2019</v>
      </c>
      <c r="I1050" s="0" t="s">
        <v>3848</v>
      </c>
    </row>
    <row r="1051" customFormat="false" ht="12.8" hidden="false" customHeight="false" outlineLevel="0" collapsed="false">
      <c r="B1051" s="0" t="n">
        <v>645</v>
      </c>
      <c r="F1051" s="0" t="n">
        <v>1057</v>
      </c>
      <c r="G1051" s="0" t="s">
        <v>3842</v>
      </c>
      <c r="H1051" s="0" t="n">
        <v>2017</v>
      </c>
      <c r="I1051" s="0" t="s">
        <v>3849</v>
      </c>
    </row>
    <row r="1052" customFormat="false" ht="12.8" hidden="false" customHeight="false" outlineLevel="0" collapsed="false">
      <c r="B1052" s="0" t="n">
        <v>646</v>
      </c>
      <c r="F1052" s="0" t="n">
        <v>1058</v>
      </c>
      <c r="G1052" s="0" t="s">
        <v>3850</v>
      </c>
      <c r="H1052" s="0" t="n">
        <v>2017</v>
      </c>
      <c r="I1052" s="0" t="s">
        <v>3851</v>
      </c>
    </row>
    <row r="1053" customFormat="false" ht="12.8" hidden="false" customHeight="false" outlineLevel="0" collapsed="false">
      <c r="B1053" s="0" t="n">
        <v>647</v>
      </c>
      <c r="F1053" s="0" t="n">
        <v>1059</v>
      </c>
      <c r="G1053" s="0" t="s">
        <v>3852</v>
      </c>
      <c r="H1053" s="0" t="n">
        <v>2022</v>
      </c>
      <c r="I1053" s="0" t="s">
        <v>3853</v>
      </c>
    </row>
    <row r="1054" customFormat="false" ht="12.8" hidden="false" customHeight="false" outlineLevel="0" collapsed="false">
      <c r="B1054" s="0" t="n">
        <v>648</v>
      </c>
      <c r="F1054" s="0" t="n">
        <v>1060</v>
      </c>
      <c r="G1054" s="0" t="s">
        <v>3854</v>
      </c>
      <c r="H1054" s="0" t="n">
        <v>2017</v>
      </c>
      <c r="I1054" s="0" t="s">
        <v>3855</v>
      </c>
    </row>
    <row r="1055" customFormat="false" ht="12.8" hidden="false" customHeight="false" outlineLevel="0" collapsed="false">
      <c r="B1055" s="0" t="n">
        <v>649</v>
      </c>
      <c r="F1055" s="0" t="n">
        <v>1061</v>
      </c>
      <c r="G1055" s="0" t="s">
        <v>3856</v>
      </c>
      <c r="H1055" s="0" t="n">
        <v>2016</v>
      </c>
      <c r="I1055" s="0" t="s">
        <v>3857</v>
      </c>
    </row>
    <row r="1056" customFormat="false" ht="12.8" hidden="false" customHeight="false" outlineLevel="0" collapsed="false">
      <c r="B1056" s="0" t="n">
        <v>650</v>
      </c>
      <c r="F1056" s="0" t="n">
        <v>1062</v>
      </c>
      <c r="G1056" s="0" t="s">
        <v>3858</v>
      </c>
      <c r="H1056" s="0" t="n">
        <v>2022</v>
      </c>
      <c r="I1056" s="0" t="s">
        <v>3859</v>
      </c>
    </row>
    <row r="1057" customFormat="false" ht="12.8" hidden="false" customHeight="false" outlineLevel="0" collapsed="false">
      <c r="B1057" s="0" t="n">
        <v>651</v>
      </c>
      <c r="F1057" s="0" t="n">
        <v>1063</v>
      </c>
      <c r="G1057" s="0" t="s">
        <v>3860</v>
      </c>
      <c r="H1057" s="0" t="n">
        <v>2016</v>
      </c>
      <c r="I1057" s="0" t="s">
        <v>3861</v>
      </c>
    </row>
    <row r="1058" customFormat="false" ht="12.8" hidden="false" customHeight="false" outlineLevel="0" collapsed="false">
      <c r="B1058" s="0" t="n">
        <v>652</v>
      </c>
      <c r="F1058" s="0" t="n">
        <v>1064</v>
      </c>
      <c r="G1058" s="0" t="s">
        <v>3862</v>
      </c>
      <c r="H1058" s="0" t="n">
        <v>2018</v>
      </c>
      <c r="I1058" s="0" t="s">
        <v>3863</v>
      </c>
    </row>
    <row r="1059" customFormat="false" ht="12.8" hidden="false" customHeight="false" outlineLevel="0" collapsed="false">
      <c r="B1059" s="0" t="n">
        <v>653</v>
      </c>
      <c r="F1059" s="0" t="n">
        <v>1065</v>
      </c>
      <c r="G1059" s="0" t="s">
        <v>3864</v>
      </c>
      <c r="H1059" s="0" t="n">
        <v>2016</v>
      </c>
      <c r="I1059" s="0" t="s">
        <v>3865</v>
      </c>
    </row>
    <row r="1060" customFormat="false" ht="12.8" hidden="false" customHeight="false" outlineLevel="0" collapsed="false">
      <c r="B1060" s="0" t="n">
        <v>654</v>
      </c>
      <c r="F1060" s="0" t="n">
        <v>1066</v>
      </c>
      <c r="G1060" s="0" t="s">
        <v>3866</v>
      </c>
      <c r="H1060" s="0" t="n">
        <v>2016</v>
      </c>
      <c r="I1060" s="0" t="s">
        <v>3867</v>
      </c>
    </row>
    <row r="1061" customFormat="false" ht="12.8" hidden="false" customHeight="false" outlineLevel="0" collapsed="false">
      <c r="B1061" s="0" t="n">
        <v>655</v>
      </c>
      <c r="F1061" s="0" t="n">
        <v>1067</v>
      </c>
      <c r="G1061" s="0" t="s">
        <v>3868</v>
      </c>
      <c r="H1061" s="0" t="n">
        <v>2019</v>
      </c>
      <c r="I1061" s="0" t="s">
        <v>3869</v>
      </c>
    </row>
    <row r="1062" customFormat="false" ht="12.8" hidden="false" customHeight="false" outlineLevel="0" collapsed="false">
      <c r="B1062" s="0" t="n">
        <v>656</v>
      </c>
      <c r="F1062" s="0" t="n">
        <v>1068</v>
      </c>
      <c r="G1062" s="0" t="s">
        <v>3870</v>
      </c>
      <c r="H1062" s="0" t="n">
        <v>2020</v>
      </c>
      <c r="I1062" s="0" t="s">
        <v>3871</v>
      </c>
    </row>
    <row r="1063" customFormat="false" ht="12.8" hidden="false" customHeight="false" outlineLevel="0" collapsed="false">
      <c r="B1063" s="0" t="n">
        <v>657</v>
      </c>
      <c r="F1063" s="0" t="n">
        <v>1069</v>
      </c>
      <c r="G1063" s="0" t="s">
        <v>3872</v>
      </c>
      <c r="H1063" s="0" t="n">
        <v>2020</v>
      </c>
      <c r="I1063" s="0" t="s">
        <v>3873</v>
      </c>
    </row>
    <row r="1064" customFormat="false" ht="12.8" hidden="false" customHeight="false" outlineLevel="0" collapsed="false">
      <c r="B1064" s="0" t="n">
        <v>658</v>
      </c>
      <c r="F1064" s="0" t="n">
        <v>1070</v>
      </c>
      <c r="G1064" s="0" t="s">
        <v>3874</v>
      </c>
      <c r="H1064" s="0" t="n">
        <v>2018</v>
      </c>
      <c r="I1064" s="0" t="s">
        <v>3875</v>
      </c>
    </row>
    <row r="1065" customFormat="false" ht="12.8" hidden="false" customHeight="false" outlineLevel="0" collapsed="false">
      <c r="B1065" s="0" t="n">
        <v>659</v>
      </c>
      <c r="F1065" s="0" t="n">
        <v>1071</v>
      </c>
      <c r="G1065" s="0" t="s">
        <v>3874</v>
      </c>
      <c r="H1065" s="0" t="n">
        <v>2016</v>
      </c>
      <c r="I1065" s="0" t="s">
        <v>3876</v>
      </c>
    </row>
    <row r="1066" customFormat="false" ht="12.8" hidden="false" customHeight="false" outlineLevel="0" collapsed="false">
      <c r="B1066" s="0" t="n">
        <v>660</v>
      </c>
      <c r="F1066" s="0" t="n">
        <v>1072</v>
      </c>
      <c r="G1066" s="0" t="s">
        <v>3877</v>
      </c>
      <c r="H1066" s="0" t="n">
        <v>2020</v>
      </c>
      <c r="I1066" s="0" t="s">
        <v>3878</v>
      </c>
    </row>
    <row r="1067" customFormat="false" ht="12.8" hidden="false" customHeight="false" outlineLevel="0" collapsed="false">
      <c r="B1067" s="0" t="n">
        <v>661</v>
      </c>
      <c r="F1067" s="0" t="n">
        <v>1073</v>
      </c>
      <c r="G1067" s="0" t="s">
        <v>3879</v>
      </c>
      <c r="H1067" s="0" t="n">
        <v>2021</v>
      </c>
      <c r="I1067" s="0" t="s">
        <v>3880</v>
      </c>
    </row>
    <row r="1068" customFormat="false" ht="12.8" hidden="false" customHeight="false" outlineLevel="0" collapsed="false">
      <c r="B1068" s="0" t="n">
        <v>662</v>
      </c>
      <c r="F1068" s="0" t="n">
        <v>1074</v>
      </c>
      <c r="G1068" s="0" t="s">
        <v>3881</v>
      </c>
      <c r="H1068" s="0" t="n">
        <v>2022</v>
      </c>
      <c r="I1068" s="0" t="s">
        <v>3882</v>
      </c>
    </row>
    <row r="1069" customFormat="false" ht="12.8" hidden="false" customHeight="false" outlineLevel="0" collapsed="false">
      <c r="B1069" s="0" t="n">
        <v>663</v>
      </c>
      <c r="F1069" s="0" t="n">
        <v>1075</v>
      </c>
      <c r="G1069" s="0" t="s">
        <v>3883</v>
      </c>
      <c r="H1069" s="0" t="n">
        <v>2018</v>
      </c>
      <c r="I1069" s="0" t="s">
        <v>3884</v>
      </c>
    </row>
    <row r="1070" customFormat="false" ht="12.8" hidden="false" customHeight="false" outlineLevel="0" collapsed="false">
      <c r="B1070" s="0" t="n">
        <v>664</v>
      </c>
      <c r="F1070" s="0" t="n">
        <v>1076</v>
      </c>
      <c r="G1070" s="0" t="s">
        <v>3885</v>
      </c>
      <c r="H1070" s="0" t="n">
        <v>2018</v>
      </c>
      <c r="I1070" s="0" t="s">
        <v>3886</v>
      </c>
    </row>
    <row r="1071" customFormat="false" ht="12.8" hidden="false" customHeight="false" outlineLevel="0" collapsed="false">
      <c r="B1071" s="0" t="n">
        <v>665</v>
      </c>
      <c r="F1071" s="0" t="n">
        <v>1077</v>
      </c>
      <c r="G1071" s="0" t="s">
        <v>3887</v>
      </c>
      <c r="H1071" s="0" t="n">
        <v>2021</v>
      </c>
      <c r="I1071" s="0" t="s">
        <v>3888</v>
      </c>
    </row>
    <row r="1072" customFormat="false" ht="12.8" hidden="false" customHeight="false" outlineLevel="0" collapsed="false">
      <c r="B1072" s="0" t="n">
        <v>666</v>
      </c>
      <c r="F1072" s="0" t="n">
        <v>1078</v>
      </c>
      <c r="G1072" s="0" t="s">
        <v>2099</v>
      </c>
      <c r="H1072" s="0" t="n">
        <v>2021</v>
      </c>
      <c r="I1072" s="0" t="s">
        <v>2100</v>
      </c>
    </row>
    <row r="1073" customFormat="false" ht="12.8" hidden="false" customHeight="false" outlineLevel="0" collapsed="false">
      <c r="B1073" s="0" t="n">
        <v>667</v>
      </c>
      <c r="F1073" s="0" t="n">
        <v>1079</v>
      </c>
      <c r="G1073" s="0" t="s">
        <v>3889</v>
      </c>
      <c r="H1073" s="0" t="n">
        <v>2017</v>
      </c>
      <c r="I1073" s="0" t="s">
        <v>3890</v>
      </c>
    </row>
    <row r="1074" customFormat="false" ht="12.8" hidden="false" customHeight="false" outlineLevel="0" collapsed="false">
      <c r="B1074" s="0" t="n">
        <v>668</v>
      </c>
      <c r="F1074" s="0" t="n">
        <v>1080</v>
      </c>
      <c r="G1074" s="0" t="s">
        <v>3891</v>
      </c>
      <c r="H1074" s="0" t="n">
        <v>2019</v>
      </c>
      <c r="I1074" s="0" t="s">
        <v>3892</v>
      </c>
    </row>
    <row r="1075" customFormat="false" ht="12.8" hidden="false" customHeight="false" outlineLevel="0" collapsed="false">
      <c r="B1075" s="0" t="n">
        <v>669</v>
      </c>
      <c r="F1075" s="0" t="n">
        <v>1081</v>
      </c>
      <c r="G1075" s="0" t="s">
        <v>3893</v>
      </c>
      <c r="H1075" s="0" t="n">
        <v>2019</v>
      </c>
      <c r="I1075" s="0" t="s">
        <v>3894</v>
      </c>
    </row>
    <row r="1076" customFormat="false" ht="12.8" hidden="false" customHeight="false" outlineLevel="0" collapsed="false">
      <c r="B1076" s="0" t="n">
        <v>670</v>
      </c>
      <c r="F1076" s="0" t="n">
        <v>1082</v>
      </c>
      <c r="G1076" s="0" t="s">
        <v>3895</v>
      </c>
      <c r="H1076" s="0" t="n">
        <v>2019</v>
      </c>
      <c r="I1076" s="0" t="s">
        <v>3896</v>
      </c>
    </row>
    <row r="1077" customFormat="false" ht="12.8" hidden="false" customHeight="false" outlineLevel="0" collapsed="false">
      <c r="B1077" s="0" t="n">
        <v>671</v>
      </c>
      <c r="F1077" s="0" t="n">
        <v>1083</v>
      </c>
      <c r="G1077" s="0" t="s">
        <v>3897</v>
      </c>
      <c r="H1077" s="0" t="n">
        <v>2018</v>
      </c>
      <c r="I1077" s="0" t="s">
        <v>3898</v>
      </c>
    </row>
    <row r="1078" customFormat="false" ht="12.8" hidden="false" customHeight="false" outlineLevel="0" collapsed="false">
      <c r="B1078" s="0" t="n">
        <v>672</v>
      </c>
      <c r="F1078" s="0" t="n">
        <v>1084</v>
      </c>
      <c r="G1078" s="0" t="s">
        <v>3899</v>
      </c>
      <c r="H1078" s="0" t="n">
        <v>2019</v>
      </c>
      <c r="I1078" s="0" t="s">
        <v>3900</v>
      </c>
    </row>
    <row r="1079" customFormat="false" ht="12.8" hidden="false" customHeight="false" outlineLevel="0" collapsed="false">
      <c r="B1079" s="0" t="n">
        <v>673</v>
      </c>
      <c r="F1079" s="0" t="n">
        <v>1085</v>
      </c>
      <c r="G1079" s="0" t="s">
        <v>3901</v>
      </c>
      <c r="H1079" s="0" t="n">
        <v>2019</v>
      </c>
      <c r="I1079" s="0" t="s">
        <v>3902</v>
      </c>
    </row>
    <row r="1080" customFormat="false" ht="12.8" hidden="false" customHeight="false" outlineLevel="0" collapsed="false">
      <c r="B1080" s="0" t="n">
        <v>674</v>
      </c>
      <c r="F1080" s="0" t="n">
        <v>1086</v>
      </c>
      <c r="G1080" s="0" t="s">
        <v>3903</v>
      </c>
      <c r="H1080" s="0" t="n">
        <v>2020</v>
      </c>
      <c r="I1080" s="0" t="s">
        <v>3904</v>
      </c>
    </row>
    <row r="1081" customFormat="false" ht="12.8" hidden="false" customHeight="false" outlineLevel="0" collapsed="false">
      <c r="B1081" s="0" t="n">
        <v>675</v>
      </c>
      <c r="F1081" s="0" t="n">
        <v>1087</v>
      </c>
      <c r="G1081" s="0" t="s">
        <v>3905</v>
      </c>
      <c r="H1081" s="0" t="n">
        <v>2018</v>
      </c>
      <c r="I1081" s="0" t="s">
        <v>3906</v>
      </c>
    </row>
    <row r="1082" customFormat="false" ht="12.8" hidden="false" customHeight="false" outlineLevel="0" collapsed="false">
      <c r="B1082" s="0" t="n">
        <v>676</v>
      </c>
      <c r="F1082" s="0" t="n">
        <v>1088</v>
      </c>
      <c r="G1082" s="0" t="s">
        <v>3907</v>
      </c>
      <c r="H1082" s="0" t="n">
        <v>2019</v>
      </c>
      <c r="I1082" s="0" t="s">
        <v>3908</v>
      </c>
    </row>
    <row r="1083" customFormat="false" ht="12.8" hidden="false" customHeight="false" outlineLevel="0" collapsed="false">
      <c r="B1083" s="0" t="n">
        <v>677</v>
      </c>
      <c r="F1083" s="0" t="n">
        <v>1089</v>
      </c>
      <c r="G1083" s="0" t="s">
        <v>3909</v>
      </c>
      <c r="H1083" s="0" t="n">
        <v>2022</v>
      </c>
      <c r="I1083" s="0" t="s">
        <v>3910</v>
      </c>
    </row>
    <row r="1084" customFormat="false" ht="12.8" hidden="false" customHeight="false" outlineLevel="0" collapsed="false">
      <c r="B1084" s="0" t="n">
        <v>678</v>
      </c>
      <c r="F1084" s="0" t="n">
        <v>1090</v>
      </c>
      <c r="G1084" s="0" t="s">
        <v>3911</v>
      </c>
      <c r="H1084" s="0" t="n">
        <v>2017</v>
      </c>
      <c r="I1084" s="0" t="s">
        <v>3912</v>
      </c>
    </row>
    <row r="1085" customFormat="false" ht="12.8" hidden="false" customHeight="false" outlineLevel="0" collapsed="false">
      <c r="B1085" s="0" t="n">
        <v>679</v>
      </c>
      <c r="F1085" s="0" t="n">
        <v>1091</v>
      </c>
      <c r="G1085" s="0" t="s">
        <v>3913</v>
      </c>
      <c r="H1085" s="0" t="n">
        <v>2020</v>
      </c>
      <c r="I1085" s="0" t="s">
        <v>3914</v>
      </c>
    </row>
    <row r="1086" customFormat="false" ht="12.8" hidden="false" customHeight="false" outlineLevel="0" collapsed="false">
      <c r="B1086" s="0" t="n">
        <v>680</v>
      </c>
      <c r="F1086" s="0" t="n">
        <v>1092</v>
      </c>
      <c r="G1086" s="0" t="s">
        <v>3915</v>
      </c>
      <c r="H1086" s="0" t="n">
        <v>2017</v>
      </c>
      <c r="I1086" s="0" t="s">
        <v>3916</v>
      </c>
    </row>
    <row r="1087" customFormat="false" ht="12.8" hidden="false" customHeight="false" outlineLevel="0" collapsed="false">
      <c r="B1087" s="0" t="n">
        <v>681</v>
      </c>
      <c r="F1087" s="0" t="n">
        <v>1093</v>
      </c>
      <c r="G1087" s="0" t="s">
        <v>3917</v>
      </c>
      <c r="H1087" s="0" t="n">
        <v>2020</v>
      </c>
      <c r="I1087" s="0" t="s">
        <v>3918</v>
      </c>
    </row>
    <row r="1088" customFormat="false" ht="12.8" hidden="false" customHeight="false" outlineLevel="0" collapsed="false">
      <c r="B1088" s="0" t="n">
        <v>682</v>
      </c>
      <c r="F1088" s="0" t="n">
        <v>1094</v>
      </c>
      <c r="G1088" s="0" t="s">
        <v>3897</v>
      </c>
      <c r="H1088" s="0" t="n">
        <v>2022</v>
      </c>
      <c r="I1088" s="0" t="s">
        <v>3919</v>
      </c>
    </row>
    <row r="1089" customFormat="false" ht="12.8" hidden="false" customHeight="false" outlineLevel="0" collapsed="false">
      <c r="B1089" s="0" t="n">
        <v>683</v>
      </c>
      <c r="F1089" s="0" t="n">
        <v>1095</v>
      </c>
      <c r="G1089" s="0" t="s">
        <v>3920</v>
      </c>
      <c r="H1089" s="0" t="n">
        <v>2020</v>
      </c>
      <c r="I1089" s="0" t="s">
        <v>3921</v>
      </c>
    </row>
    <row r="1090" customFormat="false" ht="12.8" hidden="false" customHeight="false" outlineLevel="0" collapsed="false">
      <c r="B1090" s="0" t="n">
        <v>684</v>
      </c>
      <c r="F1090" s="0" t="n">
        <v>1096</v>
      </c>
      <c r="G1090" s="0" t="s">
        <v>3922</v>
      </c>
      <c r="H1090" s="0" t="n">
        <v>2020</v>
      </c>
      <c r="I1090" s="0" t="s">
        <v>3923</v>
      </c>
    </row>
    <row r="1091" customFormat="false" ht="12.8" hidden="false" customHeight="false" outlineLevel="0" collapsed="false">
      <c r="B1091" s="0" t="n">
        <v>685</v>
      </c>
      <c r="F1091" s="0" t="n">
        <v>1097</v>
      </c>
      <c r="G1091" s="0" t="s">
        <v>3924</v>
      </c>
      <c r="H1091" s="0" t="n">
        <v>2017</v>
      </c>
      <c r="I1091" s="0" t="s">
        <v>3925</v>
      </c>
    </row>
    <row r="1092" customFormat="false" ht="12.8" hidden="false" customHeight="false" outlineLevel="0" collapsed="false">
      <c r="B1092" s="0" t="n">
        <v>686</v>
      </c>
      <c r="F1092" s="0" t="n">
        <v>1098</v>
      </c>
      <c r="G1092" s="0" t="s">
        <v>3926</v>
      </c>
      <c r="H1092" s="0" t="n">
        <v>2021</v>
      </c>
      <c r="I1092" s="0" t="s">
        <v>3927</v>
      </c>
    </row>
    <row r="1093" customFormat="false" ht="12.8" hidden="false" customHeight="false" outlineLevel="0" collapsed="false">
      <c r="B1093" s="0" t="n">
        <v>687</v>
      </c>
      <c r="F1093" s="0" t="n">
        <v>1099</v>
      </c>
      <c r="G1093" s="0" t="s">
        <v>3928</v>
      </c>
      <c r="H1093" s="0" t="n">
        <v>2020</v>
      </c>
      <c r="I1093" s="0" t="s">
        <v>3929</v>
      </c>
    </row>
    <row r="1094" customFormat="false" ht="12.8" hidden="false" customHeight="false" outlineLevel="0" collapsed="false">
      <c r="B1094" s="0" t="n">
        <v>688</v>
      </c>
      <c r="F1094" s="0" t="n">
        <v>1100</v>
      </c>
      <c r="G1094" s="0" t="s">
        <v>3930</v>
      </c>
      <c r="H1094" s="0" t="n">
        <v>2022</v>
      </c>
      <c r="I1094" s="0" t="s">
        <v>3931</v>
      </c>
    </row>
    <row r="1095" customFormat="false" ht="12.8" hidden="false" customHeight="false" outlineLevel="0" collapsed="false">
      <c r="B1095" s="0" t="n">
        <v>689</v>
      </c>
      <c r="F1095" s="0" t="n">
        <v>1101</v>
      </c>
      <c r="G1095" s="0" t="s">
        <v>1625</v>
      </c>
      <c r="H1095" s="0" t="n">
        <v>2018</v>
      </c>
      <c r="I1095" s="0" t="s">
        <v>1626</v>
      </c>
    </row>
    <row r="1096" customFormat="false" ht="12.8" hidden="false" customHeight="false" outlineLevel="0" collapsed="false">
      <c r="B1096" s="0" t="n">
        <v>690</v>
      </c>
      <c r="F1096" s="0" t="n">
        <v>1102</v>
      </c>
      <c r="G1096" s="0" t="s">
        <v>3932</v>
      </c>
      <c r="H1096" s="0" t="n">
        <v>2020</v>
      </c>
      <c r="I1096" s="0" t="s">
        <v>3933</v>
      </c>
    </row>
    <row r="1097" customFormat="false" ht="12.8" hidden="false" customHeight="false" outlineLevel="0" collapsed="false">
      <c r="B1097" s="0" t="n">
        <v>691</v>
      </c>
      <c r="F1097" s="0" t="n">
        <v>1103</v>
      </c>
      <c r="G1097" s="0" t="s">
        <v>3934</v>
      </c>
      <c r="H1097" s="0" t="n">
        <v>2018</v>
      </c>
      <c r="I1097" s="0" t="s">
        <v>3935</v>
      </c>
    </row>
    <row r="1098" customFormat="false" ht="12.8" hidden="false" customHeight="false" outlineLevel="0" collapsed="false">
      <c r="B1098" s="0" t="n">
        <v>692</v>
      </c>
      <c r="F1098" s="0" t="n">
        <v>1104</v>
      </c>
      <c r="G1098" s="0" t="s">
        <v>1597</v>
      </c>
      <c r="H1098" s="0" t="n">
        <v>2018</v>
      </c>
      <c r="I1098" s="0" t="s">
        <v>1598</v>
      </c>
    </row>
    <row r="1099" customFormat="false" ht="12.8" hidden="false" customHeight="false" outlineLevel="0" collapsed="false">
      <c r="B1099" s="0" t="n">
        <v>693</v>
      </c>
      <c r="F1099" s="0" t="n">
        <v>1105</v>
      </c>
      <c r="G1099" s="0" t="s">
        <v>3936</v>
      </c>
      <c r="H1099" s="0" t="n">
        <v>2021</v>
      </c>
      <c r="I1099" s="0" t="s">
        <v>3937</v>
      </c>
    </row>
    <row r="1100" customFormat="false" ht="12.8" hidden="false" customHeight="false" outlineLevel="0" collapsed="false">
      <c r="B1100" s="0" t="n">
        <v>694</v>
      </c>
      <c r="F1100" s="0" t="n">
        <v>1106</v>
      </c>
      <c r="G1100" s="0" t="s">
        <v>3938</v>
      </c>
      <c r="H1100" s="0" t="n">
        <v>2022</v>
      </c>
      <c r="I1100" s="0" t="s">
        <v>3939</v>
      </c>
    </row>
    <row r="1101" customFormat="false" ht="12.8" hidden="false" customHeight="false" outlineLevel="0" collapsed="false">
      <c r="B1101" s="0" t="n">
        <v>695</v>
      </c>
      <c r="F1101" s="0" t="n">
        <v>1107</v>
      </c>
      <c r="G1101" s="0" t="s">
        <v>3940</v>
      </c>
      <c r="H1101" s="0" t="n">
        <v>2019</v>
      </c>
      <c r="I1101" s="0" t="s">
        <v>3941</v>
      </c>
    </row>
    <row r="1102" customFormat="false" ht="12.8" hidden="false" customHeight="false" outlineLevel="0" collapsed="false">
      <c r="B1102" s="0" t="n">
        <v>696</v>
      </c>
      <c r="F1102" s="0" t="n">
        <v>1108</v>
      </c>
      <c r="G1102" s="0" t="s">
        <v>3942</v>
      </c>
      <c r="H1102" s="0" t="n">
        <v>2018</v>
      </c>
      <c r="I1102" s="0" t="s">
        <v>3943</v>
      </c>
    </row>
    <row r="1103" customFormat="false" ht="12.8" hidden="false" customHeight="false" outlineLevel="0" collapsed="false">
      <c r="B1103" s="0" t="n">
        <v>697</v>
      </c>
      <c r="F1103" s="0" t="n">
        <v>1109</v>
      </c>
      <c r="G1103" s="0" t="s">
        <v>1760</v>
      </c>
      <c r="H1103" s="0" t="n">
        <v>2019</v>
      </c>
      <c r="I1103" s="0" t="s">
        <v>1761</v>
      </c>
    </row>
    <row r="1104" customFormat="false" ht="12.8" hidden="false" customHeight="false" outlineLevel="0" collapsed="false">
      <c r="B1104" s="0" t="n">
        <v>698</v>
      </c>
      <c r="F1104" s="0" t="n">
        <v>1110</v>
      </c>
      <c r="G1104" s="0" t="s">
        <v>3944</v>
      </c>
      <c r="H1104" s="0" t="n">
        <v>2019</v>
      </c>
      <c r="I1104" s="0" t="s">
        <v>3945</v>
      </c>
    </row>
    <row r="1105" customFormat="false" ht="12.8" hidden="false" customHeight="false" outlineLevel="0" collapsed="false">
      <c r="B1105" s="0" t="n">
        <v>699</v>
      </c>
      <c r="F1105" s="0" t="n">
        <v>1111</v>
      </c>
      <c r="G1105" s="0" t="s">
        <v>1338</v>
      </c>
      <c r="H1105" s="0" t="n">
        <v>2016</v>
      </c>
      <c r="I1105" s="0" t="s">
        <v>1339</v>
      </c>
    </row>
    <row r="1106" customFormat="false" ht="12.8" hidden="false" customHeight="false" outlineLevel="0" collapsed="false">
      <c r="B1106" s="0" t="n">
        <v>700</v>
      </c>
      <c r="F1106" s="0" t="n">
        <v>1112</v>
      </c>
      <c r="G1106" s="0" t="s">
        <v>3946</v>
      </c>
      <c r="H1106" s="0" t="n">
        <v>2022</v>
      </c>
      <c r="I1106" s="0" t="s">
        <v>3947</v>
      </c>
    </row>
    <row r="1107" customFormat="false" ht="12.8" hidden="false" customHeight="false" outlineLevel="0" collapsed="false">
      <c r="B1107" s="0" t="n">
        <v>701</v>
      </c>
      <c r="F1107" s="0" t="n">
        <v>1113</v>
      </c>
      <c r="G1107" s="0" t="s">
        <v>3948</v>
      </c>
      <c r="H1107" s="0" t="n">
        <v>2022</v>
      </c>
      <c r="I1107" s="0" t="s">
        <v>3949</v>
      </c>
    </row>
    <row r="1108" customFormat="false" ht="12.8" hidden="false" customHeight="false" outlineLevel="0" collapsed="false">
      <c r="B1108" s="0" t="n">
        <v>702</v>
      </c>
      <c r="F1108" s="0" t="n">
        <v>1114</v>
      </c>
      <c r="G1108" s="0" t="s">
        <v>3950</v>
      </c>
      <c r="H1108" s="0" t="n">
        <v>2021</v>
      </c>
      <c r="I1108" s="0" t="s">
        <v>3951</v>
      </c>
    </row>
    <row r="1109" customFormat="false" ht="12.8" hidden="false" customHeight="false" outlineLevel="0" collapsed="false">
      <c r="B1109" s="0" t="n">
        <v>703</v>
      </c>
      <c r="F1109" s="0" t="n">
        <v>1115</v>
      </c>
      <c r="G1109" s="0" t="s">
        <v>3952</v>
      </c>
      <c r="H1109" s="0" t="n">
        <v>2021</v>
      </c>
      <c r="I1109" s="0" t="s">
        <v>3953</v>
      </c>
    </row>
    <row r="1110" customFormat="false" ht="12.8" hidden="false" customHeight="false" outlineLevel="0" collapsed="false">
      <c r="B1110" s="0" t="n">
        <v>704</v>
      </c>
      <c r="F1110" s="0" t="n">
        <v>1116</v>
      </c>
      <c r="G1110" s="0" t="s">
        <v>3954</v>
      </c>
      <c r="H1110" s="0" t="n">
        <v>2016</v>
      </c>
      <c r="I1110" s="0" t="s">
        <v>3955</v>
      </c>
    </row>
    <row r="1111" customFormat="false" ht="12.8" hidden="false" customHeight="false" outlineLevel="0" collapsed="false">
      <c r="B1111" s="0" t="n">
        <v>705</v>
      </c>
      <c r="F1111" s="0" t="n">
        <v>1117</v>
      </c>
      <c r="G1111" s="0" t="s">
        <v>3956</v>
      </c>
      <c r="H1111" s="0" t="n">
        <v>2018</v>
      </c>
      <c r="I1111" s="0" t="s">
        <v>3957</v>
      </c>
    </row>
    <row r="1112" customFormat="false" ht="12.8" hidden="false" customHeight="false" outlineLevel="0" collapsed="false">
      <c r="B1112" s="0" t="n">
        <v>706</v>
      </c>
      <c r="F1112" s="0" t="n">
        <v>1118</v>
      </c>
      <c r="G1112" s="0" t="s">
        <v>3958</v>
      </c>
      <c r="H1112" s="0" t="n">
        <v>2019</v>
      </c>
      <c r="I1112" s="0" t="s">
        <v>3959</v>
      </c>
    </row>
    <row r="1113" customFormat="false" ht="12.8" hidden="false" customHeight="false" outlineLevel="0" collapsed="false">
      <c r="B1113" s="0" t="n">
        <v>707</v>
      </c>
      <c r="F1113" s="0" t="n">
        <v>1119</v>
      </c>
      <c r="G1113" s="0" t="s">
        <v>3960</v>
      </c>
      <c r="H1113" s="0" t="n">
        <v>2017</v>
      </c>
      <c r="I1113" s="0" t="s">
        <v>3961</v>
      </c>
    </row>
    <row r="1114" customFormat="false" ht="12.8" hidden="false" customHeight="false" outlineLevel="0" collapsed="false">
      <c r="B1114" s="0" t="n">
        <v>708</v>
      </c>
      <c r="F1114" s="0" t="n">
        <v>1120</v>
      </c>
      <c r="G1114" s="0" t="s">
        <v>3962</v>
      </c>
      <c r="H1114" s="0" t="n">
        <v>2021</v>
      </c>
      <c r="I1114" s="0" t="s">
        <v>3963</v>
      </c>
    </row>
    <row r="1115" customFormat="false" ht="12.8" hidden="false" customHeight="false" outlineLevel="0" collapsed="false">
      <c r="B1115" s="0" t="n">
        <v>709</v>
      </c>
      <c r="F1115" s="0" t="n">
        <v>1121</v>
      </c>
      <c r="G1115" s="0" t="s">
        <v>3964</v>
      </c>
      <c r="H1115" s="0" t="n">
        <v>2022</v>
      </c>
      <c r="I1115" s="0" t="s">
        <v>3965</v>
      </c>
    </row>
    <row r="1116" customFormat="false" ht="12.8" hidden="false" customHeight="false" outlineLevel="0" collapsed="false">
      <c r="B1116" s="0" t="n">
        <v>710</v>
      </c>
      <c r="F1116" s="0" t="n">
        <v>1122</v>
      </c>
      <c r="G1116" s="0" t="s">
        <v>3966</v>
      </c>
      <c r="H1116" s="0" t="n">
        <v>2021</v>
      </c>
      <c r="I1116" s="0" t="s">
        <v>3967</v>
      </c>
    </row>
    <row r="1117" customFormat="false" ht="12.8" hidden="false" customHeight="false" outlineLevel="0" collapsed="false">
      <c r="B1117" s="0" t="n">
        <v>711</v>
      </c>
      <c r="F1117" s="0" t="n">
        <v>1123</v>
      </c>
      <c r="G1117" s="0" t="s">
        <v>3968</v>
      </c>
      <c r="H1117" s="0" t="n">
        <v>2019</v>
      </c>
      <c r="I1117" s="0" t="s">
        <v>3969</v>
      </c>
    </row>
    <row r="1118" customFormat="false" ht="12.8" hidden="false" customHeight="false" outlineLevel="0" collapsed="false">
      <c r="B1118" s="0" t="n">
        <v>712</v>
      </c>
      <c r="F1118" s="0" t="n">
        <v>1124</v>
      </c>
      <c r="G1118" s="0" t="s">
        <v>3970</v>
      </c>
      <c r="H1118" s="0" t="n">
        <v>2016</v>
      </c>
      <c r="I1118" s="0" t="s">
        <v>3971</v>
      </c>
    </row>
    <row r="1119" customFormat="false" ht="12.8" hidden="false" customHeight="false" outlineLevel="0" collapsed="false">
      <c r="B1119" s="0" t="n">
        <v>713</v>
      </c>
      <c r="F1119" s="0" t="n">
        <v>1125</v>
      </c>
      <c r="G1119" s="0" t="s">
        <v>3972</v>
      </c>
      <c r="H1119" s="0" t="n">
        <v>2016</v>
      </c>
      <c r="I1119" s="0" t="s">
        <v>3973</v>
      </c>
    </row>
    <row r="1120" customFormat="false" ht="12.8" hidden="false" customHeight="false" outlineLevel="0" collapsed="false">
      <c r="B1120" s="0" t="n">
        <v>714</v>
      </c>
      <c r="F1120" s="0" t="n">
        <v>1126</v>
      </c>
      <c r="G1120" s="0" t="s">
        <v>3974</v>
      </c>
      <c r="H1120" s="0" t="n">
        <v>2016</v>
      </c>
      <c r="I1120" s="0" t="s">
        <v>3975</v>
      </c>
    </row>
    <row r="1121" customFormat="false" ht="12.8" hidden="false" customHeight="false" outlineLevel="0" collapsed="false">
      <c r="B1121" s="0" t="n">
        <v>715</v>
      </c>
      <c r="F1121" s="0" t="n">
        <v>1127</v>
      </c>
      <c r="G1121" s="0" t="s">
        <v>3976</v>
      </c>
      <c r="H1121" s="0" t="n">
        <v>2017</v>
      </c>
      <c r="I1121" s="0" t="s">
        <v>3977</v>
      </c>
    </row>
    <row r="1122" customFormat="false" ht="12.8" hidden="false" customHeight="false" outlineLevel="0" collapsed="false">
      <c r="B1122" s="0" t="n">
        <v>716</v>
      </c>
      <c r="F1122" s="0" t="n">
        <v>1128</v>
      </c>
      <c r="G1122" s="0" t="s">
        <v>3978</v>
      </c>
      <c r="H1122" s="0" t="n">
        <v>2020</v>
      </c>
      <c r="I1122" s="0" t="s">
        <v>3979</v>
      </c>
    </row>
    <row r="1123" customFormat="false" ht="12.8" hidden="false" customHeight="false" outlineLevel="0" collapsed="false">
      <c r="B1123" s="0" t="n">
        <v>717</v>
      </c>
      <c r="F1123" s="0" t="n">
        <v>1129</v>
      </c>
      <c r="G1123" s="0" t="s">
        <v>3980</v>
      </c>
      <c r="H1123" s="0" t="n">
        <v>2022</v>
      </c>
      <c r="I1123" s="0" t="s">
        <v>3981</v>
      </c>
    </row>
    <row r="1124" customFormat="false" ht="12.8" hidden="false" customHeight="false" outlineLevel="0" collapsed="false">
      <c r="B1124" s="0" t="n">
        <v>718</v>
      </c>
      <c r="F1124" s="0" t="n">
        <v>1130</v>
      </c>
      <c r="G1124" s="0" t="s">
        <v>3982</v>
      </c>
      <c r="H1124" s="0" t="n">
        <v>2019</v>
      </c>
      <c r="I1124" s="0" t="s">
        <v>3983</v>
      </c>
    </row>
    <row r="1125" customFormat="false" ht="12.8" hidden="false" customHeight="false" outlineLevel="0" collapsed="false">
      <c r="B1125" s="0" t="n">
        <v>719</v>
      </c>
      <c r="F1125" s="0" t="n">
        <v>1131</v>
      </c>
      <c r="G1125" s="0" t="s">
        <v>3984</v>
      </c>
      <c r="H1125" s="0" t="n">
        <v>2020</v>
      </c>
      <c r="I1125" s="0" t="s">
        <v>3985</v>
      </c>
    </row>
    <row r="1126" customFormat="false" ht="12.8" hidden="false" customHeight="false" outlineLevel="0" collapsed="false">
      <c r="B1126" s="0" t="n">
        <v>720</v>
      </c>
      <c r="F1126" s="0" t="n">
        <v>1132</v>
      </c>
      <c r="G1126" s="0" t="s">
        <v>3986</v>
      </c>
      <c r="H1126" s="0" t="n">
        <v>2019</v>
      </c>
      <c r="I1126" s="0" t="s">
        <v>3987</v>
      </c>
    </row>
    <row r="1127" customFormat="false" ht="12.8" hidden="false" customHeight="false" outlineLevel="0" collapsed="false">
      <c r="B1127" s="0" t="n">
        <v>721</v>
      </c>
      <c r="F1127" s="0" t="n">
        <v>1133</v>
      </c>
      <c r="G1127" s="0" t="s">
        <v>3988</v>
      </c>
      <c r="H1127" s="0" t="n">
        <v>2019</v>
      </c>
      <c r="I1127" s="0" t="s">
        <v>3989</v>
      </c>
    </row>
    <row r="1128" customFormat="false" ht="12.8" hidden="false" customHeight="false" outlineLevel="0" collapsed="false">
      <c r="B1128" s="0" t="n">
        <v>722</v>
      </c>
      <c r="F1128" s="0" t="n">
        <v>1134</v>
      </c>
      <c r="G1128" s="0" t="s">
        <v>3990</v>
      </c>
      <c r="H1128" s="0" t="n">
        <v>2021</v>
      </c>
      <c r="I1128" s="0" t="s">
        <v>3991</v>
      </c>
    </row>
    <row r="1129" customFormat="false" ht="12.8" hidden="false" customHeight="false" outlineLevel="0" collapsed="false">
      <c r="B1129" s="0" t="n">
        <v>723</v>
      </c>
      <c r="F1129" s="0" t="n">
        <v>1135</v>
      </c>
      <c r="G1129" s="0" t="s">
        <v>3992</v>
      </c>
      <c r="H1129" s="0" t="n">
        <v>2022</v>
      </c>
      <c r="I1129" s="0" t="s">
        <v>3993</v>
      </c>
    </row>
    <row r="1130" customFormat="false" ht="12.8" hidden="false" customHeight="false" outlineLevel="0" collapsed="false">
      <c r="B1130" s="0" t="n">
        <v>724</v>
      </c>
      <c r="F1130" s="0" t="n">
        <v>1136</v>
      </c>
      <c r="G1130" s="0" t="s">
        <v>3994</v>
      </c>
      <c r="H1130" s="0" t="n">
        <v>2020</v>
      </c>
      <c r="I1130" s="0" t="s">
        <v>3995</v>
      </c>
    </row>
    <row r="1131" customFormat="false" ht="12.8" hidden="false" customHeight="false" outlineLevel="0" collapsed="false">
      <c r="B1131" s="0" t="n">
        <v>725</v>
      </c>
      <c r="F1131" s="0" t="n">
        <v>1137</v>
      </c>
      <c r="G1131" s="0" t="s">
        <v>3996</v>
      </c>
      <c r="H1131" s="0" t="n">
        <v>2018</v>
      </c>
      <c r="I1131" s="0" t="s">
        <v>3997</v>
      </c>
    </row>
    <row r="1132" customFormat="false" ht="12.8" hidden="false" customHeight="false" outlineLevel="0" collapsed="false">
      <c r="B1132" s="0" t="n">
        <v>726</v>
      </c>
      <c r="F1132" s="0" t="n">
        <v>1138</v>
      </c>
      <c r="G1132" s="0" t="s">
        <v>3998</v>
      </c>
      <c r="H1132" s="0" t="n">
        <v>2019</v>
      </c>
      <c r="I1132" s="0" t="s">
        <v>3999</v>
      </c>
    </row>
    <row r="1133" customFormat="false" ht="12.8" hidden="false" customHeight="false" outlineLevel="0" collapsed="false">
      <c r="B1133" s="0" t="n">
        <v>727</v>
      </c>
      <c r="F1133" s="0" t="n">
        <v>1139</v>
      </c>
      <c r="G1133" s="0" t="s">
        <v>4000</v>
      </c>
      <c r="H1133" s="0" t="n">
        <v>2021</v>
      </c>
      <c r="I1133" s="0" t="s">
        <v>4001</v>
      </c>
    </row>
    <row r="1134" customFormat="false" ht="12.8" hidden="false" customHeight="false" outlineLevel="0" collapsed="false">
      <c r="B1134" s="0" t="n">
        <v>728</v>
      </c>
      <c r="F1134" s="0" t="n">
        <v>1140</v>
      </c>
      <c r="G1134" s="0" t="s">
        <v>4002</v>
      </c>
      <c r="H1134" s="0" t="n">
        <v>2021</v>
      </c>
      <c r="I1134" s="0" t="s">
        <v>4003</v>
      </c>
    </row>
    <row r="1135" customFormat="false" ht="12.8" hidden="false" customHeight="false" outlineLevel="0" collapsed="false">
      <c r="B1135" s="0" t="n">
        <v>729</v>
      </c>
      <c r="F1135" s="0" t="n">
        <v>1141</v>
      </c>
      <c r="G1135" s="0" t="s">
        <v>4004</v>
      </c>
      <c r="H1135" s="0" t="n">
        <v>2019</v>
      </c>
      <c r="I1135" s="0" t="s">
        <v>4005</v>
      </c>
    </row>
    <row r="1136" customFormat="false" ht="12.8" hidden="false" customHeight="false" outlineLevel="0" collapsed="false">
      <c r="B1136" s="0" t="n">
        <v>730</v>
      </c>
      <c r="F1136" s="0" t="n">
        <v>1142</v>
      </c>
      <c r="G1136" s="0" t="s">
        <v>2162</v>
      </c>
      <c r="H1136" s="0" t="n">
        <v>2022</v>
      </c>
      <c r="I1136" s="0" t="s">
        <v>2163</v>
      </c>
    </row>
    <row r="1137" customFormat="false" ht="12.8" hidden="false" customHeight="false" outlineLevel="0" collapsed="false">
      <c r="B1137" s="0" t="n">
        <v>731</v>
      </c>
      <c r="F1137" s="0" t="n">
        <v>1143</v>
      </c>
      <c r="G1137" s="0" t="s">
        <v>4006</v>
      </c>
      <c r="H1137" s="0" t="n">
        <v>2022</v>
      </c>
      <c r="I1137" s="0" t="s">
        <v>4007</v>
      </c>
    </row>
    <row r="1138" customFormat="false" ht="12.8" hidden="false" customHeight="false" outlineLevel="0" collapsed="false">
      <c r="B1138" s="0" t="n">
        <v>732</v>
      </c>
      <c r="F1138" s="0" t="n">
        <v>1144</v>
      </c>
      <c r="G1138" s="0" t="s">
        <v>4002</v>
      </c>
      <c r="H1138" s="0" t="n">
        <v>2021</v>
      </c>
      <c r="I1138" s="0" t="s">
        <v>4008</v>
      </c>
    </row>
    <row r="1139" customFormat="false" ht="12.8" hidden="false" customHeight="false" outlineLevel="0" collapsed="false">
      <c r="B1139" s="0" t="n">
        <v>733</v>
      </c>
      <c r="F1139" s="0" t="n">
        <v>1145</v>
      </c>
      <c r="G1139" s="0" t="s">
        <v>4009</v>
      </c>
      <c r="H1139" s="0" t="n">
        <v>2021</v>
      </c>
      <c r="I1139" s="0" t="s">
        <v>4010</v>
      </c>
    </row>
    <row r="1140" customFormat="false" ht="12.8" hidden="false" customHeight="false" outlineLevel="0" collapsed="false">
      <c r="B1140" s="0" t="n">
        <v>734</v>
      </c>
      <c r="F1140" s="0" t="n">
        <v>1146</v>
      </c>
      <c r="G1140" s="0" t="s">
        <v>4011</v>
      </c>
      <c r="H1140" s="0" t="n">
        <v>2022</v>
      </c>
      <c r="I1140" s="0" t="s">
        <v>4012</v>
      </c>
    </row>
    <row r="1141" customFormat="false" ht="12.8" hidden="false" customHeight="false" outlineLevel="0" collapsed="false">
      <c r="B1141" s="0" t="n">
        <v>735</v>
      </c>
      <c r="F1141" s="0" t="n">
        <v>1147</v>
      </c>
      <c r="G1141" s="0" t="s">
        <v>2150</v>
      </c>
      <c r="H1141" s="0" t="n">
        <v>2022</v>
      </c>
      <c r="I1141" s="0" t="s">
        <v>2151</v>
      </c>
    </row>
    <row r="1142" customFormat="false" ht="12.8" hidden="false" customHeight="false" outlineLevel="0" collapsed="false">
      <c r="B1142" s="0" t="n">
        <v>736</v>
      </c>
      <c r="F1142" s="0" t="n">
        <v>1148</v>
      </c>
      <c r="G1142" s="0" t="s">
        <v>4013</v>
      </c>
      <c r="H1142" s="0" t="n">
        <v>2018</v>
      </c>
      <c r="I1142" s="0" t="s">
        <v>4014</v>
      </c>
    </row>
    <row r="1143" customFormat="false" ht="12.8" hidden="false" customHeight="false" outlineLevel="0" collapsed="false">
      <c r="B1143" s="0" t="n">
        <v>737</v>
      </c>
      <c r="F1143" s="0" t="n">
        <v>1149</v>
      </c>
      <c r="G1143" s="0" t="s">
        <v>4015</v>
      </c>
      <c r="H1143" s="0" t="n">
        <v>2018</v>
      </c>
      <c r="I1143" s="0" t="s">
        <v>4016</v>
      </c>
    </row>
    <row r="1144" customFormat="false" ht="12.8" hidden="false" customHeight="false" outlineLevel="0" collapsed="false">
      <c r="B1144" s="0" t="n">
        <v>738</v>
      </c>
      <c r="F1144" s="0" t="n">
        <v>1150</v>
      </c>
      <c r="G1144" s="0" t="s">
        <v>4017</v>
      </c>
      <c r="H1144" s="0" t="n">
        <v>2020</v>
      </c>
      <c r="I1144" s="0" t="s">
        <v>4018</v>
      </c>
    </row>
    <row r="1145" customFormat="false" ht="12.8" hidden="false" customHeight="false" outlineLevel="0" collapsed="false">
      <c r="B1145" s="0" t="n">
        <v>739</v>
      </c>
      <c r="F1145" s="0" t="n">
        <v>1151</v>
      </c>
      <c r="G1145" s="0" t="s">
        <v>4019</v>
      </c>
      <c r="H1145" s="0" t="n">
        <v>2018</v>
      </c>
      <c r="I1145" s="0" t="s">
        <v>4020</v>
      </c>
    </row>
    <row r="1146" customFormat="false" ht="12.8" hidden="false" customHeight="false" outlineLevel="0" collapsed="false">
      <c r="B1146" s="0" t="n">
        <v>740</v>
      </c>
      <c r="F1146" s="0" t="n">
        <v>1152</v>
      </c>
      <c r="G1146" s="0" t="s">
        <v>4021</v>
      </c>
      <c r="H1146" s="0" t="n">
        <v>2020</v>
      </c>
      <c r="I1146" s="0" t="s">
        <v>4022</v>
      </c>
    </row>
    <row r="1147" customFormat="false" ht="12.8" hidden="false" customHeight="false" outlineLevel="0" collapsed="false">
      <c r="B1147" s="0" t="n">
        <v>741</v>
      </c>
      <c r="F1147" s="0" t="n">
        <v>1153</v>
      </c>
      <c r="G1147" s="0" t="s">
        <v>4023</v>
      </c>
      <c r="H1147" s="0" t="n">
        <v>2021</v>
      </c>
      <c r="I1147" s="0" t="s">
        <v>4024</v>
      </c>
    </row>
    <row r="1148" customFormat="false" ht="12.8" hidden="false" customHeight="false" outlineLevel="0" collapsed="false">
      <c r="B1148" s="0" t="n">
        <v>742</v>
      </c>
      <c r="F1148" s="0" t="n">
        <v>1154</v>
      </c>
      <c r="G1148" s="0" t="s">
        <v>4015</v>
      </c>
      <c r="H1148" s="0" t="n">
        <v>2019</v>
      </c>
      <c r="I1148" s="0" t="s">
        <v>4025</v>
      </c>
    </row>
    <row r="1149" customFormat="false" ht="12.8" hidden="false" customHeight="false" outlineLevel="0" collapsed="false">
      <c r="B1149" s="0" t="n">
        <v>743</v>
      </c>
      <c r="F1149" s="0" t="n">
        <v>1155</v>
      </c>
      <c r="G1149" s="0" t="s">
        <v>4026</v>
      </c>
      <c r="H1149" s="0" t="n">
        <v>2020</v>
      </c>
      <c r="I1149" s="0" t="s">
        <v>4027</v>
      </c>
    </row>
    <row r="1150" customFormat="false" ht="12.8" hidden="false" customHeight="false" outlineLevel="0" collapsed="false">
      <c r="B1150" s="0" t="n">
        <v>744</v>
      </c>
      <c r="F1150" s="0" t="n">
        <v>1156</v>
      </c>
      <c r="G1150" s="0" t="s">
        <v>4028</v>
      </c>
      <c r="H1150" s="0" t="n">
        <v>2019</v>
      </c>
      <c r="I1150" s="0" t="s">
        <v>4029</v>
      </c>
    </row>
    <row r="1151" customFormat="false" ht="12.8" hidden="false" customHeight="false" outlineLevel="0" collapsed="false">
      <c r="B1151" s="0" t="n">
        <v>745</v>
      </c>
      <c r="F1151" s="0" t="n">
        <v>1157</v>
      </c>
      <c r="G1151" s="0" t="s">
        <v>4030</v>
      </c>
      <c r="H1151" s="0" t="n">
        <v>2020</v>
      </c>
      <c r="I1151" s="0" t="s">
        <v>4031</v>
      </c>
    </row>
    <row r="1152" customFormat="false" ht="12.8" hidden="false" customHeight="false" outlineLevel="0" collapsed="false">
      <c r="B1152" s="0" t="n">
        <v>746</v>
      </c>
      <c r="F1152" s="0" t="n">
        <v>1158</v>
      </c>
      <c r="G1152" s="0" t="s">
        <v>4032</v>
      </c>
      <c r="H1152" s="0" t="n">
        <v>2021</v>
      </c>
      <c r="I1152" s="0" t="s">
        <v>4033</v>
      </c>
    </row>
    <row r="1153" customFormat="false" ht="12.8" hidden="false" customHeight="false" outlineLevel="0" collapsed="false">
      <c r="B1153" s="0" t="n">
        <v>747</v>
      </c>
      <c r="F1153" s="0" t="n">
        <v>1159</v>
      </c>
      <c r="G1153" s="0" t="s">
        <v>4034</v>
      </c>
      <c r="H1153" s="0" t="n">
        <v>2020</v>
      </c>
      <c r="I1153" s="0" t="s">
        <v>4035</v>
      </c>
    </row>
    <row r="1154" customFormat="false" ht="12.8" hidden="false" customHeight="false" outlineLevel="0" collapsed="false">
      <c r="B1154" s="0" t="n">
        <v>748</v>
      </c>
      <c r="F1154" s="0" t="n">
        <v>1160</v>
      </c>
      <c r="G1154" s="0" t="s">
        <v>4036</v>
      </c>
      <c r="H1154" s="0" t="n">
        <v>2020</v>
      </c>
      <c r="I1154" s="0" t="s">
        <v>4037</v>
      </c>
    </row>
    <row r="1155" customFormat="false" ht="12.8" hidden="false" customHeight="false" outlineLevel="0" collapsed="false">
      <c r="B1155" s="0" t="n">
        <v>749</v>
      </c>
      <c r="F1155" s="0" t="n">
        <v>1161</v>
      </c>
      <c r="G1155" s="0" t="s">
        <v>4038</v>
      </c>
      <c r="H1155" s="0" t="n">
        <v>2020</v>
      </c>
      <c r="I1155" s="0" t="s">
        <v>4039</v>
      </c>
    </row>
    <row r="1156" customFormat="false" ht="12.8" hidden="false" customHeight="false" outlineLevel="0" collapsed="false">
      <c r="B1156" s="0" t="n">
        <v>750</v>
      </c>
      <c r="F1156" s="0" t="n">
        <v>1162</v>
      </c>
      <c r="G1156" s="0" t="s">
        <v>4040</v>
      </c>
      <c r="H1156" s="0" t="n">
        <v>2020</v>
      </c>
      <c r="I1156" s="0" t="s">
        <v>4041</v>
      </c>
    </row>
    <row r="1157" customFormat="false" ht="12.8" hidden="false" customHeight="false" outlineLevel="0" collapsed="false">
      <c r="B1157" s="0" t="n">
        <v>751</v>
      </c>
      <c r="F1157" s="0" t="n">
        <v>1163</v>
      </c>
      <c r="G1157" s="0" t="s">
        <v>4042</v>
      </c>
      <c r="H1157" s="0" t="n">
        <v>2021</v>
      </c>
      <c r="I1157" s="0" t="s">
        <v>4043</v>
      </c>
    </row>
    <row r="1158" customFormat="false" ht="12.8" hidden="false" customHeight="false" outlineLevel="0" collapsed="false">
      <c r="B1158" s="0" t="n">
        <v>752</v>
      </c>
      <c r="F1158" s="0" t="n">
        <v>1164</v>
      </c>
      <c r="G1158" s="0" t="s">
        <v>4044</v>
      </c>
      <c r="H1158" s="0" t="n">
        <v>2021</v>
      </c>
      <c r="I1158" s="0" t="s">
        <v>4045</v>
      </c>
    </row>
    <row r="1159" customFormat="false" ht="12.8" hidden="false" customHeight="false" outlineLevel="0" collapsed="false">
      <c r="B1159" s="0" t="n">
        <v>753</v>
      </c>
      <c r="F1159" s="0" t="n">
        <v>1165</v>
      </c>
      <c r="G1159" s="0" t="s">
        <v>4046</v>
      </c>
      <c r="H1159" s="0" t="n">
        <v>2020</v>
      </c>
      <c r="I1159" s="0" t="s">
        <v>4047</v>
      </c>
    </row>
    <row r="1160" customFormat="false" ht="12.8" hidden="false" customHeight="false" outlineLevel="0" collapsed="false">
      <c r="B1160" s="0" t="n">
        <v>754</v>
      </c>
      <c r="F1160" s="0" t="n">
        <v>1166</v>
      </c>
      <c r="G1160" s="0" t="s">
        <v>4048</v>
      </c>
      <c r="H1160" s="0" t="n">
        <v>2021</v>
      </c>
      <c r="I1160" s="0" t="s">
        <v>4049</v>
      </c>
    </row>
    <row r="1161" customFormat="false" ht="12.8" hidden="false" customHeight="false" outlineLevel="0" collapsed="false">
      <c r="B1161" s="0" t="n">
        <v>755</v>
      </c>
      <c r="F1161" s="0" t="n">
        <v>1167</v>
      </c>
      <c r="G1161" s="0" t="s">
        <v>4050</v>
      </c>
      <c r="H1161" s="0" t="n">
        <v>2020</v>
      </c>
      <c r="I1161" s="0" t="s">
        <v>4051</v>
      </c>
    </row>
    <row r="1162" customFormat="false" ht="12.8" hidden="false" customHeight="false" outlineLevel="0" collapsed="false">
      <c r="B1162" s="0" t="n">
        <v>756</v>
      </c>
      <c r="F1162" s="0" t="n">
        <v>1168</v>
      </c>
      <c r="G1162" s="0" t="s">
        <v>4052</v>
      </c>
      <c r="H1162" s="0" t="n">
        <v>2021</v>
      </c>
      <c r="I1162" s="0" t="s">
        <v>4053</v>
      </c>
    </row>
    <row r="1163" customFormat="false" ht="12.8" hidden="false" customHeight="false" outlineLevel="0" collapsed="false">
      <c r="B1163" s="0" t="n">
        <v>757</v>
      </c>
      <c r="F1163" s="0" t="n">
        <v>1169</v>
      </c>
      <c r="G1163" s="2" t="s">
        <v>4054</v>
      </c>
      <c r="H1163" s="0" t="n">
        <v>2021</v>
      </c>
      <c r="I1163" s="2" t="s">
        <v>4055</v>
      </c>
    </row>
    <row r="1164" customFormat="false" ht="12.8" hidden="false" customHeight="false" outlineLevel="0" collapsed="false">
      <c r="B1164" s="0" t="n">
        <v>758</v>
      </c>
      <c r="F1164" s="0" t="n">
        <v>1170</v>
      </c>
      <c r="G1164" s="0" t="s">
        <v>4056</v>
      </c>
      <c r="H1164" s="0" t="n">
        <v>2021</v>
      </c>
      <c r="I1164" s="0" t="s">
        <v>4057</v>
      </c>
    </row>
    <row r="1165" customFormat="false" ht="12.8" hidden="false" customHeight="false" outlineLevel="0" collapsed="false">
      <c r="B1165" s="0" t="n">
        <v>759</v>
      </c>
      <c r="F1165" s="0" t="n">
        <v>1171</v>
      </c>
      <c r="G1165" s="0" t="s">
        <v>4058</v>
      </c>
      <c r="H1165" s="0" t="n">
        <v>2021</v>
      </c>
      <c r="I1165" s="0" t="s">
        <v>4059</v>
      </c>
    </row>
    <row r="1166" customFormat="false" ht="12.8" hidden="false" customHeight="false" outlineLevel="0" collapsed="false">
      <c r="B1166" s="0" t="n">
        <v>760</v>
      </c>
      <c r="F1166" s="0" t="n">
        <v>1172</v>
      </c>
      <c r="G1166" s="0" t="s">
        <v>4060</v>
      </c>
      <c r="H1166" s="0" t="n">
        <v>2020</v>
      </c>
      <c r="I1166" s="0" t="s">
        <v>4061</v>
      </c>
    </row>
    <row r="1167" customFormat="false" ht="12.8" hidden="false" customHeight="false" outlineLevel="0" collapsed="false">
      <c r="B1167" s="0" t="n">
        <v>761</v>
      </c>
      <c r="F1167" s="0" t="n">
        <v>1173</v>
      </c>
      <c r="G1167" s="0" t="s">
        <v>2005</v>
      </c>
      <c r="H1167" s="0" t="n">
        <v>2021</v>
      </c>
      <c r="I1167" s="0" t="s">
        <v>2006</v>
      </c>
    </row>
    <row r="1168" customFormat="false" ht="12.8" hidden="false" customHeight="false" outlineLevel="0" collapsed="false">
      <c r="B1168" s="0" t="n">
        <v>762</v>
      </c>
      <c r="F1168" s="0" t="n">
        <v>1174</v>
      </c>
      <c r="G1168" s="0" t="s">
        <v>3926</v>
      </c>
      <c r="H1168" s="0" t="n">
        <v>2022</v>
      </c>
      <c r="I1168" s="0" t="s">
        <v>4062</v>
      </c>
    </row>
    <row r="1169" customFormat="false" ht="12.8" hidden="false" customHeight="false" outlineLevel="0" collapsed="false">
      <c r="B1169" s="0" t="n">
        <v>763</v>
      </c>
      <c r="F1169" s="0" t="n">
        <v>1175</v>
      </c>
      <c r="G1169" s="0" t="s">
        <v>4063</v>
      </c>
      <c r="H1169" s="0" t="n">
        <v>2021</v>
      </c>
      <c r="I1169" s="0" t="s">
        <v>4064</v>
      </c>
    </row>
    <row r="1170" customFormat="false" ht="12.8" hidden="false" customHeight="false" outlineLevel="0" collapsed="false">
      <c r="B1170" s="0" t="n">
        <v>764</v>
      </c>
      <c r="F1170" s="0" t="n">
        <v>1176</v>
      </c>
      <c r="G1170" s="0" t="s">
        <v>4065</v>
      </c>
      <c r="H1170" s="0" t="n">
        <v>2022</v>
      </c>
      <c r="I1170" s="0" t="s">
        <v>4066</v>
      </c>
    </row>
    <row r="1171" customFormat="false" ht="12.8" hidden="false" customHeight="false" outlineLevel="0" collapsed="false">
      <c r="B1171" s="0" t="n">
        <v>765</v>
      </c>
      <c r="F1171" s="0" t="n">
        <v>1177</v>
      </c>
      <c r="G1171" s="0" t="s">
        <v>4067</v>
      </c>
      <c r="H1171" s="0" t="n">
        <v>2021</v>
      </c>
      <c r="I1171" s="0" t="s">
        <v>4068</v>
      </c>
    </row>
    <row r="1172" customFormat="false" ht="12.8" hidden="false" customHeight="false" outlineLevel="0" collapsed="false">
      <c r="B1172" s="0" t="n">
        <v>766</v>
      </c>
      <c r="F1172" s="0" t="n">
        <v>1178</v>
      </c>
      <c r="G1172" s="0" t="s">
        <v>4069</v>
      </c>
      <c r="H1172" s="0" t="n">
        <v>2022</v>
      </c>
      <c r="I1172" s="0" t="s">
        <v>4070</v>
      </c>
    </row>
    <row r="1173" customFormat="false" ht="12.8" hidden="false" customHeight="false" outlineLevel="0" collapsed="false">
      <c r="B1173" s="0" t="n">
        <v>767</v>
      </c>
      <c r="F1173" s="0" t="n">
        <v>1179</v>
      </c>
      <c r="G1173" s="0" t="s">
        <v>4071</v>
      </c>
      <c r="H1173" s="0" t="n">
        <v>2021</v>
      </c>
      <c r="I1173" s="0" t="s">
        <v>4072</v>
      </c>
    </row>
    <row r="1174" customFormat="false" ht="12.8" hidden="false" customHeight="false" outlineLevel="0" collapsed="false">
      <c r="B1174" s="0" t="n">
        <v>768</v>
      </c>
      <c r="F1174" s="0" t="n">
        <v>1180</v>
      </c>
      <c r="G1174" s="0" t="s">
        <v>4073</v>
      </c>
      <c r="H1174" s="0" t="n">
        <v>2022</v>
      </c>
      <c r="I1174" s="0" t="s">
        <v>4074</v>
      </c>
    </row>
    <row r="1175" customFormat="false" ht="12.8" hidden="false" customHeight="false" outlineLevel="0" collapsed="false">
      <c r="B1175" s="0" t="n">
        <v>769</v>
      </c>
      <c r="F1175" s="0" t="n">
        <v>1181</v>
      </c>
      <c r="G1175" s="0" t="s">
        <v>4075</v>
      </c>
      <c r="H1175" s="0" t="n">
        <v>2022</v>
      </c>
      <c r="I1175" s="0" t="s">
        <v>4076</v>
      </c>
    </row>
    <row r="1176" customFormat="false" ht="12.8" hidden="false" customHeight="false" outlineLevel="0" collapsed="false">
      <c r="B1176" s="0" t="n">
        <v>770</v>
      </c>
      <c r="F1176" s="0" t="n">
        <v>1182</v>
      </c>
      <c r="G1176" s="0" t="s">
        <v>4077</v>
      </c>
      <c r="H1176" s="0" t="n">
        <v>2020</v>
      </c>
      <c r="I1176" s="0" t="s">
        <v>4078</v>
      </c>
    </row>
    <row r="1177" customFormat="false" ht="12.8" hidden="false" customHeight="false" outlineLevel="0" collapsed="false">
      <c r="B1177" s="0" t="n">
        <v>771</v>
      </c>
      <c r="F1177" s="0" t="n">
        <v>1183</v>
      </c>
      <c r="G1177" s="0" t="s">
        <v>4079</v>
      </c>
      <c r="H1177" s="0" t="n">
        <v>2021</v>
      </c>
      <c r="I1177" s="0" t="s">
        <v>4080</v>
      </c>
    </row>
    <row r="1178" customFormat="false" ht="12.8" hidden="false" customHeight="false" outlineLevel="0" collapsed="false">
      <c r="B1178" s="0" t="n">
        <v>772</v>
      </c>
      <c r="F1178" s="0" t="n">
        <v>1184</v>
      </c>
      <c r="G1178" s="0" t="s">
        <v>4081</v>
      </c>
      <c r="H1178" s="0" t="n">
        <v>2020</v>
      </c>
      <c r="I1178" s="0" t="s">
        <v>4082</v>
      </c>
    </row>
    <row r="1179" customFormat="false" ht="12.8" hidden="false" customHeight="false" outlineLevel="0" collapsed="false">
      <c r="B1179" s="0" t="n">
        <v>773</v>
      </c>
      <c r="F1179" s="0" t="n">
        <v>1185</v>
      </c>
      <c r="G1179" s="0" t="s">
        <v>4083</v>
      </c>
      <c r="H1179" s="0" t="n">
        <v>2021</v>
      </c>
      <c r="I1179" s="0" t="s">
        <v>4084</v>
      </c>
    </row>
    <row r="1180" customFormat="false" ht="12.8" hidden="false" customHeight="false" outlineLevel="0" collapsed="false">
      <c r="B1180" s="0" t="n">
        <v>774</v>
      </c>
      <c r="F1180" s="0" t="n">
        <v>1186</v>
      </c>
      <c r="G1180" s="0" t="s">
        <v>4085</v>
      </c>
      <c r="H1180" s="0" t="n">
        <v>2022</v>
      </c>
      <c r="I1180" s="0" t="s">
        <v>4086</v>
      </c>
    </row>
    <row r="1181" customFormat="false" ht="12.8" hidden="false" customHeight="false" outlineLevel="0" collapsed="false">
      <c r="B1181" s="0" t="n">
        <v>775</v>
      </c>
      <c r="F1181" s="0" t="n">
        <v>1187</v>
      </c>
      <c r="G1181" s="0" t="s">
        <v>4087</v>
      </c>
      <c r="H1181" s="0" t="n">
        <v>2022</v>
      </c>
      <c r="I1181" s="0" t="s">
        <v>4088</v>
      </c>
    </row>
    <row r="1182" customFormat="false" ht="12.8" hidden="false" customHeight="false" outlineLevel="0" collapsed="false">
      <c r="B1182" s="0" t="n">
        <v>776</v>
      </c>
      <c r="F1182" s="0" t="n">
        <v>1188</v>
      </c>
      <c r="G1182" s="0" t="s">
        <v>4089</v>
      </c>
      <c r="H1182" s="0" t="n">
        <v>2020</v>
      </c>
      <c r="I1182" s="0" t="s">
        <v>4090</v>
      </c>
    </row>
    <row r="1183" customFormat="false" ht="12.8" hidden="false" customHeight="false" outlineLevel="0" collapsed="false">
      <c r="B1183" s="0" t="n">
        <v>777</v>
      </c>
      <c r="F1183" s="0" t="n">
        <v>1189</v>
      </c>
      <c r="G1183" s="0" t="s">
        <v>4091</v>
      </c>
      <c r="H1183" s="0" t="n">
        <v>2020</v>
      </c>
      <c r="I1183" s="0" t="s">
        <v>4092</v>
      </c>
    </row>
    <row r="1184" customFormat="false" ht="12.8" hidden="false" customHeight="false" outlineLevel="0" collapsed="false">
      <c r="B1184" s="0" t="n">
        <v>778</v>
      </c>
      <c r="F1184" s="0" t="n">
        <v>1190</v>
      </c>
      <c r="G1184" s="0" t="s">
        <v>4093</v>
      </c>
      <c r="H1184" s="0" t="n">
        <v>2020</v>
      </c>
      <c r="I1184" s="0" t="s">
        <v>4094</v>
      </c>
    </row>
    <row r="1185" customFormat="false" ht="12.8" hidden="false" customHeight="false" outlineLevel="0" collapsed="false">
      <c r="B1185" s="0" t="n">
        <v>779</v>
      </c>
      <c r="F1185" s="0" t="n">
        <v>1191</v>
      </c>
      <c r="G1185" s="0" t="s">
        <v>4095</v>
      </c>
      <c r="H1185" s="0" t="n">
        <v>2019</v>
      </c>
      <c r="I1185" s="0" t="s">
        <v>4096</v>
      </c>
    </row>
    <row r="1186" customFormat="false" ht="12.8" hidden="false" customHeight="false" outlineLevel="0" collapsed="false">
      <c r="B1186" s="0" t="n">
        <v>780</v>
      </c>
      <c r="F1186" s="0" t="n">
        <v>1192</v>
      </c>
      <c r="G1186" s="0" t="s">
        <v>4097</v>
      </c>
      <c r="H1186" s="0" t="n">
        <v>2020</v>
      </c>
      <c r="I1186" s="0" t="s">
        <v>4098</v>
      </c>
    </row>
    <row r="1187" customFormat="false" ht="12.8" hidden="false" customHeight="false" outlineLevel="0" collapsed="false">
      <c r="B1187" s="0" t="n">
        <v>781</v>
      </c>
      <c r="F1187" s="0" t="n">
        <v>1193</v>
      </c>
      <c r="G1187" s="0" t="s">
        <v>4099</v>
      </c>
      <c r="H1187" s="0" t="n">
        <v>2021</v>
      </c>
      <c r="I1187" s="0" t="s">
        <v>4100</v>
      </c>
    </row>
    <row r="1188" customFormat="false" ht="12.8" hidden="false" customHeight="false" outlineLevel="0" collapsed="false">
      <c r="B1188" s="0" t="n">
        <v>782</v>
      </c>
      <c r="F1188" s="0" t="n">
        <v>1194</v>
      </c>
      <c r="G1188" s="0" t="s">
        <v>4101</v>
      </c>
      <c r="H1188" s="0" t="n">
        <v>2021</v>
      </c>
      <c r="I1188" s="0" t="s">
        <v>4102</v>
      </c>
    </row>
    <row r="1189" customFormat="false" ht="12.8" hidden="false" customHeight="false" outlineLevel="0" collapsed="false">
      <c r="B1189" s="0" t="n">
        <v>783</v>
      </c>
      <c r="F1189" s="0" t="n">
        <v>1195</v>
      </c>
      <c r="G1189" s="0" t="s">
        <v>4103</v>
      </c>
      <c r="H1189" s="0" t="n">
        <v>2022</v>
      </c>
      <c r="I1189" s="0" t="s">
        <v>4104</v>
      </c>
    </row>
    <row r="1190" customFormat="false" ht="12.8" hidden="false" customHeight="false" outlineLevel="0" collapsed="false">
      <c r="B1190" s="0" t="n">
        <v>784</v>
      </c>
      <c r="F1190" s="0" t="n">
        <v>1196</v>
      </c>
      <c r="G1190" s="0" t="s">
        <v>4105</v>
      </c>
      <c r="H1190" s="0" t="n">
        <v>2019</v>
      </c>
      <c r="I1190" s="0" t="s">
        <v>4106</v>
      </c>
    </row>
    <row r="1191" customFormat="false" ht="12.8" hidden="false" customHeight="false" outlineLevel="0" collapsed="false">
      <c r="B1191" s="0" t="n">
        <v>785</v>
      </c>
      <c r="F1191" s="0" t="n">
        <v>1197</v>
      </c>
      <c r="G1191" s="0" t="s">
        <v>3559</v>
      </c>
      <c r="H1191" s="0" t="n">
        <v>2019</v>
      </c>
      <c r="I1191" s="0" t="s">
        <v>4107</v>
      </c>
    </row>
    <row r="1192" customFormat="false" ht="12.8" hidden="false" customHeight="false" outlineLevel="0" collapsed="false">
      <c r="B1192" s="0" t="n">
        <v>786</v>
      </c>
      <c r="F1192" s="0" t="n">
        <v>1198</v>
      </c>
      <c r="G1192" s="0" t="s">
        <v>4108</v>
      </c>
      <c r="H1192" s="0" t="n">
        <v>2021</v>
      </c>
      <c r="I1192" s="0" t="s">
        <v>4109</v>
      </c>
    </row>
    <row r="1193" customFormat="false" ht="12.8" hidden="false" customHeight="false" outlineLevel="0" collapsed="false">
      <c r="B1193" s="0" t="n">
        <v>787</v>
      </c>
      <c r="F1193" s="0" t="n">
        <v>1199</v>
      </c>
      <c r="G1193" s="0" t="s">
        <v>4110</v>
      </c>
      <c r="H1193" s="0" t="n">
        <v>2021</v>
      </c>
      <c r="I1193" s="0" t="s">
        <v>4111</v>
      </c>
    </row>
    <row r="1194" customFormat="false" ht="12.8" hidden="false" customHeight="false" outlineLevel="0" collapsed="false">
      <c r="B1194" s="0" t="n">
        <v>788</v>
      </c>
      <c r="F1194" s="0" t="n">
        <v>1200</v>
      </c>
      <c r="G1194" s="0" t="s">
        <v>4112</v>
      </c>
      <c r="H1194" s="0" t="n">
        <v>2022</v>
      </c>
      <c r="I1194" s="0" t="s">
        <v>4113</v>
      </c>
    </row>
    <row r="1195" customFormat="false" ht="12.8" hidden="false" customHeight="false" outlineLevel="0" collapsed="false">
      <c r="B1195" s="0" t="n">
        <v>789</v>
      </c>
      <c r="F1195" s="0" t="n">
        <v>1201</v>
      </c>
      <c r="G1195" s="0" t="s">
        <v>4114</v>
      </c>
      <c r="H1195" s="0" t="n">
        <v>2022</v>
      </c>
      <c r="I1195" s="0" t="s">
        <v>4115</v>
      </c>
    </row>
    <row r="1196" customFormat="false" ht="12.8" hidden="false" customHeight="false" outlineLevel="0" collapsed="false">
      <c r="B1196" s="0" t="n">
        <v>790</v>
      </c>
      <c r="F1196" s="0" t="n">
        <v>1202</v>
      </c>
      <c r="G1196" s="0" t="s">
        <v>4116</v>
      </c>
      <c r="H1196" s="0" t="n">
        <v>2018</v>
      </c>
      <c r="I1196" s="0" t="s">
        <v>4117</v>
      </c>
    </row>
    <row r="1197" customFormat="false" ht="12.8" hidden="false" customHeight="false" outlineLevel="0" collapsed="false">
      <c r="B1197" s="0" t="n">
        <v>791</v>
      </c>
      <c r="F1197" s="0" t="n">
        <v>1203</v>
      </c>
      <c r="G1197" s="0" t="s">
        <v>3553</v>
      </c>
      <c r="H1197" s="0" t="n">
        <v>2022</v>
      </c>
      <c r="I1197" s="0" t="s">
        <v>4118</v>
      </c>
    </row>
    <row r="1198" customFormat="false" ht="12.8" hidden="false" customHeight="false" outlineLevel="0" collapsed="false">
      <c r="B1198" s="0" t="n">
        <v>792</v>
      </c>
      <c r="F1198" s="0" t="n">
        <v>1204</v>
      </c>
      <c r="G1198" s="0" t="s">
        <v>4119</v>
      </c>
      <c r="H1198" s="0" t="n">
        <v>2021</v>
      </c>
      <c r="I1198" s="0" t="s">
        <v>4120</v>
      </c>
    </row>
    <row r="1199" customFormat="false" ht="12.8" hidden="false" customHeight="false" outlineLevel="0" collapsed="false">
      <c r="B1199" s="0" t="n">
        <v>793</v>
      </c>
      <c r="F1199" s="0" t="n">
        <v>1205</v>
      </c>
      <c r="G1199" s="0" t="s">
        <v>4121</v>
      </c>
      <c r="H1199" s="0" t="n">
        <v>2021</v>
      </c>
      <c r="I1199" s="0" t="s">
        <v>4122</v>
      </c>
    </row>
    <row r="1200" customFormat="false" ht="12.8" hidden="false" customHeight="false" outlineLevel="0" collapsed="false">
      <c r="B1200" s="0" t="n">
        <v>794</v>
      </c>
      <c r="F1200" s="0" t="n">
        <v>1206</v>
      </c>
      <c r="G1200" s="0" t="s">
        <v>4123</v>
      </c>
      <c r="H1200" s="0" t="n">
        <v>2021</v>
      </c>
      <c r="I1200" s="0" t="s">
        <v>4124</v>
      </c>
    </row>
    <row r="1201" customFormat="false" ht="12.8" hidden="false" customHeight="false" outlineLevel="0" collapsed="false">
      <c r="B1201" s="0" t="n">
        <v>795</v>
      </c>
      <c r="F1201" s="0" t="n">
        <v>1207</v>
      </c>
      <c r="G1201" s="0" t="s">
        <v>4125</v>
      </c>
      <c r="H1201" s="0" t="n">
        <v>2020</v>
      </c>
      <c r="I1201" s="0" t="s">
        <v>4126</v>
      </c>
    </row>
    <row r="1202" customFormat="false" ht="12.8" hidden="false" customHeight="false" outlineLevel="0" collapsed="false">
      <c r="B1202" s="0" t="n">
        <v>796</v>
      </c>
      <c r="F1202" s="0" t="n">
        <v>1208</v>
      </c>
      <c r="G1202" s="0" t="s">
        <v>4127</v>
      </c>
      <c r="H1202" s="0" t="n">
        <v>2020</v>
      </c>
      <c r="I1202" s="0" t="s">
        <v>4128</v>
      </c>
    </row>
    <row r="1203" customFormat="false" ht="12.8" hidden="false" customHeight="false" outlineLevel="0" collapsed="false">
      <c r="B1203" s="0" t="n">
        <v>797</v>
      </c>
      <c r="F1203" s="0" t="n">
        <v>1209</v>
      </c>
      <c r="G1203" s="0" t="s">
        <v>4129</v>
      </c>
      <c r="H1203" s="0" t="n">
        <v>2021</v>
      </c>
      <c r="I1203" s="0" t="s">
        <v>4130</v>
      </c>
    </row>
    <row r="1204" customFormat="false" ht="12.8" hidden="false" customHeight="false" outlineLevel="0" collapsed="false">
      <c r="B1204" s="0" t="n">
        <v>798</v>
      </c>
      <c r="F1204" s="0" t="n">
        <v>1210</v>
      </c>
      <c r="G1204" s="0" t="s">
        <v>4131</v>
      </c>
      <c r="H1204" s="0" t="n">
        <v>2021</v>
      </c>
      <c r="I1204" s="0" t="s">
        <v>4132</v>
      </c>
    </row>
    <row r="1205" customFormat="false" ht="12.8" hidden="false" customHeight="false" outlineLevel="0" collapsed="false">
      <c r="B1205" s="0" t="n">
        <v>799</v>
      </c>
      <c r="F1205" s="0" t="n">
        <v>1211</v>
      </c>
      <c r="G1205" s="0" t="s">
        <v>4133</v>
      </c>
      <c r="H1205" s="0" t="n">
        <v>2021</v>
      </c>
      <c r="I1205" s="0" t="s">
        <v>4134</v>
      </c>
    </row>
    <row r="1206" customFormat="false" ht="12.8" hidden="false" customHeight="false" outlineLevel="0" collapsed="false">
      <c r="B1206" s="0" t="n">
        <v>800</v>
      </c>
      <c r="F1206" s="0" t="n">
        <v>1212</v>
      </c>
      <c r="G1206" s="0" t="s">
        <v>4135</v>
      </c>
      <c r="H1206" s="0" t="n">
        <v>2021</v>
      </c>
      <c r="I1206" s="0" t="s">
        <v>4136</v>
      </c>
    </row>
    <row r="1207" customFormat="false" ht="12.8" hidden="false" customHeight="false" outlineLevel="0" collapsed="false">
      <c r="B1207" s="0" t="n">
        <v>801</v>
      </c>
      <c r="F1207" s="0" t="n">
        <v>1213</v>
      </c>
      <c r="G1207" s="0" t="s">
        <v>4137</v>
      </c>
      <c r="H1207" s="0" t="n">
        <v>2020</v>
      </c>
      <c r="I1207" s="0" t="s">
        <v>4138</v>
      </c>
    </row>
    <row r="1208" customFormat="false" ht="12.8" hidden="false" customHeight="false" outlineLevel="0" collapsed="false">
      <c r="B1208" s="0" t="n">
        <v>802</v>
      </c>
      <c r="F1208" s="0" t="n">
        <v>1214</v>
      </c>
      <c r="G1208" s="0" t="s">
        <v>4139</v>
      </c>
      <c r="H1208" s="0" t="n">
        <v>2021</v>
      </c>
      <c r="I1208" s="0" t="s">
        <v>4140</v>
      </c>
    </row>
    <row r="1209" customFormat="false" ht="12.8" hidden="false" customHeight="false" outlineLevel="0" collapsed="false">
      <c r="B1209" s="0" t="n">
        <v>803</v>
      </c>
      <c r="F1209" s="0" t="n">
        <v>1215</v>
      </c>
      <c r="G1209" s="0" t="s">
        <v>4141</v>
      </c>
      <c r="H1209" s="0" t="n">
        <v>2022</v>
      </c>
      <c r="I1209" s="0" t="s">
        <v>4142</v>
      </c>
    </row>
    <row r="1210" customFormat="false" ht="12.8" hidden="false" customHeight="false" outlineLevel="0" collapsed="false">
      <c r="B1210" s="0" t="n">
        <v>804</v>
      </c>
      <c r="F1210" s="0" t="n">
        <v>1216</v>
      </c>
      <c r="G1210" s="0" t="s">
        <v>4143</v>
      </c>
      <c r="H1210" s="0" t="n">
        <v>2021</v>
      </c>
      <c r="I1210" s="0" t="s">
        <v>4144</v>
      </c>
    </row>
    <row r="1211" customFormat="false" ht="12.8" hidden="false" customHeight="false" outlineLevel="0" collapsed="false">
      <c r="B1211" s="0" t="n">
        <v>805</v>
      </c>
      <c r="F1211" s="0" t="n">
        <v>1217</v>
      </c>
      <c r="G1211" s="0" t="s">
        <v>4145</v>
      </c>
      <c r="H1211" s="0" t="n">
        <v>2022</v>
      </c>
      <c r="I1211" s="0" t="s">
        <v>4146</v>
      </c>
    </row>
    <row r="1212" customFormat="false" ht="12.8" hidden="false" customHeight="false" outlineLevel="0" collapsed="false">
      <c r="B1212" s="0" t="n">
        <v>806</v>
      </c>
      <c r="F1212" s="0" t="n">
        <v>1218</v>
      </c>
      <c r="G1212" s="0" t="s">
        <v>4147</v>
      </c>
      <c r="H1212" s="0" t="n">
        <v>2021</v>
      </c>
      <c r="I1212" s="0" t="s">
        <v>4148</v>
      </c>
    </row>
    <row r="1213" customFormat="false" ht="12.8" hidden="false" customHeight="false" outlineLevel="0" collapsed="false">
      <c r="B1213" s="0" t="n">
        <v>807</v>
      </c>
      <c r="F1213" s="0" t="n">
        <v>1219</v>
      </c>
      <c r="G1213" s="0" t="s">
        <v>4149</v>
      </c>
      <c r="H1213" s="0" t="n">
        <v>2021</v>
      </c>
      <c r="I1213" s="0" t="s">
        <v>4150</v>
      </c>
    </row>
    <row r="1214" customFormat="false" ht="12.8" hidden="false" customHeight="false" outlineLevel="0" collapsed="false">
      <c r="B1214" s="0" t="n">
        <v>808</v>
      </c>
      <c r="F1214" s="0" t="n">
        <v>1220</v>
      </c>
      <c r="G1214" s="0" t="s">
        <v>4151</v>
      </c>
      <c r="H1214" s="0" t="n">
        <v>2022</v>
      </c>
      <c r="I1214" s="0" t="s">
        <v>4152</v>
      </c>
    </row>
    <row r="1215" customFormat="false" ht="12.8" hidden="false" customHeight="false" outlineLevel="0" collapsed="false">
      <c r="B1215" s="0" t="n">
        <v>809</v>
      </c>
      <c r="F1215" s="0" t="n">
        <v>1221</v>
      </c>
      <c r="G1215" s="0" t="s">
        <v>4153</v>
      </c>
      <c r="H1215" s="0" t="n">
        <v>2022</v>
      </c>
      <c r="I1215" s="0" t="s">
        <v>4154</v>
      </c>
    </row>
    <row r="1216" customFormat="false" ht="12.8" hidden="false" customHeight="false" outlineLevel="0" collapsed="false">
      <c r="B1216" s="0" t="n">
        <v>810</v>
      </c>
      <c r="F1216" s="0" t="n">
        <v>1222</v>
      </c>
      <c r="G1216" s="0" t="s">
        <v>4155</v>
      </c>
      <c r="H1216" s="0" t="n">
        <v>2022</v>
      </c>
      <c r="I1216" s="0" t="s">
        <v>4156</v>
      </c>
    </row>
    <row r="1217" customFormat="false" ht="12.8" hidden="false" customHeight="false" outlineLevel="0" collapsed="false">
      <c r="B1217" s="0" t="n">
        <v>811</v>
      </c>
      <c r="F1217" s="0" t="n">
        <v>1223</v>
      </c>
      <c r="G1217" s="0" t="s">
        <v>4157</v>
      </c>
      <c r="H1217" s="0" t="n">
        <v>2021</v>
      </c>
      <c r="I1217" s="0" t="s">
        <v>4158</v>
      </c>
    </row>
    <row r="1218" customFormat="false" ht="12.8" hidden="false" customHeight="false" outlineLevel="0" collapsed="false">
      <c r="B1218" s="0" t="n">
        <v>812</v>
      </c>
      <c r="F1218" s="0" t="n">
        <v>1224</v>
      </c>
      <c r="G1218" s="0" t="s">
        <v>4159</v>
      </c>
      <c r="H1218" s="0" t="n">
        <v>2022</v>
      </c>
      <c r="I1218" s="0" t="s">
        <v>4160</v>
      </c>
    </row>
    <row r="1219" customFormat="false" ht="12.8" hidden="false" customHeight="false" outlineLevel="0" collapsed="false">
      <c r="B1219" s="0" t="n">
        <v>813</v>
      </c>
      <c r="F1219" s="0" t="n">
        <v>1225</v>
      </c>
      <c r="G1219" s="0" t="s">
        <v>4161</v>
      </c>
      <c r="H1219" s="0" t="n">
        <v>2021</v>
      </c>
      <c r="I1219" s="0" t="s">
        <v>4162</v>
      </c>
    </row>
    <row r="1220" customFormat="false" ht="12.8" hidden="false" customHeight="false" outlineLevel="0" collapsed="false">
      <c r="B1220" s="0" t="n">
        <v>814</v>
      </c>
      <c r="F1220" s="0" t="n">
        <v>1226</v>
      </c>
      <c r="G1220" s="0" t="s">
        <v>4163</v>
      </c>
      <c r="H1220" s="0" t="n">
        <v>2021</v>
      </c>
      <c r="I1220" s="0" t="s">
        <v>4164</v>
      </c>
    </row>
    <row r="1221" customFormat="false" ht="12.8" hidden="false" customHeight="false" outlineLevel="0" collapsed="false">
      <c r="B1221" s="0" t="n">
        <v>815</v>
      </c>
      <c r="F1221" s="0" t="n">
        <v>1227</v>
      </c>
      <c r="G1221" s="0" t="s">
        <v>4165</v>
      </c>
      <c r="H1221" s="0" t="n">
        <v>2021</v>
      </c>
      <c r="I1221" s="0" t="s">
        <v>4166</v>
      </c>
    </row>
    <row r="1222" customFormat="false" ht="12.8" hidden="false" customHeight="false" outlineLevel="0" collapsed="false">
      <c r="B1222" s="0" t="n">
        <v>816</v>
      </c>
      <c r="F1222" s="0" t="n">
        <v>1228</v>
      </c>
      <c r="G1222" s="0" t="s">
        <v>4167</v>
      </c>
      <c r="H1222" s="0" t="n">
        <v>2022</v>
      </c>
      <c r="I1222" s="0" t="s">
        <v>4168</v>
      </c>
    </row>
    <row r="1223" customFormat="false" ht="12.8" hidden="false" customHeight="false" outlineLevel="0" collapsed="false">
      <c r="B1223" s="0" t="n">
        <v>817</v>
      </c>
      <c r="F1223" s="0" t="n">
        <v>1229</v>
      </c>
      <c r="G1223" s="0" t="s">
        <v>4169</v>
      </c>
      <c r="H1223" s="0" t="n">
        <v>2022</v>
      </c>
      <c r="I1223" s="0" t="s">
        <v>4170</v>
      </c>
    </row>
    <row r="1224" customFormat="false" ht="12.8" hidden="false" customHeight="false" outlineLevel="0" collapsed="false">
      <c r="B1224" s="0" t="n">
        <v>818</v>
      </c>
      <c r="F1224" s="0" t="n">
        <v>1230</v>
      </c>
      <c r="G1224" s="0" t="s">
        <v>4171</v>
      </c>
      <c r="H1224" s="0" t="n">
        <v>2021</v>
      </c>
      <c r="I1224" s="0" t="s">
        <v>4172</v>
      </c>
    </row>
    <row r="1225" customFormat="false" ht="12.8" hidden="false" customHeight="false" outlineLevel="0" collapsed="false">
      <c r="B1225" s="0" t="n">
        <v>819</v>
      </c>
      <c r="F1225" s="0" t="n">
        <v>1231</v>
      </c>
      <c r="G1225" s="0" t="s">
        <v>4173</v>
      </c>
      <c r="H1225" s="0" t="n">
        <v>2022</v>
      </c>
      <c r="I1225" s="0" t="s">
        <v>4174</v>
      </c>
    </row>
    <row r="1226" customFormat="false" ht="12.8" hidden="false" customHeight="false" outlineLevel="0" collapsed="false">
      <c r="B1226" s="0" t="n">
        <v>820</v>
      </c>
      <c r="F1226" s="0" t="n">
        <v>1232</v>
      </c>
      <c r="G1226" s="0" t="s">
        <v>4175</v>
      </c>
      <c r="H1226" s="0" t="n">
        <v>2021</v>
      </c>
      <c r="I1226" s="0" t="s">
        <v>4176</v>
      </c>
    </row>
    <row r="1227" customFormat="false" ht="12.8" hidden="false" customHeight="false" outlineLevel="0" collapsed="false">
      <c r="B1227" s="0" t="n">
        <v>821</v>
      </c>
      <c r="F1227" s="0" t="n">
        <v>1233</v>
      </c>
      <c r="G1227" s="0" t="s">
        <v>4177</v>
      </c>
      <c r="H1227" s="0" t="n">
        <v>2021</v>
      </c>
      <c r="I1227" s="0" t="s">
        <v>4178</v>
      </c>
    </row>
    <row r="1228" customFormat="false" ht="12.8" hidden="false" customHeight="false" outlineLevel="0" collapsed="false">
      <c r="B1228" s="0" t="n">
        <v>822</v>
      </c>
      <c r="F1228" s="0" t="n">
        <v>1234</v>
      </c>
      <c r="G1228" s="0" t="s">
        <v>4179</v>
      </c>
      <c r="H1228" s="0" t="n">
        <v>2022</v>
      </c>
      <c r="I1228" s="0" t="s">
        <v>4180</v>
      </c>
    </row>
    <row r="1229" customFormat="false" ht="12.8" hidden="false" customHeight="false" outlineLevel="0" collapsed="false">
      <c r="B1229" s="0" t="n">
        <v>823</v>
      </c>
      <c r="F1229" s="0" t="n">
        <v>1235</v>
      </c>
      <c r="G1229" s="0" t="s">
        <v>4181</v>
      </c>
      <c r="H1229" s="0" t="n">
        <v>2022</v>
      </c>
      <c r="I1229" s="0" t="s">
        <v>4182</v>
      </c>
    </row>
    <row r="1230" customFormat="false" ht="12.8" hidden="false" customHeight="false" outlineLevel="0" collapsed="false">
      <c r="B1230" s="0" t="n">
        <v>824</v>
      </c>
      <c r="F1230" s="0" t="n">
        <v>1236</v>
      </c>
      <c r="G1230" s="0" t="s">
        <v>4183</v>
      </c>
      <c r="H1230" s="0" t="n">
        <v>2022</v>
      </c>
      <c r="I1230" s="0" t="s">
        <v>4184</v>
      </c>
    </row>
    <row r="1231" customFormat="false" ht="12.8" hidden="false" customHeight="false" outlineLevel="0" collapsed="false">
      <c r="B1231" s="0" t="n">
        <v>825</v>
      </c>
      <c r="F1231" s="0" t="n">
        <v>1237</v>
      </c>
      <c r="G1231" s="0" t="s">
        <v>4185</v>
      </c>
      <c r="H1231" s="0" t="n">
        <v>2019</v>
      </c>
      <c r="I1231" s="0" t="s">
        <v>4186</v>
      </c>
    </row>
    <row r="1232" customFormat="false" ht="12.8" hidden="false" customHeight="false" outlineLevel="0" collapsed="false">
      <c r="B1232" s="0" t="n">
        <v>826</v>
      </c>
      <c r="F1232" s="0" t="n">
        <v>1238</v>
      </c>
      <c r="G1232" s="0" t="s">
        <v>4187</v>
      </c>
      <c r="H1232" s="0" t="n">
        <v>2016</v>
      </c>
      <c r="I1232" s="0" t="s">
        <v>4188</v>
      </c>
    </row>
    <row r="1233" customFormat="false" ht="12.8" hidden="false" customHeight="false" outlineLevel="0" collapsed="false">
      <c r="B1233" s="0" t="n">
        <v>827</v>
      </c>
      <c r="F1233" s="0" t="n">
        <v>1239</v>
      </c>
      <c r="G1233" s="0" t="s">
        <v>4189</v>
      </c>
      <c r="H1233" s="0" t="n">
        <v>2018</v>
      </c>
      <c r="I1233" s="0" t="s">
        <v>4190</v>
      </c>
    </row>
    <row r="1234" customFormat="false" ht="12.8" hidden="false" customHeight="false" outlineLevel="0" collapsed="false">
      <c r="B1234" s="0" t="n">
        <v>828</v>
      </c>
      <c r="F1234" s="0" t="n">
        <v>1240</v>
      </c>
      <c r="G1234" s="0" t="s">
        <v>4191</v>
      </c>
      <c r="H1234" s="0" t="n">
        <v>2017</v>
      </c>
      <c r="I1234" s="0" t="s">
        <v>4192</v>
      </c>
    </row>
    <row r="1235" customFormat="false" ht="12.8" hidden="false" customHeight="false" outlineLevel="0" collapsed="false">
      <c r="A1235" s="0" t="s">
        <v>4193</v>
      </c>
      <c r="B1235" s="0" t="n">
        <v>829</v>
      </c>
      <c r="F1235" s="0" t="n">
        <v>1241</v>
      </c>
      <c r="G1235" s="0" t="s">
        <v>4194</v>
      </c>
      <c r="H1235" s="0" t="n">
        <v>2019</v>
      </c>
      <c r="I1235" s="0" t="s">
        <v>4195</v>
      </c>
    </row>
    <row r="1236" customFormat="false" ht="12.8" hidden="false" customHeight="false" outlineLevel="0" collapsed="false">
      <c r="A1236" s="0" t="s">
        <v>4196</v>
      </c>
      <c r="B1236" s="0" t="n">
        <v>2009</v>
      </c>
      <c r="F1236" s="0" t="n">
        <v>1242</v>
      </c>
      <c r="G1236" s="0" t="s">
        <v>4197</v>
      </c>
      <c r="H1236" s="0" t="n">
        <v>2008</v>
      </c>
      <c r="I1236" s="0" t="s">
        <v>4198</v>
      </c>
    </row>
    <row r="1237" customFormat="false" ht="12.8" hidden="false" customHeight="false" outlineLevel="0" collapsed="false">
      <c r="B1237" s="0" t="n">
        <v>2013</v>
      </c>
      <c r="F1237" s="0" t="n">
        <v>1243</v>
      </c>
      <c r="G1237" s="0" t="s">
        <v>4199</v>
      </c>
      <c r="H1237" s="0" t="n">
        <v>2008</v>
      </c>
      <c r="I1237" s="0" t="s">
        <v>4200</v>
      </c>
    </row>
    <row r="1238" customFormat="false" ht="12.8" hidden="false" customHeight="false" outlineLevel="0" collapsed="false">
      <c r="B1238" s="0" t="n">
        <v>2003</v>
      </c>
      <c r="F1238" s="0" t="n">
        <v>1244</v>
      </c>
      <c r="G1238" s="0" t="s">
        <v>4201</v>
      </c>
      <c r="H1238" s="0" t="n">
        <v>2009</v>
      </c>
      <c r="I1238" s="0" t="s">
        <v>4202</v>
      </c>
    </row>
    <row r="1239" customFormat="false" ht="12.8" hidden="false" customHeight="false" outlineLevel="0" collapsed="false">
      <c r="B1239" s="0" t="n">
        <v>1965</v>
      </c>
      <c r="F1239" s="0" t="n">
        <v>1245</v>
      </c>
      <c r="G1239" s="0" t="s">
        <v>4203</v>
      </c>
      <c r="H1239" s="0" t="n">
        <v>2009</v>
      </c>
      <c r="I1239" s="0" t="s">
        <v>4204</v>
      </c>
    </row>
    <row r="1240" customFormat="false" ht="12.8" hidden="false" customHeight="false" outlineLevel="0" collapsed="false">
      <c r="B1240" s="0" t="n">
        <v>1798</v>
      </c>
      <c r="C1240" s="0" t="n">
        <v>48</v>
      </c>
      <c r="F1240" s="0" t="n">
        <v>1246</v>
      </c>
      <c r="G1240" s="0" t="s">
        <v>4205</v>
      </c>
      <c r="H1240" s="0" t="n">
        <v>2011</v>
      </c>
      <c r="I1240" s="0" t="s">
        <v>350</v>
      </c>
    </row>
    <row r="1241" customFormat="false" ht="12.8" hidden="false" customHeight="false" outlineLevel="0" collapsed="false">
      <c r="B1241" s="0" t="n">
        <v>1964</v>
      </c>
      <c r="F1241" s="0" t="n">
        <v>1247</v>
      </c>
      <c r="G1241" s="0" t="s">
        <v>4206</v>
      </c>
      <c r="H1241" s="0" t="n">
        <v>2009</v>
      </c>
      <c r="I1241" s="0" t="s">
        <v>4207</v>
      </c>
    </row>
    <row r="1242" customFormat="false" ht="12.8" hidden="false" customHeight="false" outlineLevel="0" collapsed="false">
      <c r="B1242" s="0" t="n">
        <v>1972</v>
      </c>
      <c r="F1242" s="0" t="n">
        <v>1248</v>
      </c>
      <c r="G1242" s="0" t="s">
        <v>4208</v>
      </c>
      <c r="H1242" s="0" t="n">
        <v>2009</v>
      </c>
      <c r="I1242" s="0" t="s">
        <v>4209</v>
      </c>
    </row>
    <row r="1243" customFormat="false" ht="12.8" hidden="false" customHeight="false" outlineLevel="0" collapsed="false">
      <c r="B1243" s="0" t="n">
        <v>2021</v>
      </c>
      <c r="F1243" s="0" t="n">
        <v>1249</v>
      </c>
      <c r="G1243" s="0" t="s">
        <v>4210</v>
      </c>
      <c r="H1243" s="0" t="n">
        <v>2008</v>
      </c>
      <c r="I1243" s="0" t="s">
        <v>4211</v>
      </c>
    </row>
    <row r="1244" customFormat="false" ht="12.8" hidden="false" customHeight="false" outlineLevel="0" collapsed="false">
      <c r="B1244" s="0" t="n">
        <v>2625</v>
      </c>
      <c r="F1244" s="0" t="n">
        <v>1250</v>
      </c>
      <c r="G1244" s="0" t="s">
        <v>4212</v>
      </c>
      <c r="H1244" s="0" t="n">
        <v>2012</v>
      </c>
      <c r="I1244" s="0" t="s">
        <v>4213</v>
      </c>
    </row>
    <row r="1245" customFormat="false" ht="12.8" hidden="false" customHeight="false" outlineLevel="0" collapsed="false">
      <c r="B1245" s="0" t="n">
        <v>2244</v>
      </c>
      <c r="F1245" s="0" t="n">
        <v>1251</v>
      </c>
      <c r="G1245" s="0" t="s">
        <v>4214</v>
      </c>
      <c r="H1245" s="0" t="n">
        <v>2008</v>
      </c>
      <c r="I1245" s="0" t="s">
        <v>4215</v>
      </c>
    </row>
    <row r="1246" customFormat="false" ht="12.8" hidden="false" customHeight="false" outlineLevel="0" collapsed="false">
      <c r="B1246" s="0" t="n">
        <v>25</v>
      </c>
      <c r="F1246" s="0" t="n">
        <v>1252</v>
      </c>
      <c r="G1246" s="0" t="s">
        <v>4216</v>
      </c>
      <c r="H1246" s="0" t="n">
        <v>2007</v>
      </c>
      <c r="I1246" s="0" t="s">
        <v>4217</v>
      </c>
    </row>
    <row r="1247" customFormat="false" ht="12.8" hidden="false" customHeight="false" outlineLevel="0" collapsed="false">
      <c r="B1247" s="0" t="n">
        <v>330</v>
      </c>
      <c r="F1247" s="0" t="n">
        <v>1253</v>
      </c>
      <c r="G1247" s="0" t="s">
        <v>2945</v>
      </c>
      <c r="H1247" s="0" t="n">
        <v>2012</v>
      </c>
      <c r="I1247" s="0" t="s">
        <v>4218</v>
      </c>
    </row>
    <row r="1248" customFormat="false" ht="12.8" hidden="false" customHeight="false" outlineLevel="0" collapsed="false">
      <c r="B1248" s="0" t="n">
        <v>2612</v>
      </c>
      <c r="F1248" s="0" t="n">
        <v>1254</v>
      </c>
      <c r="G1248" s="0" t="s">
        <v>4219</v>
      </c>
      <c r="H1248" s="0" t="n">
        <v>2012</v>
      </c>
      <c r="I1248" s="0" t="s">
        <v>4220</v>
      </c>
    </row>
    <row r="1249" customFormat="false" ht="12.8" hidden="false" customHeight="false" outlineLevel="0" collapsed="false">
      <c r="B1249" s="0" t="n">
        <v>1485</v>
      </c>
      <c r="F1249" s="0" t="n">
        <v>1255</v>
      </c>
      <c r="G1249" s="0" t="s">
        <v>4221</v>
      </c>
      <c r="H1249" s="0" t="n">
        <v>2013</v>
      </c>
      <c r="I1249" s="0" t="s">
        <v>4222</v>
      </c>
    </row>
    <row r="1250" customFormat="false" ht="12.8" hidden="false" customHeight="false" outlineLevel="0" collapsed="false">
      <c r="B1250" s="0" t="n">
        <v>2384</v>
      </c>
      <c r="F1250" s="0" t="n">
        <v>1256</v>
      </c>
      <c r="G1250" s="0" t="s">
        <v>4223</v>
      </c>
      <c r="H1250" s="0" t="n">
        <v>2010</v>
      </c>
      <c r="I1250" s="0" t="s">
        <v>4224</v>
      </c>
    </row>
    <row r="1251" customFormat="false" ht="12.8" hidden="false" customHeight="false" outlineLevel="0" collapsed="false">
      <c r="B1251" s="0" t="n">
        <v>2058</v>
      </c>
      <c r="F1251" s="0" t="n">
        <v>1257</v>
      </c>
      <c r="G1251" s="0" t="s">
        <v>4225</v>
      </c>
      <c r="H1251" s="0" t="n">
        <v>2007</v>
      </c>
      <c r="I1251" s="0" t="s">
        <v>4226</v>
      </c>
    </row>
    <row r="1252" customFormat="false" ht="12.8" hidden="false" customHeight="false" outlineLevel="0" collapsed="false">
      <c r="B1252" s="2" t="n">
        <v>1598</v>
      </c>
      <c r="F1252" s="0" t="n">
        <v>1258</v>
      </c>
      <c r="G1252" s="0" t="s">
        <v>4227</v>
      </c>
      <c r="H1252" s="0" t="n">
        <v>2012</v>
      </c>
      <c r="I1252" s="0" t="s">
        <v>4228</v>
      </c>
    </row>
    <row r="1253" customFormat="false" ht="12.8" hidden="false" customHeight="false" outlineLevel="0" collapsed="false">
      <c r="B1253" s="2" t="n">
        <v>2551</v>
      </c>
      <c r="F1253" s="0" t="n">
        <v>1259</v>
      </c>
      <c r="G1253" s="0" t="s">
        <v>4229</v>
      </c>
      <c r="H1253" s="0" t="n">
        <v>2012</v>
      </c>
      <c r="I1253" s="0" t="s">
        <v>4230</v>
      </c>
    </row>
    <row r="1254" customFormat="false" ht="12.8" hidden="false" customHeight="false" outlineLevel="0" collapsed="false">
      <c r="B1254" s="2" t="n">
        <v>1955</v>
      </c>
      <c r="F1254" s="0" t="n">
        <v>1260</v>
      </c>
      <c r="G1254" s="0" t="s">
        <v>4231</v>
      </c>
      <c r="H1254" s="0" t="n">
        <v>2009</v>
      </c>
      <c r="I1254" s="0" t="s">
        <v>4232</v>
      </c>
    </row>
    <row r="1255" customFormat="false" ht="12.8" hidden="false" customHeight="false" outlineLevel="0" collapsed="false">
      <c r="B1255" s="2" t="n">
        <v>1503</v>
      </c>
      <c r="F1255" s="0" t="n">
        <v>1261</v>
      </c>
      <c r="G1255" s="0" t="s">
        <v>4233</v>
      </c>
      <c r="H1255" s="0" t="n">
        <v>2013</v>
      </c>
      <c r="I1255" s="0" t="s">
        <v>4234</v>
      </c>
    </row>
    <row r="1256" customFormat="false" ht="12.8" hidden="false" customHeight="false" outlineLevel="0" collapsed="false">
      <c r="B1256" s="2" t="n">
        <v>1064</v>
      </c>
      <c r="F1256" s="0" t="n">
        <v>1262</v>
      </c>
      <c r="G1256" s="0" t="s">
        <v>1423</v>
      </c>
      <c r="H1256" s="0" t="n">
        <v>2016</v>
      </c>
      <c r="I1256" s="0" t="s">
        <v>4235</v>
      </c>
    </row>
    <row r="1257" customFormat="false" ht="12.8" hidden="false" customHeight="false" outlineLevel="0" collapsed="false">
      <c r="B1257" s="2" t="n">
        <v>2370</v>
      </c>
      <c r="F1257" s="0" t="n">
        <v>1263</v>
      </c>
      <c r="G1257" s="0" t="s">
        <v>4236</v>
      </c>
      <c r="H1257" s="0" t="n">
        <v>2010</v>
      </c>
      <c r="I1257" s="0" t="s">
        <v>4237</v>
      </c>
    </row>
    <row r="1258" customFormat="false" ht="12.8" hidden="false" customHeight="false" outlineLevel="0" collapsed="false">
      <c r="B1258" s="0" t="n">
        <v>336</v>
      </c>
      <c r="F1258" s="0" t="n">
        <v>1264</v>
      </c>
      <c r="G1258" s="0" t="s">
        <v>4238</v>
      </c>
      <c r="H1258" s="0" t="n">
        <v>2013</v>
      </c>
      <c r="I1258" s="0" t="s">
        <v>4239</v>
      </c>
    </row>
    <row r="1259" customFormat="false" ht="12.8" hidden="false" customHeight="false" outlineLevel="0" collapsed="false">
      <c r="B1259" s="0" t="n">
        <v>2374</v>
      </c>
      <c r="F1259" s="0" t="n">
        <v>1265</v>
      </c>
      <c r="G1259" s="0" t="s">
        <v>4240</v>
      </c>
      <c r="H1259" s="0" t="n">
        <v>2010</v>
      </c>
      <c r="I1259" s="0" t="s">
        <v>4241</v>
      </c>
    </row>
    <row r="1260" customFormat="false" ht="12.8" hidden="false" customHeight="false" outlineLevel="0" collapsed="false">
      <c r="B1260" s="0" t="n">
        <v>2557</v>
      </c>
      <c r="F1260" s="0" t="n">
        <v>1266</v>
      </c>
      <c r="G1260" s="0" t="s">
        <v>4242</v>
      </c>
      <c r="H1260" s="0" t="n">
        <v>2012</v>
      </c>
      <c r="I1260" s="0" t="s">
        <v>4243</v>
      </c>
    </row>
    <row r="1261" customFormat="false" ht="12.8" hidden="false" customHeight="false" outlineLevel="0" collapsed="false">
      <c r="B1261" s="2" t="n">
        <v>1134</v>
      </c>
      <c r="F1261" s="0" t="n">
        <v>1267</v>
      </c>
      <c r="G1261" s="0" t="s">
        <v>4244</v>
      </c>
      <c r="H1261" s="0" t="n">
        <v>2016</v>
      </c>
      <c r="I1261" s="0" t="s">
        <v>4245</v>
      </c>
    </row>
    <row r="1262" customFormat="false" ht="12.8" hidden="false" customHeight="false" outlineLevel="0" collapsed="false">
      <c r="B1262" s="0" t="n">
        <v>3012</v>
      </c>
      <c r="F1262" s="0" t="n">
        <v>1268</v>
      </c>
      <c r="G1262" s="0" t="s">
        <v>4246</v>
      </c>
      <c r="H1262" s="0" t="n">
        <v>2017</v>
      </c>
      <c r="I1262" s="0" t="s">
        <v>4247</v>
      </c>
    </row>
    <row r="1263" customFormat="false" ht="12.8" hidden="false" customHeight="false" outlineLevel="0" collapsed="false">
      <c r="B1263" s="2" t="n">
        <v>2655</v>
      </c>
      <c r="F1263" s="0" t="n">
        <v>1269</v>
      </c>
      <c r="G1263" s="0" t="s">
        <v>4248</v>
      </c>
      <c r="H1263" s="0" t="n">
        <v>2013</v>
      </c>
      <c r="I1263" s="0" t="s">
        <v>4249</v>
      </c>
    </row>
    <row r="1264" customFormat="false" ht="12.8" hidden="false" customHeight="false" outlineLevel="0" collapsed="false">
      <c r="B1264" s="2" t="n">
        <v>2718</v>
      </c>
      <c r="F1264" s="0" t="n">
        <v>1270</v>
      </c>
      <c r="G1264" s="0" t="s">
        <v>4250</v>
      </c>
      <c r="H1264" s="0" t="n">
        <v>2013</v>
      </c>
      <c r="I1264" s="0" t="s">
        <v>4251</v>
      </c>
    </row>
    <row r="1265" customFormat="false" ht="12.8" hidden="false" customHeight="false" outlineLevel="0" collapsed="false">
      <c r="B1265" s="0" t="n">
        <v>720</v>
      </c>
      <c r="F1265" s="0" t="n">
        <v>1271</v>
      </c>
      <c r="G1265" s="0" t="s">
        <v>4252</v>
      </c>
      <c r="H1265" s="0" t="n">
        <v>2019</v>
      </c>
      <c r="I1265" s="0" t="s">
        <v>4253</v>
      </c>
    </row>
    <row r="1266" customFormat="false" ht="12.8" hidden="false" customHeight="false" outlineLevel="0" collapsed="false">
      <c r="B1266" s="0" t="n">
        <v>969</v>
      </c>
      <c r="F1266" s="0" t="n">
        <v>1272</v>
      </c>
      <c r="G1266" s="0" t="s">
        <v>4254</v>
      </c>
      <c r="H1266" s="0" t="n">
        <v>2017</v>
      </c>
      <c r="I1266" s="0" t="s">
        <v>4255</v>
      </c>
    </row>
    <row r="1267" customFormat="false" ht="12.8" hidden="false" customHeight="false" outlineLevel="0" collapsed="false">
      <c r="B1267" s="0" t="n">
        <v>3140</v>
      </c>
      <c r="F1267" s="0" t="n">
        <v>1273</v>
      </c>
      <c r="G1267" s="0" t="s">
        <v>4256</v>
      </c>
      <c r="H1267" s="0" t="n">
        <v>2019</v>
      </c>
      <c r="I1267" s="0" t="s">
        <v>4257</v>
      </c>
    </row>
    <row r="1268" customFormat="false" ht="12.8" hidden="false" customHeight="false" outlineLevel="0" collapsed="false">
      <c r="B1268" s="0" t="n">
        <v>1396</v>
      </c>
      <c r="F1268" s="0" t="n">
        <v>1274</v>
      </c>
      <c r="G1268" s="0" t="s">
        <v>4258</v>
      </c>
      <c r="H1268" s="0" t="n">
        <v>2014</v>
      </c>
      <c r="I1268" s="0" t="s">
        <v>4259</v>
      </c>
    </row>
    <row r="1269" customFormat="false" ht="12.8" hidden="false" customHeight="false" outlineLevel="0" collapsed="false">
      <c r="B1269" s="2" t="n">
        <v>1190</v>
      </c>
      <c r="F1269" s="0" t="n">
        <v>1275</v>
      </c>
      <c r="G1269" s="0" t="s">
        <v>4260</v>
      </c>
      <c r="H1269" s="0" t="n">
        <v>2015</v>
      </c>
      <c r="I1269" s="0" t="s">
        <v>4261</v>
      </c>
    </row>
    <row r="1270" customFormat="false" ht="12.8" hidden="false" customHeight="false" outlineLevel="0" collapsed="false">
      <c r="B1270" s="2" t="n">
        <v>506</v>
      </c>
      <c r="F1270" s="0" t="n">
        <v>1276</v>
      </c>
      <c r="G1270" s="0" t="s">
        <v>4262</v>
      </c>
      <c r="H1270" s="0" t="n">
        <v>2020</v>
      </c>
      <c r="I1270" s="0" t="s">
        <v>4263</v>
      </c>
    </row>
    <row r="1271" customFormat="false" ht="12.8" hidden="false" customHeight="false" outlineLevel="0" collapsed="false">
      <c r="B1271" s="2" t="n">
        <v>1580</v>
      </c>
      <c r="F1271" s="0" t="n">
        <v>1277</v>
      </c>
      <c r="G1271" s="0" t="s">
        <v>4264</v>
      </c>
      <c r="H1271" s="0" t="n">
        <v>2012</v>
      </c>
      <c r="I1271" s="0" t="s">
        <v>4265</v>
      </c>
    </row>
    <row r="1272" customFormat="false" ht="12.8" hidden="false" customHeight="false" outlineLevel="0" collapsed="false">
      <c r="B1272" s="0" t="n">
        <v>2681</v>
      </c>
      <c r="F1272" s="0" t="n">
        <v>1278</v>
      </c>
      <c r="G1272" s="0" t="s">
        <v>4266</v>
      </c>
      <c r="H1272" s="0" t="n">
        <v>2013</v>
      </c>
      <c r="I1272" s="0" t="s">
        <v>4267</v>
      </c>
    </row>
    <row r="1273" customFormat="false" ht="12.8" hidden="false" customHeight="false" outlineLevel="0" collapsed="false">
      <c r="B1273" s="0" t="n">
        <v>1137</v>
      </c>
      <c r="F1273" s="0" t="n">
        <v>1279</v>
      </c>
      <c r="G1273" s="0" t="s">
        <v>4268</v>
      </c>
      <c r="H1273" s="0" t="n">
        <v>2016</v>
      </c>
      <c r="I1273" s="0" t="s">
        <v>4269</v>
      </c>
    </row>
    <row r="1274" customFormat="false" ht="12.8" hidden="false" customHeight="false" outlineLevel="0" collapsed="false">
      <c r="B1274" s="2" t="n">
        <v>2838</v>
      </c>
      <c r="F1274" s="0" t="n">
        <v>1280</v>
      </c>
      <c r="G1274" s="0" t="s">
        <v>4270</v>
      </c>
      <c r="H1274" s="0" t="n">
        <v>2015</v>
      </c>
      <c r="I1274" s="0" t="s">
        <v>4271</v>
      </c>
    </row>
    <row r="1275" customFormat="false" ht="12.8" hidden="false" customHeight="false" outlineLevel="0" collapsed="false">
      <c r="B1275" s="0" t="n">
        <v>2337</v>
      </c>
      <c r="F1275" s="0" t="n">
        <v>1281</v>
      </c>
      <c r="G1275" s="0" t="s">
        <v>4272</v>
      </c>
      <c r="H1275" s="0" t="n">
        <v>2009</v>
      </c>
      <c r="I1275" s="0" t="s">
        <v>4273</v>
      </c>
    </row>
    <row r="1276" customFormat="false" ht="12.8" hidden="false" customHeight="false" outlineLevel="0" collapsed="false">
      <c r="B1276" s="0" t="n">
        <v>1458</v>
      </c>
      <c r="F1276" s="0" t="n">
        <v>1282</v>
      </c>
      <c r="G1276" s="0" t="s">
        <v>4274</v>
      </c>
      <c r="H1276" s="0" t="n">
        <v>2013</v>
      </c>
      <c r="I1276" s="0" t="s">
        <v>4275</v>
      </c>
    </row>
    <row r="1277" customFormat="false" ht="12.8" hidden="false" customHeight="false" outlineLevel="0" collapsed="false">
      <c r="A1277" s="0" t="s">
        <v>4276</v>
      </c>
      <c r="B1277" s="0" t="n">
        <v>1831</v>
      </c>
      <c r="F1277" s="0" t="n">
        <v>1283</v>
      </c>
      <c r="G1277" s="0" t="s">
        <v>4277</v>
      </c>
      <c r="H1277" s="0" t="n">
        <v>2011</v>
      </c>
      <c r="I1277" s="0" t="s">
        <v>4278</v>
      </c>
    </row>
    <row r="1278" customFormat="false" ht="12.8" hidden="false" customHeight="false" outlineLevel="0" collapsed="false">
      <c r="A1278" s="0" t="s">
        <v>4279</v>
      </c>
      <c r="F1278" s="0" t="n">
        <v>1284</v>
      </c>
      <c r="G1278" s="0" t="s">
        <v>4280</v>
      </c>
      <c r="I1278" s="0" t="s">
        <v>2202</v>
      </c>
    </row>
    <row r="1279" customFormat="false" ht="12.8" hidden="false" customHeight="false" outlineLevel="0" collapsed="false">
      <c r="F1279" s="0" t="n">
        <v>1285</v>
      </c>
      <c r="G1279" s="0" t="s">
        <v>4281</v>
      </c>
      <c r="H1279" s="0" t="n">
        <v>2018</v>
      </c>
      <c r="I1279" s="0" t="s">
        <v>4282</v>
      </c>
      <c r="O1279" s="0" t="s">
        <v>4283</v>
      </c>
    </row>
    <row r="1280" customFormat="false" ht="12.8" hidden="false" customHeight="false" outlineLevel="0" collapsed="false">
      <c r="F1280" s="0" t="n">
        <v>1286</v>
      </c>
      <c r="G1280" s="0" t="s">
        <v>4284</v>
      </c>
      <c r="H1280" s="0" t="n">
        <v>2012</v>
      </c>
      <c r="I1280" s="0" t="s">
        <v>4285</v>
      </c>
      <c r="O1280" s="0" t="s">
        <v>4286</v>
      </c>
    </row>
    <row r="1281" customFormat="false" ht="12.8" hidden="false" customHeight="false" outlineLevel="0" collapsed="false">
      <c r="F1281" s="0" t="n">
        <v>1287</v>
      </c>
      <c r="G1281" s="2" t="s">
        <v>4287</v>
      </c>
      <c r="H1281" s="0" t="n">
        <v>2020</v>
      </c>
      <c r="I1281" s="2" t="s">
        <v>4288</v>
      </c>
      <c r="O1281" s="0" t="s">
        <v>4289</v>
      </c>
    </row>
    <row r="1286" customFormat="false" ht="12.8" hidden="false" customHeight="false" outlineLevel="0" collapsed="false">
      <c r="C1286" s="0" t="s">
        <v>4290</v>
      </c>
    </row>
    <row r="1287" customFormat="false" ht="12.8" hidden="false" customHeight="false" outlineLevel="0" collapsed="false">
      <c r="D1287" s="0" t="n">
        <f aca="false">COUNTIF(D2:D399,"")</f>
        <v>174</v>
      </c>
      <c r="J1287" s="0" t="n">
        <f aca="false">COUNTIF(J2:J399,"*3*")</f>
        <v>225</v>
      </c>
      <c r="K1287" s="0" t="n">
        <f aca="false">COUNTIF(K2:K399,"")</f>
        <v>383</v>
      </c>
      <c r="L1287" s="0" t="n">
        <f aca="false">COUNTIF(L2:L399,"")</f>
        <v>383</v>
      </c>
    </row>
    <row r="1288" customFormat="false" ht="12.8" hidden="false" customHeight="false" outlineLevel="0" collapsed="false">
      <c r="D1288" s="0" t="n">
        <f aca="false">COUNTIF(D2:D399,"*")</f>
        <v>224</v>
      </c>
      <c r="K1288" s="0" t="n">
        <f aca="false">COUNTIF(K2:K399,"*")</f>
        <v>15</v>
      </c>
      <c r="L1288" s="0" t="n">
        <f aca="false">COUNTIF(L2:L399,"*")</f>
        <v>15</v>
      </c>
    </row>
    <row r="1290" customFormat="false" ht="12.8" hidden="false" customHeight="false" outlineLevel="0" collapsed="false">
      <c r="C1290" s="0" t="n">
        <v>2</v>
      </c>
      <c r="D1290" s="0" t="n">
        <v>1</v>
      </c>
    </row>
    <row r="1291" customFormat="false" ht="12.8" hidden="false" customHeight="false" outlineLevel="0" collapsed="false">
      <c r="C1291" s="0" t="n">
        <v>3</v>
      </c>
      <c r="D1291" s="0" t="n">
        <v>5</v>
      </c>
    </row>
    <row r="1292" customFormat="false" ht="12.8" hidden="false" customHeight="false" outlineLevel="0" collapsed="false">
      <c r="C1292" s="0" t="n">
        <v>12</v>
      </c>
      <c r="D1292" s="0" t="n">
        <v>6</v>
      </c>
    </row>
    <row r="1293" customFormat="false" ht="12.8" hidden="false" customHeight="false" outlineLevel="0" collapsed="false">
      <c r="C1293" s="0" t="n">
        <v>17</v>
      </c>
      <c r="D1293" s="0" t="n">
        <v>2</v>
      </c>
      <c r="J1293" s="0" t="n">
        <v>14</v>
      </c>
      <c r="K1293" s="0" t="s">
        <v>113</v>
      </c>
      <c r="L1293" s="0" t="n">
        <v>2009</v>
      </c>
      <c r="M1293" s="0" t="s">
        <v>114</v>
      </c>
      <c r="N1293" s="0" t="s">
        <v>2567</v>
      </c>
      <c r="O1293" s="2" t="s">
        <v>2567</v>
      </c>
    </row>
    <row r="1294" customFormat="false" ht="12.8" hidden="false" customHeight="false" outlineLevel="0" collapsed="false">
      <c r="C1294" s="0" t="n">
        <v>19</v>
      </c>
      <c r="D1294" s="0" t="n">
        <v>1</v>
      </c>
      <c r="J1294" s="0" t="n">
        <v>15</v>
      </c>
      <c r="K1294" s="0" t="s">
        <v>105</v>
      </c>
      <c r="L1294" s="0" t="n">
        <v>2009</v>
      </c>
      <c r="M1294" s="0" t="s">
        <v>106</v>
      </c>
      <c r="N1294" s="0" t="s">
        <v>2568</v>
      </c>
      <c r="O1294" s="2" t="s">
        <v>2568</v>
      </c>
    </row>
    <row r="1295" customFormat="false" ht="12.8" hidden="false" customHeight="false" outlineLevel="0" collapsed="false">
      <c r="C1295" s="0" t="n">
        <v>47</v>
      </c>
      <c r="D1295" s="0" t="n">
        <v>1</v>
      </c>
      <c r="J1295" s="0" t="n">
        <v>41</v>
      </c>
      <c r="K1295" s="0" t="s">
        <v>278</v>
      </c>
      <c r="L1295" s="0" t="n">
        <v>2011</v>
      </c>
      <c r="M1295" s="0" t="s">
        <v>279</v>
      </c>
      <c r="N1295" s="0" t="s">
        <v>2570</v>
      </c>
      <c r="O1295" s="2" t="s">
        <v>2570</v>
      </c>
    </row>
    <row r="1296" customFormat="false" ht="12.8" hidden="false" customHeight="false" outlineLevel="0" collapsed="false">
      <c r="C1296" s="0" t="n">
        <v>48</v>
      </c>
      <c r="D1296" s="0" t="n">
        <v>6</v>
      </c>
      <c r="J1296" s="0" t="n">
        <v>48</v>
      </c>
      <c r="K1296" s="2" t="s">
        <v>349</v>
      </c>
      <c r="L1296" s="2" t="n">
        <v>2011</v>
      </c>
      <c r="M1296" s="2" t="s">
        <v>350</v>
      </c>
      <c r="N1296" s="0" t="s">
        <v>2573</v>
      </c>
      <c r="O1296" s="2" t="s">
        <v>2574</v>
      </c>
    </row>
    <row r="1297" customFormat="false" ht="12.8" hidden="false" customHeight="false" outlineLevel="0" collapsed="false">
      <c r="C1297" s="0" t="n">
        <v>71</v>
      </c>
      <c r="D1297" s="0" t="n">
        <v>2</v>
      </c>
      <c r="J1297" s="0" t="n">
        <v>57</v>
      </c>
      <c r="K1297" s="0" t="s">
        <v>440</v>
      </c>
      <c r="L1297" s="0" t="n">
        <v>2012</v>
      </c>
      <c r="M1297" s="0" t="s">
        <v>441</v>
      </c>
      <c r="N1297" s="0" t="n">
        <v>199</v>
      </c>
      <c r="O1297" s="2" t="n">
        <v>199</v>
      </c>
    </row>
    <row r="1298" customFormat="false" ht="12.8" hidden="false" customHeight="false" outlineLevel="0" collapsed="false">
      <c r="C1298" s="0" t="n">
        <v>82</v>
      </c>
      <c r="D1298" s="0" t="n">
        <v>9</v>
      </c>
      <c r="J1298" s="0" t="n">
        <v>82</v>
      </c>
      <c r="K1298" s="2" t="s">
        <v>549</v>
      </c>
      <c r="L1298" s="2" t="n">
        <v>2013</v>
      </c>
      <c r="M1298" s="2" t="s">
        <v>550</v>
      </c>
      <c r="N1298" s="0" t="s">
        <v>2583</v>
      </c>
      <c r="O1298" s="2" t="s">
        <v>2584</v>
      </c>
    </row>
    <row r="1299" customFormat="false" ht="12.8" hidden="false" customHeight="false" outlineLevel="0" collapsed="false">
      <c r="C1299" s="0" t="n">
        <v>103</v>
      </c>
      <c r="D1299" s="0" t="n">
        <f aca="false">COUNTIF(D2:D399,"*103*")</f>
        <v>1</v>
      </c>
      <c r="J1299" s="0" t="n">
        <v>110</v>
      </c>
      <c r="K1299" s="2" t="s">
        <v>898</v>
      </c>
      <c r="L1299" s="2" t="n">
        <v>2014</v>
      </c>
      <c r="M1299" s="2" t="s">
        <v>899</v>
      </c>
      <c r="N1299" s="0" t="s">
        <v>2592</v>
      </c>
      <c r="O1299" s="2" t="s">
        <v>2592</v>
      </c>
    </row>
    <row r="1300" customFormat="false" ht="12.8" hidden="false" customHeight="false" outlineLevel="0" collapsed="false">
      <c r="C1300" s="0" t="n">
        <v>186</v>
      </c>
      <c r="D1300" s="0" t="n">
        <f aca="false">COUNTIF(D2:D399,"*186*")</f>
        <v>2</v>
      </c>
      <c r="J1300" s="0" t="n">
        <v>120</v>
      </c>
      <c r="K1300" s="2" t="s">
        <v>903</v>
      </c>
      <c r="L1300" s="2" t="n">
        <v>2014</v>
      </c>
      <c r="M1300" s="2" t="s">
        <v>904</v>
      </c>
      <c r="N1300" s="0" t="n">
        <v>393</v>
      </c>
      <c r="O1300" s="2" t="n">
        <v>393</v>
      </c>
    </row>
    <row r="1301" customFormat="false" ht="12.8" hidden="false" customHeight="false" outlineLevel="0" collapsed="false">
      <c r="C1301" s="0" t="n">
        <v>189</v>
      </c>
      <c r="D1301" s="0" t="n">
        <f aca="false">COUNTIF(D2:D399,"*189*")</f>
        <v>1</v>
      </c>
      <c r="J1301" s="0" t="n">
        <v>135</v>
      </c>
      <c r="K1301" s="0" t="s">
        <v>879</v>
      </c>
      <c r="L1301" s="0" t="n">
        <v>2014</v>
      </c>
      <c r="M1301" s="0" t="s">
        <v>880</v>
      </c>
      <c r="N1301" s="0" t="n">
        <v>394</v>
      </c>
      <c r="O1301" s="2" t="n">
        <v>394</v>
      </c>
    </row>
    <row r="1302" customFormat="false" ht="12.8" hidden="false" customHeight="false" outlineLevel="0" collapsed="false">
      <c r="C1302" s="0" t="n">
        <v>202</v>
      </c>
      <c r="D1302" s="0" t="n">
        <f aca="false">COUNTIF(D2:D399,"*202*")</f>
        <v>1</v>
      </c>
      <c r="J1302" s="0" t="n">
        <v>185</v>
      </c>
      <c r="K1302" s="0" t="s">
        <v>1193</v>
      </c>
      <c r="L1302" s="0" t="n">
        <v>2016</v>
      </c>
      <c r="M1302" s="0" t="s">
        <v>1194</v>
      </c>
      <c r="N1302" s="0" t="n">
        <v>276</v>
      </c>
      <c r="O1302" s="2" t="n">
        <v>276</v>
      </c>
    </row>
    <row r="1303" customFormat="false" ht="12.8" hidden="false" customHeight="false" outlineLevel="0" collapsed="false">
      <c r="C1303" s="0" t="n">
        <v>206</v>
      </c>
      <c r="D1303" s="0" t="n">
        <f aca="false">COUNTIF(D2:D399,"*206*")</f>
        <v>1</v>
      </c>
      <c r="J1303" s="0" t="n">
        <v>202</v>
      </c>
      <c r="K1303" s="0" t="s">
        <v>1182</v>
      </c>
      <c r="L1303" s="0" t="n">
        <v>2016</v>
      </c>
      <c r="M1303" s="0" t="s">
        <v>1183</v>
      </c>
      <c r="N1303" s="0" t="n">
        <v>397</v>
      </c>
      <c r="O1303" s="2" t="s">
        <v>2605</v>
      </c>
    </row>
    <row r="1304" customFormat="false" ht="12.8" hidden="false" customHeight="false" outlineLevel="0" collapsed="false">
      <c r="C1304" s="0" t="n">
        <v>210</v>
      </c>
      <c r="D1304" s="0" t="n">
        <f aca="false">COUNTIF(D2:D399,"*210*")</f>
        <v>1</v>
      </c>
      <c r="J1304" s="0" t="n">
        <v>206</v>
      </c>
      <c r="K1304" s="0" t="s">
        <v>1286</v>
      </c>
      <c r="L1304" s="0" t="n">
        <v>2016</v>
      </c>
      <c r="M1304" s="0" t="s">
        <v>1287</v>
      </c>
      <c r="N1304" s="0" t="s">
        <v>2608</v>
      </c>
      <c r="O1304" s="2" t="s">
        <v>2609</v>
      </c>
    </row>
    <row r="1305" customFormat="false" ht="12.8" hidden="false" customHeight="false" outlineLevel="0" collapsed="false">
      <c r="C1305" s="0" t="n">
        <v>228</v>
      </c>
      <c r="D1305" s="0" t="n">
        <f aca="false">COUNTIF(D2:D399,"*228*")</f>
        <v>11</v>
      </c>
      <c r="J1305" s="0" t="n">
        <v>222</v>
      </c>
      <c r="K1305" s="0" t="s">
        <v>1148</v>
      </c>
      <c r="L1305" s="0" t="n">
        <v>2017</v>
      </c>
      <c r="M1305" s="0" t="s">
        <v>1413</v>
      </c>
      <c r="N1305" s="0" t="s">
        <v>2613</v>
      </c>
      <c r="O1305" s="2" t="s">
        <v>2613</v>
      </c>
    </row>
    <row r="1306" customFormat="false" ht="12.8" hidden="false" customHeight="false" outlineLevel="0" collapsed="false">
      <c r="C1306" s="0" t="n">
        <v>264</v>
      </c>
      <c r="D1306" s="0" t="n">
        <v>1</v>
      </c>
      <c r="J1306" s="0" t="n">
        <v>228</v>
      </c>
      <c r="K1306" s="0" t="s">
        <v>1368</v>
      </c>
      <c r="L1306" s="0" t="n">
        <v>2017</v>
      </c>
      <c r="M1306" s="0" t="s">
        <v>1369</v>
      </c>
      <c r="N1306" s="0" t="n">
        <v>404</v>
      </c>
      <c r="O1306" s="2" t="s">
        <v>2616</v>
      </c>
    </row>
    <row r="1307" customFormat="false" ht="12.8" hidden="false" customHeight="false" outlineLevel="0" collapsed="false">
      <c r="C1307" s="0" t="n">
        <v>273</v>
      </c>
      <c r="D1307" s="0" t="n">
        <v>1</v>
      </c>
      <c r="J1307" s="0" t="n">
        <v>244</v>
      </c>
      <c r="K1307" s="0" t="s">
        <v>1601</v>
      </c>
      <c r="L1307" s="0" t="n">
        <v>2018</v>
      </c>
      <c r="M1307" s="0" t="s">
        <v>1602</v>
      </c>
      <c r="N1307" s="0" t="n">
        <v>405</v>
      </c>
      <c r="O1307" s="2" t="n">
        <v>405</v>
      </c>
    </row>
    <row r="1308" customFormat="false" ht="12.8" hidden="false" customHeight="false" outlineLevel="0" collapsed="false">
      <c r="C1308" s="0" t="n">
        <v>347</v>
      </c>
      <c r="D1308" s="0" t="n">
        <f aca="false">COUNTIF(D2:D399,"*347*")</f>
        <v>1</v>
      </c>
    </row>
    <row r="1309" customFormat="false" ht="12.8" hidden="false" customHeight="false" outlineLevel="0" collapsed="false">
      <c r="C1309" s="0" t="n">
        <v>383</v>
      </c>
      <c r="D1309" s="0" t="n">
        <f aca="false">COUNTIF(D2:D399,"*383*")</f>
        <v>1</v>
      </c>
      <c r="J1309" s="0" t="n">
        <v>14</v>
      </c>
      <c r="N1309" s="0" t="n">
        <v>11</v>
      </c>
      <c r="O1309" s="0" t="n">
        <v>11</v>
      </c>
      <c r="P1309" s="5" t="n">
        <f aca="false">(O1309-N1309)/N1309</f>
        <v>0</v>
      </c>
    </row>
    <row r="1310" customFormat="false" ht="12.8" hidden="false" customHeight="false" outlineLevel="0" collapsed="false">
      <c r="C1310" s="0" t="n">
        <v>406</v>
      </c>
      <c r="D1310" s="0" t="n">
        <f aca="false">COUNTIF(D2:D399,"*406*")</f>
        <v>22</v>
      </c>
      <c r="J1310" s="0" t="n">
        <v>15</v>
      </c>
      <c r="N1310" s="0" t="n">
        <v>12</v>
      </c>
      <c r="O1310" s="0" t="n">
        <v>12</v>
      </c>
      <c r="P1310" s="5" t="n">
        <f aca="false">(O1310-N1310)/N1310</f>
        <v>0</v>
      </c>
    </row>
    <row r="1311" customFormat="false" ht="12.8" hidden="false" customHeight="false" outlineLevel="0" collapsed="false">
      <c r="C1311" s="0" t="n">
        <v>407</v>
      </c>
      <c r="D1311" s="0" t="n">
        <f aca="false">COUNTIF(D2:D399,"*407*")</f>
        <v>1</v>
      </c>
      <c r="J1311" s="0" t="n">
        <v>41</v>
      </c>
      <c r="N1311" s="0" t="n">
        <v>2</v>
      </c>
      <c r="O1311" s="0" t="n">
        <v>2</v>
      </c>
      <c r="P1311" s="5" t="n">
        <f aca="false">(O1311-N1311)/N1311</f>
        <v>0</v>
      </c>
    </row>
    <row r="1312" customFormat="false" ht="12.8" hidden="false" customHeight="false" outlineLevel="0" collapsed="false">
      <c r="C1312" s="0" t="n">
        <v>408</v>
      </c>
      <c r="D1312" s="0" t="n">
        <f aca="false">COUNTIF(D2:D399,"*408*")</f>
        <v>6</v>
      </c>
      <c r="J1312" s="0" t="n">
        <v>48</v>
      </c>
      <c r="N1312" s="0" t="n">
        <v>8</v>
      </c>
      <c r="O1312" s="0" t="n">
        <v>18</v>
      </c>
      <c r="P1312" s="5" t="n">
        <f aca="false">(O1312-N1312)/N1312</f>
        <v>1.25</v>
      </c>
    </row>
    <row r="1313" customFormat="false" ht="12.8" hidden="false" customHeight="false" outlineLevel="0" collapsed="false">
      <c r="C1313" s="0" t="n">
        <v>409</v>
      </c>
      <c r="D1313" s="0" t="n">
        <f aca="false">COUNTIF(D2:D399,"*409*")</f>
        <v>5</v>
      </c>
      <c r="J1313" s="0" t="n">
        <v>57</v>
      </c>
      <c r="N1313" s="0" t="n">
        <v>1</v>
      </c>
      <c r="O1313" s="0" t="n">
        <v>1</v>
      </c>
      <c r="P1313" s="5" t="n">
        <f aca="false">(O1313-N1313)/N1313</f>
        <v>0</v>
      </c>
    </row>
    <row r="1314" customFormat="false" ht="12.8" hidden="false" customHeight="false" outlineLevel="0" collapsed="false">
      <c r="C1314" s="0" t="n">
        <v>410</v>
      </c>
      <c r="D1314" s="0" t="n">
        <f aca="false">COUNTIF(D2:D399,"*410*")</f>
        <v>3</v>
      </c>
      <c r="J1314" s="0" t="n">
        <v>82</v>
      </c>
      <c r="N1314" s="0" t="n">
        <v>6</v>
      </c>
      <c r="O1314" s="0" t="n">
        <v>13</v>
      </c>
      <c r="P1314" s="5" t="n">
        <f aca="false">(O1314-N1314)/N1314</f>
        <v>1.16666666666667</v>
      </c>
    </row>
    <row r="1315" customFormat="false" ht="12.8" hidden="false" customHeight="false" outlineLevel="0" collapsed="false">
      <c r="C1315" s="0" t="n">
        <v>411</v>
      </c>
      <c r="D1315" s="0" t="n">
        <f aca="false">COUNTIF(D2:D399,"*411*")</f>
        <v>15</v>
      </c>
      <c r="J1315" s="0" t="n">
        <v>110</v>
      </c>
      <c r="N1315" s="0" t="n">
        <v>3</v>
      </c>
      <c r="O1315" s="0" t="n">
        <v>3</v>
      </c>
      <c r="P1315" s="5" t="n">
        <f aca="false">(O1315-N1315)/N1315</f>
        <v>0</v>
      </c>
    </row>
    <row r="1316" customFormat="false" ht="12.8" hidden="false" customHeight="false" outlineLevel="0" collapsed="false">
      <c r="C1316" s="0" t="n">
        <v>412</v>
      </c>
      <c r="D1316" s="0" t="n">
        <f aca="false">COUNTIF(D2:D399,"*412*")</f>
        <v>1</v>
      </c>
      <c r="J1316" s="0" t="n">
        <v>120</v>
      </c>
      <c r="N1316" s="0" t="n">
        <v>1</v>
      </c>
      <c r="O1316" s="0" t="n">
        <v>1</v>
      </c>
      <c r="P1316" s="5" t="n">
        <f aca="false">(O1316-N1316)/N1316</f>
        <v>0</v>
      </c>
    </row>
    <row r="1317" customFormat="false" ht="12.8" hidden="false" customHeight="false" outlineLevel="0" collapsed="false">
      <c r="C1317" s="0" t="n">
        <v>413</v>
      </c>
      <c r="D1317" s="0" t="n">
        <f aca="false">COUNTIF(D2:D399,"*413*")</f>
        <v>1</v>
      </c>
      <c r="J1317" s="0" t="n">
        <v>135</v>
      </c>
      <c r="N1317" s="0" t="n">
        <v>1</v>
      </c>
      <c r="O1317" s="0" t="n">
        <v>1</v>
      </c>
      <c r="P1317" s="5" t="n">
        <f aca="false">(O1317-N1317)/N1317</f>
        <v>0</v>
      </c>
    </row>
    <row r="1318" customFormat="false" ht="12.8" hidden="false" customHeight="false" outlineLevel="0" collapsed="false">
      <c r="C1318" s="0" t="n">
        <v>414</v>
      </c>
      <c r="D1318" s="0" t="n">
        <f aca="false">COUNTIF(D2:D399,"*414*")</f>
        <v>1</v>
      </c>
      <c r="J1318" s="0" t="n">
        <v>185</v>
      </c>
      <c r="N1318" s="0" t="n">
        <v>1</v>
      </c>
      <c r="O1318" s="0" t="n">
        <v>1</v>
      </c>
      <c r="P1318" s="5" t="n">
        <f aca="false">(O1318-N1318)/N1318</f>
        <v>0</v>
      </c>
    </row>
    <row r="1319" customFormat="false" ht="12.8" hidden="false" customHeight="false" outlineLevel="0" collapsed="false">
      <c r="C1319" s="0" t="n">
        <v>415</v>
      </c>
      <c r="D1319" s="0" t="n">
        <f aca="false">COUNTIF(D2:D399,"*415*")</f>
        <v>4</v>
      </c>
      <c r="J1319" s="0" t="n">
        <v>202</v>
      </c>
      <c r="N1319" s="0" t="n">
        <v>1</v>
      </c>
      <c r="O1319" s="0" t="n">
        <v>2</v>
      </c>
      <c r="P1319" s="5" t="n">
        <f aca="false">(O1319-N1319)/N1319</f>
        <v>1</v>
      </c>
    </row>
    <row r="1320" customFormat="false" ht="12.8" hidden="false" customHeight="false" outlineLevel="0" collapsed="false">
      <c r="C1320" s="0" t="n">
        <v>416</v>
      </c>
      <c r="D1320" s="0" t="n">
        <f aca="false">COUNTIF(D2:D399,"*416*")</f>
        <v>1</v>
      </c>
      <c r="J1320" s="0" t="n">
        <v>206</v>
      </c>
      <c r="N1320" s="0" t="n">
        <v>6</v>
      </c>
      <c r="O1320" s="0" t="n">
        <v>7</v>
      </c>
      <c r="P1320" s="5" t="n">
        <f aca="false">(O1320-N1320)/N1320</f>
        <v>0.166666666666667</v>
      </c>
    </row>
    <row r="1321" customFormat="false" ht="12.8" hidden="false" customHeight="false" outlineLevel="0" collapsed="false">
      <c r="C1321" s="0" t="n">
        <v>417</v>
      </c>
      <c r="D1321" s="0" t="n">
        <f aca="false">COUNTIF(D2:D399,"*417*")</f>
        <v>1</v>
      </c>
      <c r="J1321" s="0" t="n">
        <v>222</v>
      </c>
      <c r="N1321" s="0" t="n">
        <v>2</v>
      </c>
      <c r="O1321" s="0" t="n">
        <v>2</v>
      </c>
      <c r="P1321" s="5" t="n">
        <f aca="false">(O1321-N1321)/N1321</f>
        <v>0</v>
      </c>
    </row>
    <row r="1322" customFormat="false" ht="12.8" hidden="false" customHeight="false" outlineLevel="0" collapsed="false">
      <c r="C1322" s="0" t="n">
        <v>418</v>
      </c>
      <c r="D1322" s="0" t="n">
        <f aca="false">COUNTIF(D2:D399,"*418*")</f>
        <v>6</v>
      </c>
      <c r="J1322" s="0" t="n">
        <v>228</v>
      </c>
      <c r="N1322" s="0" t="n">
        <v>1</v>
      </c>
      <c r="O1322" s="0" t="n">
        <v>11</v>
      </c>
      <c r="P1322" s="5" t="n">
        <f aca="false">(O1322-N1322)/N1322</f>
        <v>10</v>
      </c>
    </row>
    <row r="1323" customFormat="false" ht="12.8" hidden="false" customHeight="false" outlineLevel="0" collapsed="false">
      <c r="C1323" s="0" t="n">
        <v>419</v>
      </c>
      <c r="D1323" s="0" t="n">
        <f aca="false">COUNTIF(D2:D399,"*419*")</f>
        <v>6</v>
      </c>
      <c r="J1323" s="0" t="n">
        <v>244</v>
      </c>
      <c r="N1323" s="0" t="n">
        <v>1</v>
      </c>
      <c r="O1323" s="0" t="n">
        <v>1</v>
      </c>
      <c r="P1323" s="5" t="n">
        <f aca="false">(O1323-N1323)/N1323</f>
        <v>0</v>
      </c>
    </row>
    <row r="1324" customFormat="false" ht="12.8" hidden="false" customHeight="false" outlineLevel="0" collapsed="false">
      <c r="C1324" s="0" t="n">
        <v>421</v>
      </c>
      <c r="D1324" s="0" t="n">
        <f aca="false">COUNTIF(D2:D399,"*421*")</f>
        <v>2</v>
      </c>
    </row>
    <row r="1325" customFormat="false" ht="12.8" hidden="false" customHeight="false" outlineLevel="0" collapsed="false">
      <c r="C1325" s="0" t="n">
        <v>423</v>
      </c>
      <c r="D1325" s="0" t="n">
        <f aca="false">COUNTIF(D2:D399,"*423*")</f>
        <v>1</v>
      </c>
    </row>
    <row r="1326" customFormat="false" ht="12.8" hidden="false" customHeight="false" outlineLevel="0" collapsed="false">
      <c r="C1326" s="0" t="n">
        <v>424</v>
      </c>
      <c r="D1326" s="0" t="n">
        <f aca="false">COUNTIF(D2:D399,"*424*")</f>
        <v>1</v>
      </c>
    </row>
    <row r="1327" customFormat="false" ht="12.8" hidden="false" customHeight="false" outlineLevel="0" collapsed="false">
      <c r="C1327" s="0" t="n">
        <v>425</v>
      </c>
      <c r="D1327" s="0" t="n">
        <f aca="false">COUNTIF(D2:D399,"*425*")</f>
        <v>1</v>
      </c>
    </row>
    <row r="1328" customFormat="false" ht="12.8" hidden="false" customHeight="false" outlineLevel="0" collapsed="false">
      <c r="C1328" s="0" t="n">
        <v>426</v>
      </c>
      <c r="D1328" s="0" t="n">
        <f aca="false">COUNTIF(D2:D399,"*426*")</f>
        <v>5</v>
      </c>
    </row>
    <row r="1329" customFormat="false" ht="12.8" hidden="false" customHeight="false" outlineLevel="0" collapsed="false">
      <c r="C1329" s="0" t="n">
        <v>427</v>
      </c>
      <c r="D1329" s="0" t="n">
        <f aca="false">COUNTIF(D2:D399,"*427*")</f>
        <v>3</v>
      </c>
    </row>
    <row r="1330" customFormat="false" ht="12.8" hidden="false" customHeight="false" outlineLevel="0" collapsed="false">
      <c r="C1330" s="0" t="n">
        <v>428</v>
      </c>
      <c r="D1330" s="0" t="n">
        <f aca="false">COUNTIF(D2:D399,"*428*")</f>
        <v>2</v>
      </c>
    </row>
    <row r="1331" customFormat="false" ht="12.8" hidden="false" customHeight="false" outlineLevel="0" collapsed="false">
      <c r="C1331" s="0" t="n">
        <v>429</v>
      </c>
      <c r="D1331" s="0" t="n">
        <f aca="false">COUNTIF(D2:D399,"*429*")</f>
        <v>2</v>
      </c>
    </row>
    <row r="1332" customFormat="false" ht="12.8" hidden="false" customHeight="false" outlineLevel="0" collapsed="false">
      <c r="C1332" s="0" t="n">
        <v>430</v>
      </c>
      <c r="D1332" s="0" t="n">
        <f aca="false">COUNTIF(D2:D399,"*430*")</f>
        <v>1</v>
      </c>
    </row>
    <row r="1333" customFormat="false" ht="12.8" hidden="false" customHeight="false" outlineLevel="0" collapsed="false">
      <c r="C1333" s="0" t="n">
        <v>431</v>
      </c>
      <c r="D1333" s="0" t="n">
        <f aca="false">COUNTIF(D2:D399,"*431*")</f>
        <v>3</v>
      </c>
    </row>
    <row r="1334" customFormat="false" ht="12.8" hidden="false" customHeight="false" outlineLevel="0" collapsed="false">
      <c r="C1334" s="0" t="n">
        <v>432</v>
      </c>
      <c r="D1334" s="0" t="n">
        <f aca="false">COUNTIF(D2:D399,"*432*")</f>
        <v>4</v>
      </c>
    </row>
    <row r="1335" customFormat="false" ht="12.8" hidden="false" customHeight="false" outlineLevel="0" collapsed="false">
      <c r="C1335" s="0" t="n">
        <v>433</v>
      </c>
      <c r="D1335" s="0" t="n">
        <f aca="false">COUNTIF(D2:D399,"*433*")</f>
        <v>1</v>
      </c>
    </row>
    <row r="1336" customFormat="false" ht="12.8" hidden="false" customHeight="false" outlineLevel="0" collapsed="false">
      <c r="C1336" s="0" t="n">
        <v>434</v>
      </c>
      <c r="D1336" s="0" t="n">
        <f aca="false">COUNTIF(D2:D399,"*434*")</f>
        <v>6</v>
      </c>
    </row>
    <row r="1337" customFormat="false" ht="12.8" hidden="false" customHeight="false" outlineLevel="0" collapsed="false">
      <c r="C1337" s="0" t="n">
        <v>435</v>
      </c>
      <c r="D1337" s="0" t="n">
        <f aca="false">COUNTIF(D2:D399,"*435*")</f>
        <v>1</v>
      </c>
    </row>
    <row r="1338" customFormat="false" ht="12.8" hidden="false" customHeight="false" outlineLevel="0" collapsed="false">
      <c r="C1338" s="0" t="n">
        <v>436</v>
      </c>
      <c r="D1338" s="0" t="n">
        <f aca="false">COUNTIF(D2:D399,"*436*")</f>
        <v>1</v>
      </c>
    </row>
    <row r="1339" customFormat="false" ht="12.8" hidden="false" customHeight="false" outlineLevel="0" collapsed="false">
      <c r="C1339" s="0" t="n">
        <v>437</v>
      </c>
      <c r="D1339" s="0" t="n">
        <f aca="false">COUNTIF(D2:D399,"*437*")</f>
        <v>2</v>
      </c>
    </row>
    <row r="1340" customFormat="false" ht="12.8" hidden="false" customHeight="false" outlineLevel="0" collapsed="false">
      <c r="C1340" s="0" t="n">
        <v>438</v>
      </c>
      <c r="D1340" s="0" t="n">
        <f aca="false">COUNTIF(D2:D399,"*438*")</f>
        <v>1</v>
      </c>
    </row>
    <row r="1341" customFormat="false" ht="12.8" hidden="false" customHeight="false" outlineLevel="0" collapsed="false">
      <c r="C1341" s="0" t="n">
        <v>439</v>
      </c>
      <c r="D1341" s="0" t="n">
        <f aca="false">COUNTIF(D2:D399,"*439*")</f>
        <v>1</v>
      </c>
    </row>
    <row r="1342" customFormat="false" ht="12.8" hidden="false" customHeight="false" outlineLevel="0" collapsed="false">
      <c r="C1342" s="0" t="n">
        <v>440</v>
      </c>
      <c r="D1342" s="0" t="n">
        <f aca="false">COUNTIF(D2:D399,"*440*")</f>
        <v>2</v>
      </c>
    </row>
    <row r="1343" customFormat="false" ht="12.8" hidden="false" customHeight="false" outlineLevel="0" collapsed="false">
      <c r="C1343" s="0" t="n">
        <v>441</v>
      </c>
      <c r="D1343" s="0" t="n">
        <f aca="false">COUNTIF(D2:D399,"*441*")</f>
        <v>23</v>
      </c>
    </row>
    <row r="1344" customFormat="false" ht="12.8" hidden="false" customHeight="false" outlineLevel="0" collapsed="false">
      <c r="C1344" s="0" t="n">
        <v>444</v>
      </c>
      <c r="D1344" s="0" t="n">
        <f aca="false">COUNTIF(D2:D399,"*444*")</f>
        <v>1</v>
      </c>
    </row>
    <row r="1345" customFormat="false" ht="12.8" hidden="false" customHeight="false" outlineLevel="0" collapsed="false">
      <c r="C1345" s="0" t="n">
        <v>445</v>
      </c>
      <c r="D1345" s="0" t="n">
        <f aca="false">COUNTIF(D2:D399,"*445*")</f>
        <v>2</v>
      </c>
    </row>
    <row r="1346" customFormat="false" ht="12.8" hidden="false" customHeight="false" outlineLevel="0" collapsed="false">
      <c r="C1346" s="0" t="n">
        <v>446</v>
      </c>
      <c r="D1346" s="0" t="n">
        <f aca="false">COUNTIF(D2:D399,"*446*")</f>
        <v>1</v>
      </c>
    </row>
    <row r="1347" customFormat="false" ht="12.8" hidden="false" customHeight="false" outlineLevel="0" collapsed="false">
      <c r="C1347" s="0" t="n">
        <v>448</v>
      </c>
      <c r="D1347" s="0" t="n">
        <f aca="false">COUNTIF(D2:D399,"*448*")</f>
        <v>3</v>
      </c>
    </row>
    <row r="1348" customFormat="false" ht="12.8" hidden="false" customHeight="false" outlineLevel="0" collapsed="false">
      <c r="C1348" s="0" t="n">
        <v>450</v>
      </c>
      <c r="D1348" s="0" t="n">
        <f aca="false">COUNTIF(D2:D399,"*450*")</f>
        <v>1</v>
      </c>
    </row>
    <row r="1349" customFormat="false" ht="12.8" hidden="false" customHeight="false" outlineLevel="0" collapsed="false">
      <c r="C1349" s="0" t="n">
        <v>451</v>
      </c>
      <c r="D1349" s="0" t="n">
        <f aca="false">COUNTIF(D2:D399,"*451*")</f>
        <v>3</v>
      </c>
    </row>
    <row r="1350" customFormat="false" ht="12.8" hidden="false" customHeight="false" outlineLevel="0" collapsed="false">
      <c r="C1350" s="0" t="n">
        <v>452</v>
      </c>
      <c r="D1350" s="0" t="n">
        <f aca="false">COUNTIF(D2:D399,"*452*")</f>
        <v>1</v>
      </c>
    </row>
    <row r="1351" customFormat="false" ht="12.8" hidden="false" customHeight="false" outlineLevel="0" collapsed="false">
      <c r="C1351" s="0" t="n">
        <v>453</v>
      </c>
      <c r="D1351" s="0" t="n">
        <f aca="false">COUNTIF(D2:D399,"*453*")</f>
        <v>1</v>
      </c>
    </row>
    <row r="1352" customFormat="false" ht="12.8" hidden="false" customHeight="false" outlineLevel="0" collapsed="false">
      <c r="C1352" s="0" t="n">
        <v>454</v>
      </c>
      <c r="D1352" s="0" t="n">
        <f aca="false">COUNTIF(D2:D399,"*454*")</f>
        <v>2</v>
      </c>
    </row>
    <row r="1353" customFormat="false" ht="12.8" hidden="false" customHeight="false" outlineLevel="0" collapsed="false">
      <c r="C1353" s="0" t="n">
        <v>455</v>
      </c>
      <c r="D1353" s="0" t="n">
        <f aca="false">COUNTIF(D2:D399,"*455*")</f>
        <v>2</v>
      </c>
    </row>
    <row r="1354" customFormat="false" ht="12.8" hidden="false" customHeight="false" outlineLevel="0" collapsed="false">
      <c r="C1354" s="0" t="n">
        <v>456</v>
      </c>
      <c r="D1354" s="0" t="n">
        <f aca="false">COUNTIF(D2:D399,"*456*")</f>
        <v>1</v>
      </c>
    </row>
    <row r="1355" customFormat="false" ht="12.8" hidden="false" customHeight="false" outlineLevel="0" collapsed="false">
      <c r="C1355" s="0" t="n">
        <v>457</v>
      </c>
      <c r="D1355" s="0" t="n">
        <f aca="false">COUNTIF(D2:D399,"*457*")</f>
        <v>1</v>
      </c>
    </row>
    <row r="1356" customFormat="false" ht="12.8" hidden="false" customHeight="false" outlineLevel="0" collapsed="false">
      <c r="C1356" s="0" t="n">
        <v>458</v>
      </c>
      <c r="D1356" s="0" t="n">
        <f aca="false">COUNTIF(D2:D399,"*458*")</f>
        <v>1</v>
      </c>
    </row>
    <row r="1357" customFormat="false" ht="12.8" hidden="false" customHeight="false" outlineLevel="0" collapsed="false">
      <c r="C1357" s="0" t="n">
        <v>460</v>
      </c>
      <c r="D1357" s="0" t="n">
        <f aca="false">COUNTIF(D2:D399,"*460*")</f>
        <v>1</v>
      </c>
    </row>
    <row r="1358" customFormat="false" ht="12.8" hidden="false" customHeight="false" outlineLevel="0" collapsed="false">
      <c r="C1358" s="0" t="n">
        <v>463</v>
      </c>
      <c r="D1358" s="0" t="n">
        <f aca="false">COUNTIF(D2:D399,"*463*")</f>
        <v>1</v>
      </c>
    </row>
    <row r="1359" customFormat="false" ht="12.8" hidden="false" customHeight="false" outlineLevel="0" collapsed="false">
      <c r="C1359" s="0" t="n">
        <v>464</v>
      </c>
      <c r="D1359" s="0" t="n">
        <f aca="false">COUNTIF(D2:D399,"*464*")</f>
        <v>1</v>
      </c>
    </row>
    <row r="1360" customFormat="false" ht="12.8" hidden="false" customHeight="false" outlineLevel="0" collapsed="false">
      <c r="C1360" s="0" t="n">
        <v>465</v>
      </c>
      <c r="D1360" s="0" t="n">
        <f aca="false">COUNTIF(D2:D399,"*465*")</f>
        <v>1</v>
      </c>
    </row>
    <row r="1361" customFormat="false" ht="12.8" hidden="false" customHeight="false" outlineLevel="0" collapsed="false">
      <c r="C1361" s="0" t="n">
        <v>466</v>
      </c>
      <c r="D1361" s="0" t="n">
        <f aca="false">COUNTIF(D2:D399,"*466*")</f>
        <v>2</v>
      </c>
    </row>
    <row r="1362" customFormat="false" ht="12.8" hidden="false" customHeight="false" outlineLevel="0" collapsed="false">
      <c r="C1362" s="0" t="n">
        <v>467</v>
      </c>
      <c r="D1362" s="0" t="n">
        <f aca="false">COUNTIF(D2:D399,"*467*")</f>
        <v>1</v>
      </c>
    </row>
    <row r="1363" customFormat="false" ht="12.8" hidden="false" customHeight="false" outlineLevel="0" collapsed="false">
      <c r="C1363" s="0" t="n">
        <v>469</v>
      </c>
      <c r="D1363" s="0" t="n">
        <f aca="false">COUNTIF(D2:D399,"*469*")</f>
        <v>1</v>
      </c>
    </row>
    <row r="1364" customFormat="false" ht="12.8" hidden="false" customHeight="false" outlineLevel="0" collapsed="false">
      <c r="C1364" s="0" t="n">
        <v>470</v>
      </c>
      <c r="D1364" s="0" t="n">
        <f aca="false">COUNTIF(D2:D399,"*470*")</f>
        <v>1</v>
      </c>
    </row>
    <row r="1365" customFormat="false" ht="12.8" hidden="false" customHeight="false" outlineLevel="0" collapsed="false">
      <c r="C1365" s="0" t="n">
        <v>472</v>
      </c>
      <c r="D1365" s="0" t="n">
        <f aca="false">COUNTIF(D2:D399,"*472*")</f>
        <v>1</v>
      </c>
    </row>
    <row r="1366" customFormat="false" ht="12.8" hidden="false" customHeight="false" outlineLevel="0" collapsed="false">
      <c r="C1366" s="0" t="n">
        <v>473</v>
      </c>
      <c r="D1366" s="0" t="n">
        <f aca="false">COUNTIF(D2:D399,"*473*")</f>
        <v>1</v>
      </c>
    </row>
    <row r="1367" customFormat="false" ht="12.8" hidden="false" customHeight="false" outlineLevel="0" collapsed="false">
      <c r="C1367" s="0" t="n">
        <v>474</v>
      </c>
      <c r="D1367" s="0" t="n">
        <f aca="false">COUNTIF(D2:D399,"*474*")</f>
        <v>1</v>
      </c>
    </row>
    <row r="1368" customFormat="false" ht="12.8" hidden="false" customHeight="false" outlineLevel="0" collapsed="false">
      <c r="C1368" s="0" t="n">
        <v>476</v>
      </c>
      <c r="D1368" s="0" t="n">
        <f aca="false">COUNTIF(D2:D399,"*476*")</f>
        <v>1</v>
      </c>
    </row>
    <row r="1369" customFormat="false" ht="12.8" hidden="false" customHeight="false" outlineLevel="0" collapsed="false">
      <c r="C1369" s="0" t="n">
        <v>479</v>
      </c>
      <c r="D1369" s="0" t="n">
        <f aca="false">COUNTIF(D2:D399,"*479*")</f>
        <v>2</v>
      </c>
    </row>
    <row r="1370" customFormat="false" ht="12.8" hidden="false" customHeight="false" outlineLevel="0" collapsed="false">
      <c r="C1370" s="0" t="n">
        <v>480</v>
      </c>
      <c r="D1370" s="0" t="n">
        <f aca="false">COUNTIF(D2:D399,"*480*")</f>
        <v>2</v>
      </c>
    </row>
    <row r="1371" customFormat="false" ht="12.8" hidden="false" customHeight="false" outlineLevel="0" collapsed="false">
      <c r="C1371" s="0" t="n">
        <v>1242</v>
      </c>
      <c r="D1371" s="0" t="n">
        <f aca="false">COUNTIF(D2:D399,"*1242*")</f>
        <v>10</v>
      </c>
    </row>
    <row r="1372" customFormat="false" ht="12.8" hidden="false" customHeight="false" outlineLevel="0" collapsed="false">
      <c r="C1372" s="0" t="n">
        <v>1243</v>
      </c>
      <c r="D1372" s="0" t="n">
        <f aca="false">COUNTIF(D2:D399,"*1243*")</f>
        <v>3</v>
      </c>
    </row>
    <row r="1373" customFormat="false" ht="12.8" hidden="false" customHeight="false" outlineLevel="0" collapsed="false">
      <c r="C1373" s="0" t="n">
        <v>1244</v>
      </c>
      <c r="D1373" s="0" t="n">
        <f aca="false">COUNTIF(D2:D399,"*1244*")</f>
        <v>119</v>
      </c>
    </row>
    <row r="1374" customFormat="false" ht="12.8" hidden="false" customHeight="false" outlineLevel="0" collapsed="false">
      <c r="C1374" s="0" t="n">
        <v>1245</v>
      </c>
      <c r="D1374" s="0" t="n">
        <f aca="false">COUNTIF(D2:D399,"*1245*")</f>
        <v>6</v>
      </c>
    </row>
    <row r="1375" customFormat="false" ht="12.8" hidden="false" customHeight="false" outlineLevel="0" collapsed="false">
      <c r="C1375" s="0" t="n">
        <v>1246</v>
      </c>
      <c r="D1375" s="0" t="n">
        <f aca="false">COUNTIF(D2:D399,"*1246*")</f>
        <v>0</v>
      </c>
    </row>
    <row r="1376" customFormat="false" ht="12.8" hidden="false" customHeight="false" outlineLevel="0" collapsed="false">
      <c r="C1376" s="0" t="n">
        <v>1247</v>
      </c>
      <c r="D1376" s="0" t="n">
        <f aca="false">COUNTIF(D2:D399,"*1247*")</f>
        <v>6</v>
      </c>
    </row>
    <row r="1377" customFormat="false" ht="12.8" hidden="false" customHeight="false" outlineLevel="0" collapsed="false">
      <c r="C1377" s="0" t="n">
        <v>1248</v>
      </c>
      <c r="D1377" s="0" t="n">
        <f aca="false">COUNTIF(D2:D399,"*1248*")</f>
        <v>6</v>
      </c>
    </row>
    <row r="1378" customFormat="false" ht="12.8" hidden="false" customHeight="false" outlineLevel="0" collapsed="false">
      <c r="C1378" s="0" t="n">
        <v>1249</v>
      </c>
      <c r="D1378" s="0" t="n">
        <f aca="false">COUNTIF(D2:D399,"*1249*")</f>
        <v>3</v>
      </c>
    </row>
    <row r="1379" customFormat="false" ht="12.8" hidden="false" customHeight="false" outlineLevel="0" collapsed="false">
      <c r="C1379" s="0" t="n">
        <v>1250</v>
      </c>
      <c r="D1379" s="0" t="n">
        <f aca="false">COUNTIF(D2:D399,"*1250*")</f>
        <v>17</v>
      </c>
    </row>
    <row r="1380" customFormat="false" ht="12.8" hidden="false" customHeight="false" outlineLevel="0" collapsed="false">
      <c r="C1380" s="0" t="n">
        <v>1251</v>
      </c>
      <c r="D1380" s="0" t="n">
        <f aca="false">COUNTIF(D2:D399,"*1251*")</f>
        <v>1</v>
      </c>
    </row>
    <row r="1381" customFormat="false" ht="12.8" hidden="false" customHeight="false" outlineLevel="0" collapsed="false">
      <c r="C1381" s="0" t="n">
        <v>1252</v>
      </c>
      <c r="D1381" s="0" t="n">
        <f aca="false">COUNTIF(D2:D399,"*1252*")</f>
        <v>1</v>
      </c>
    </row>
    <row r="1382" customFormat="false" ht="12.8" hidden="false" customHeight="false" outlineLevel="0" collapsed="false">
      <c r="C1382" s="0" t="n">
        <v>1253</v>
      </c>
      <c r="D1382" s="0" t="n">
        <f aca="false">COUNTIF(D2:D399,"*1253*")</f>
        <v>2</v>
      </c>
    </row>
    <row r="1383" customFormat="false" ht="12.8" hidden="false" customHeight="false" outlineLevel="0" collapsed="false">
      <c r="C1383" s="0" t="n">
        <v>1254</v>
      </c>
      <c r="D1383" s="0" t="n">
        <f aca="false">COUNTIF(D2:D399,"*1254*")</f>
        <v>1</v>
      </c>
    </row>
    <row r="1384" customFormat="false" ht="12.8" hidden="false" customHeight="false" outlineLevel="0" collapsed="false">
      <c r="C1384" s="0" t="n">
        <v>1255</v>
      </c>
      <c r="D1384" s="0" t="n">
        <f aca="false">COUNTIF(D2:D399,"*1255*")</f>
        <v>3</v>
      </c>
    </row>
    <row r="1385" customFormat="false" ht="12.8" hidden="false" customHeight="false" outlineLevel="0" collapsed="false">
      <c r="C1385" s="0" t="n">
        <v>1256</v>
      </c>
      <c r="D1385" s="0" t="n">
        <f aca="false">COUNTIF(D2:D399,"*1256*")</f>
        <v>2</v>
      </c>
    </row>
    <row r="1386" customFormat="false" ht="12.8" hidden="false" customHeight="false" outlineLevel="0" collapsed="false">
      <c r="C1386" s="0" t="n">
        <v>1257</v>
      </c>
      <c r="D1386" s="0" t="n">
        <f aca="false">COUNTIF(D2:D399,"*1257*")</f>
        <v>2</v>
      </c>
    </row>
    <row r="1387" customFormat="false" ht="12.8" hidden="false" customHeight="false" outlineLevel="0" collapsed="false">
      <c r="C1387" s="0" t="n">
        <v>1258</v>
      </c>
      <c r="D1387" s="0" t="n">
        <f aca="false">COUNTIF(D2:D399,"*1258*")</f>
        <v>2</v>
      </c>
    </row>
    <row r="1388" customFormat="false" ht="12.8" hidden="false" customHeight="false" outlineLevel="0" collapsed="false">
      <c r="C1388" s="0" t="n">
        <v>1259</v>
      </c>
      <c r="D1388" s="0" t="n">
        <f aca="false">COUNTIF(D2:D399,"*1259*")</f>
        <v>2</v>
      </c>
    </row>
    <row r="1389" customFormat="false" ht="12.8" hidden="false" customHeight="false" outlineLevel="0" collapsed="false">
      <c r="C1389" s="0" t="n">
        <v>1260</v>
      </c>
      <c r="D1389" s="0" t="n">
        <f aca="false">COUNTIF(D2:D399,"*1260*")</f>
        <v>14</v>
      </c>
    </row>
    <row r="1390" customFormat="false" ht="12.8" hidden="false" customHeight="false" outlineLevel="0" collapsed="false">
      <c r="C1390" s="0" t="n">
        <v>1261</v>
      </c>
      <c r="D1390" s="0" t="n">
        <f aca="false">COUNTIF(D2:D399,"*1261*")</f>
        <v>1</v>
      </c>
    </row>
    <row r="1391" customFormat="false" ht="12.8" hidden="false" customHeight="false" outlineLevel="0" collapsed="false">
      <c r="C1391" s="0" t="n">
        <v>1262</v>
      </c>
      <c r="D1391" s="0" t="n">
        <f aca="false">COUNTIF(D2:D399,"*1262*")</f>
        <v>1</v>
      </c>
    </row>
    <row r="1392" customFormat="false" ht="12.8" hidden="false" customHeight="false" outlineLevel="0" collapsed="false">
      <c r="C1392" s="0" t="n">
        <v>1263</v>
      </c>
      <c r="D1392" s="0" t="n">
        <f aca="false">COUNTIF(D2:D399,"*1263*")</f>
        <v>1</v>
      </c>
    </row>
    <row r="1393" customFormat="false" ht="12.8" hidden="false" customHeight="false" outlineLevel="0" collapsed="false">
      <c r="C1393" s="0" t="n">
        <v>1264</v>
      </c>
      <c r="D1393" s="0" t="n">
        <f aca="false">COUNTIF(D2:D399,"*1264*")</f>
        <v>2</v>
      </c>
    </row>
    <row r="1394" customFormat="false" ht="12.8" hidden="false" customHeight="false" outlineLevel="0" collapsed="false">
      <c r="C1394" s="0" t="n">
        <v>1265</v>
      </c>
      <c r="D1394" s="0" t="n">
        <f aca="false">COUNTIF(D2:D399,"*1265*")</f>
        <v>1</v>
      </c>
    </row>
    <row r="1395" customFormat="false" ht="12.8" hidden="false" customHeight="false" outlineLevel="0" collapsed="false">
      <c r="C1395" s="0" t="n">
        <v>1266</v>
      </c>
      <c r="D1395" s="0" t="n">
        <f aca="false">COUNTIF(D2:D399,"*1266*")</f>
        <v>1</v>
      </c>
    </row>
    <row r="1396" customFormat="false" ht="12.8" hidden="false" customHeight="false" outlineLevel="0" collapsed="false">
      <c r="C1396" s="0" t="n">
        <v>1267</v>
      </c>
      <c r="D1396" s="0" t="n">
        <f aca="false">COUNTIF(D2:D399,"*1267*")</f>
        <v>1</v>
      </c>
    </row>
    <row r="1397" customFormat="false" ht="12.8" hidden="false" customHeight="false" outlineLevel="0" collapsed="false">
      <c r="C1397" s="0" t="n">
        <v>1268</v>
      </c>
      <c r="D1397" s="0" t="n">
        <f aca="false">COUNTIF(D2:D399,"*1268*")</f>
        <v>3</v>
      </c>
    </row>
    <row r="1398" customFormat="false" ht="12.8" hidden="false" customHeight="false" outlineLevel="0" collapsed="false">
      <c r="C1398" s="0" t="n">
        <v>1269</v>
      </c>
      <c r="D1398" s="0" t="n">
        <f aca="false">COUNTIF(D2:D399,"*1269*")</f>
        <v>1</v>
      </c>
    </row>
    <row r="1399" customFormat="false" ht="12.8" hidden="false" customHeight="false" outlineLevel="0" collapsed="false">
      <c r="C1399" s="0" t="n">
        <v>1270</v>
      </c>
      <c r="D1399" s="0" t="n">
        <f aca="false">COUNTIF(D2:D399,"*1270*")</f>
        <v>2</v>
      </c>
    </row>
    <row r="1400" customFormat="false" ht="12.8" hidden="false" customHeight="false" outlineLevel="0" collapsed="false">
      <c r="C1400" s="0" t="n">
        <v>1271</v>
      </c>
      <c r="D1400" s="0" t="n">
        <f aca="false">COUNTIF(D2:D399,"*1271*")</f>
        <v>5</v>
      </c>
    </row>
    <row r="1401" customFormat="false" ht="12.8" hidden="false" customHeight="false" outlineLevel="0" collapsed="false">
      <c r="C1401" s="0" t="n">
        <v>1272</v>
      </c>
      <c r="D1401" s="0" t="n">
        <f aca="false">COUNTIF(D2:D399,"*1272*")</f>
        <v>1</v>
      </c>
    </row>
    <row r="1402" customFormat="false" ht="12.8" hidden="false" customHeight="false" outlineLevel="0" collapsed="false">
      <c r="C1402" s="0" t="n">
        <v>1273</v>
      </c>
      <c r="D1402" s="0" t="n">
        <f aca="false">COUNTIF(D2:D399,"*1273*")</f>
        <v>5</v>
      </c>
    </row>
    <row r="1403" customFormat="false" ht="12.8" hidden="false" customHeight="false" outlineLevel="0" collapsed="false">
      <c r="C1403" s="0" t="n">
        <v>1274</v>
      </c>
      <c r="D1403" s="0" t="n">
        <f aca="false">COUNTIF(D2:D399,"*1274*")</f>
        <v>1</v>
      </c>
    </row>
    <row r="1404" customFormat="false" ht="12.8" hidden="false" customHeight="false" outlineLevel="0" collapsed="false">
      <c r="C1404" s="0" t="n">
        <v>1275</v>
      </c>
      <c r="D1404" s="0" t="n">
        <f aca="false">COUNTIF(D2:D399,"*1275*")</f>
        <v>1</v>
      </c>
    </row>
    <row r="1405" customFormat="false" ht="12.8" hidden="false" customHeight="false" outlineLevel="0" collapsed="false">
      <c r="C1405" s="0" t="n">
        <v>1276</v>
      </c>
      <c r="D1405" s="0" t="n">
        <f aca="false">COUNTIF(D2:D399,"*1276*")</f>
        <v>1</v>
      </c>
    </row>
    <row r="1406" customFormat="false" ht="12.8" hidden="false" customHeight="false" outlineLevel="0" collapsed="false">
      <c r="C1406" s="0" t="n">
        <v>1277</v>
      </c>
      <c r="D1406" s="0" t="n">
        <f aca="false">COUNTIF(D2:D399,"*1277*")</f>
        <v>2</v>
      </c>
    </row>
    <row r="1407" customFormat="false" ht="12.8" hidden="false" customHeight="false" outlineLevel="0" collapsed="false">
      <c r="C1407" s="0" t="n">
        <v>1278</v>
      </c>
      <c r="D1407" s="0" t="n">
        <f aca="false">COUNTIF(D2:D399,"*1278*")</f>
        <v>1</v>
      </c>
    </row>
    <row r="1408" customFormat="false" ht="12.8" hidden="false" customHeight="false" outlineLevel="0" collapsed="false">
      <c r="C1408" s="0" t="n">
        <v>1279</v>
      </c>
      <c r="D1408" s="0" t="n">
        <f aca="false">COUNTIF(D2:D399,"*1279*")</f>
        <v>1</v>
      </c>
    </row>
    <row r="1409" customFormat="false" ht="12.8" hidden="false" customHeight="false" outlineLevel="0" collapsed="false">
      <c r="C1409" s="0" t="n">
        <v>1280</v>
      </c>
      <c r="D1409" s="0" t="n">
        <f aca="false">COUNTIF(D2:D399,"*1280*")</f>
        <v>1</v>
      </c>
    </row>
    <row r="1410" customFormat="false" ht="12.8" hidden="false" customHeight="false" outlineLevel="0" collapsed="false">
      <c r="C1410" s="0" t="n">
        <v>1281</v>
      </c>
      <c r="D1410" s="0" t="n">
        <f aca="false">COUNTIF(D2:D399,"*1281*")</f>
        <v>1</v>
      </c>
    </row>
    <row r="1411" customFormat="false" ht="12.8" hidden="false" customHeight="false" outlineLevel="0" collapsed="false">
      <c r="C1411" s="0" t="n">
        <v>1282</v>
      </c>
      <c r="D1411" s="0" t="n">
        <f aca="false">COUNTIF(D2:D399,"*1282*")</f>
        <v>1</v>
      </c>
    </row>
    <row r="1412" customFormat="false" ht="12.8" hidden="false" customHeight="false" outlineLevel="0" collapsed="false">
      <c r="C1412" s="0" t="n">
        <v>1283</v>
      </c>
      <c r="D1412" s="0" t="n">
        <f aca="false">COUNTIF(D2:D399,"*1283*")</f>
        <v>1</v>
      </c>
    </row>
    <row r="1413" customFormat="false" ht="12.8" hidden="false" customHeight="false" outlineLevel="0" collapsed="false">
      <c r="C1413" s="0" t="n">
        <v>1284</v>
      </c>
      <c r="D1413" s="0" t="n">
        <f aca="false">COUNTIF(D2:D399,"*1284*")</f>
        <v>7</v>
      </c>
    </row>
    <row r="1414" customFormat="false" ht="12.8" hidden="false" customHeight="false" outlineLevel="0" collapsed="false">
      <c r="C1414" s="0" t="n">
        <v>1285</v>
      </c>
      <c r="D1414" s="0" t="n">
        <f aca="false">COUNTIF(D2:D399,"*1285*")</f>
        <v>1</v>
      </c>
    </row>
    <row r="1415" customFormat="false" ht="12.8" hidden="false" customHeight="false" outlineLevel="0" collapsed="false">
      <c r="C1415" s="0" t="n">
        <v>1286</v>
      </c>
      <c r="D1415" s="0" t="n">
        <f aca="false">COUNTIF(D2:D399,"*1286*")</f>
        <v>1</v>
      </c>
    </row>
    <row r="1416" customFormat="false" ht="12.8" hidden="false" customHeight="false" outlineLevel="0" collapsed="false">
      <c r="C1416" s="0" t="n">
        <v>1287</v>
      </c>
      <c r="D1416" s="0" t="n">
        <f aca="false">COUNTIF(D2:D399,"*1287*")</f>
        <v>1</v>
      </c>
    </row>
    <row r="1419" customFormat="false" ht="12.8" hidden="false" customHeight="false" outlineLevel="0" collapsed="false">
      <c r="D1419" s="0" t="n">
        <v>2</v>
      </c>
      <c r="E1419" s="0" t="n">
        <v>2</v>
      </c>
      <c r="F1419" s="0" t="n">
        <v>5</v>
      </c>
      <c r="G1419" s="0" t="s">
        <v>31</v>
      </c>
      <c r="H1419" s="0" t="n">
        <v>2006</v>
      </c>
      <c r="I1419" s="0" t="s">
        <v>32</v>
      </c>
    </row>
    <row r="1420" customFormat="false" ht="12.8" hidden="false" customHeight="false" outlineLevel="0" collapsed="false">
      <c r="D1420" s="0" t="n">
        <v>406</v>
      </c>
      <c r="E1420" s="0" t="n">
        <v>406</v>
      </c>
      <c r="F1420" s="0" t="n">
        <v>6</v>
      </c>
      <c r="G1420" s="0" t="s">
        <v>39</v>
      </c>
      <c r="H1420" s="0" t="n">
        <v>2006</v>
      </c>
      <c r="I1420" s="0" t="s">
        <v>40</v>
      </c>
    </row>
    <row r="1421" customFormat="false" ht="12.8" hidden="false" customHeight="false" outlineLevel="0" collapsed="false">
      <c r="D1421" s="0" t="n">
        <v>407</v>
      </c>
      <c r="E1421" s="0" t="n">
        <v>407</v>
      </c>
      <c r="F1421" s="0" t="n">
        <v>7</v>
      </c>
      <c r="G1421" s="0" t="s">
        <v>66</v>
      </c>
      <c r="H1421" s="0" t="n">
        <v>2008</v>
      </c>
      <c r="I1421" s="0" t="s">
        <v>67</v>
      </c>
    </row>
    <row r="1422" customFormat="false" ht="12.8" hidden="false" customHeight="false" outlineLevel="0" collapsed="false">
      <c r="D1422" s="0" t="s">
        <v>2564</v>
      </c>
      <c r="E1422" s="0" t="s">
        <v>2564</v>
      </c>
      <c r="F1422" s="0" t="n">
        <v>10</v>
      </c>
      <c r="G1422" s="0" t="s">
        <v>51</v>
      </c>
      <c r="H1422" s="0" t="n">
        <v>2008</v>
      </c>
      <c r="I1422" s="0" t="s">
        <v>52</v>
      </c>
    </row>
    <row r="1423" customFormat="false" ht="12.8" hidden="false" customHeight="false" outlineLevel="0" collapsed="false">
      <c r="D1423" s="0" t="s">
        <v>2565</v>
      </c>
      <c r="E1423" s="0" t="s">
        <v>2566</v>
      </c>
      <c r="F1423" s="0" t="n">
        <v>14</v>
      </c>
      <c r="G1423" s="0" t="s">
        <v>113</v>
      </c>
      <c r="H1423" s="0" t="n">
        <v>2009</v>
      </c>
      <c r="I1423" s="0" t="s">
        <v>114</v>
      </c>
    </row>
    <row r="1424" customFormat="false" ht="12.8" hidden="false" customHeight="false" outlineLevel="0" collapsed="false">
      <c r="D1424" s="0" t="n">
        <v>414</v>
      </c>
      <c r="E1424" s="0" t="n">
        <v>414</v>
      </c>
      <c r="F1424" s="0" t="n">
        <v>16</v>
      </c>
      <c r="G1424" s="0" t="s">
        <v>94</v>
      </c>
      <c r="H1424" s="0" t="n">
        <v>2009</v>
      </c>
      <c r="I1424" s="0" t="s">
        <v>95</v>
      </c>
    </row>
    <row r="1425" customFormat="false" ht="12.8" hidden="false" customHeight="false" outlineLevel="0" collapsed="false">
      <c r="D1425" s="0" t="n">
        <v>1244</v>
      </c>
      <c r="E1425" s="0" t="n">
        <v>1244</v>
      </c>
      <c r="F1425" s="0" t="n">
        <v>19</v>
      </c>
      <c r="G1425" s="0" t="s">
        <v>185</v>
      </c>
      <c r="H1425" s="0" t="n">
        <v>2010</v>
      </c>
      <c r="I1425" s="0" t="s">
        <v>186</v>
      </c>
    </row>
    <row r="1426" customFormat="false" ht="12.8" hidden="false" customHeight="false" outlineLevel="0" collapsed="false">
      <c r="D1426" s="2" t="n">
        <v>411</v>
      </c>
      <c r="E1426" s="2" t="n">
        <v>411</v>
      </c>
      <c r="F1426" s="0" t="n">
        <v>23</v>
      </c>
      <c r="G1426" s="0" t="s">
        <v>175</v>
      </c>
      <c r="H1426" s="0" t="n">
        <v>2010</v>
      </c>
      <c r="I1426" s="0" t="s">
        <v>176</v>
      </c>
    </row>
    <row r="1427" customFormat="false" ht="12.8" hidden="false" customHeight="false" outlineLevel="0" collapsed="false">
      <c r="D1427" s="2" t="n">
        <v>411</v>
      </c>
      <c r="E1427" s="2" t="n">
        <v>411</v>
      </c>
      <c r="F1427" s="0" t="n">
        <v>24</v>
      </c>
      <c r="G1427" s="0" t="s">
        <v>144</v>
      </c>
      <c r="H1427" s="0" t="n">
        <v>2010</v>
      </c>
      <c r="I1427" s="0" t="s">
        <v>145</v>
      </c>
    </row>
    <row r="1428" customFormat="false" ht="12.8" hidden="false" customHeight="false" outlineLevel="0" collapsed="false">
      <c r="D1428" s="2" t="s">
        <v>2569</v>
      </c>
      <c r="E1428" s="2" t="s">
        <v>2569</v>
      </c>
      <c r="F1428" s="0" t="n">
        <v>27</v>
      </c>
      <c r="G1428" s="0" t="s">
        <v>199</v>
      </c>
      <c r="H1428" s="0" t="n">
        <v>2010</v>
      </c>
      <c r="I1428" s="0" t="s">
        <v>200</v>
      </c>
    </row>
    <row r="1429" customFormat="false" ht="12.8" hidden="false" customHeight="false" outlineLevel="0" collapsed="false">
      <c r="D1429" s="0" t="n">
        <v>1244</v>
      </c>
      <c r="E1429" s="0" t="n">
        <v>1244</v>
      </c>
      <c r="F1429" s="0" t="n">
        <v>30</v>
      </c>
      <c r="G1429" s="2" t="s">
        <v>209</v>
      </c>
      <c r="H1429" s="2" t="n">
        <v>2010</v>
      </c>
      <c r="I1429" s="2" t="s">
        <v>210</v>
      </c>
    </row>
    <row r="1430" customFormat="false" ht="12.8" hidden="false" customHeight="false" outlineLevel="0" collapsed="false">
      <c r="D1430" s="0" t="n">
        <v>1244</v>
      </c>
      <c r="E1430" s="0" t="n">
        <v>1244</v>
      </c>
      <c r="F1430" s="0" t="n">
        <v>32</v>
      </c>
      <c r="G1430" s="2" t="s">
        <v>332</v>
      </c>
      <c r="H1430" s="2" t="n">
        <v>2011</v>
      </c>
      <c r="I1430" s="2" t="s">
        <v>333</v>
      </c>
    </row>
    <row r="1431" customFormat="false" ht="12.8" hidden="false" customHeight="false" outlineLevel="0" collapsed="false">
      <c r="D1431" s="0" t="n">
        <v>1244</v>
      </c>
      <c r="E1431" s="0" t="n">
        <v>1244</v>
      </c>
      <c r="F1431" s="0" t="n">
        <v>33</v>
      </c>
      <c r="G1431" s="0" t="s">
        <v>226</v>
      </c>
      <c r="H1431" s="0" t="n">
        <v>2011</v>
      </c>
      <c r="I1431" s="0" t="s">
        <v>227</v>
      </c>
    </row>
    <row r="1432" customFormat="false" ht="12.8" hidden="false" customHeight="false" outlineLevel="0" collapsed="false">
      <c r="D1432" s="0" t="n">
        <v>1244</v>
      </c>
      <c r="E1432" s="0" t="n">
        <v>1244</v>
      </c>
      <c r="F1432" s="0" t="n">
        <v>34</v>
      </c>
      <c r="G1432" s="0" t="s">
        <v>245</v>
      </c>
      <c r="H1432" s="0" t="n">
        <v>2011</v>
      </c>
      <c r="I1432" s="0" t="s">
        <v>246</v>
      </c>
    </row>
    <row r="1433" customFormat="false" ht="12.8" hidden="false" customHeight="false" outlineLevel="0" collapsed="false">
      <c r="D1433" s="0" t="s">
        <v>2564</v>
      </c>
      <c r="E1433" s="0" t="n">
        <v>10</v>
      </c>
      <c r="F1433" s="0" t="n">
        <v>36</v>
      </c>
      <c r="G1433" s="2" t="s">
        <v>257</v>
      </c>
      <c r="H1433" s="2" t="n">
        <v>2011</v>
      </c>
      <c r="I1433" s="2" t="s">
        <v>258</v>
      </c>
    </row>
    <row r="1434" customFormat="false" ht="12.8" hidden="false" customHeight="false" outlineLevel="0" collapsed="false">
      <c r="D1434" s="0" t="n">
        <v>1244</v>
      </c>
      <c r="E1434" s="0" t="n">
        <v>1244</v>
      </c>
      <c r="F1434" s="0" t="n">
        <v>39</v>
      </c>
      <c r="G1434" s="2" t="s">
        <v>306</v>
      </c>
      <c r="H1434" s="2" t="n">
        <v>2011</v>
      </c>
      <c r="I1434" s="2" t="s">
        <v>307</v>
      </c>
    </row>
    <row r="1435" customFormat="false" ht="12.8" hidden="false" customHeight="false" outlineLevel="0" collapsed="false">
      <c r="D1435" s="0" t="n">
        <v>1244</v>
      </c>
      <c r="E1435" s="0" t="n">
        <v>1244</v>
      </c>
      <c r="F1435" s="0" t="n">
        <v>41</v>
      </c>
      <c r="G1435" s="0" t="s">
        <v>278</v>
      </c>
      <c r="H1435" s="0" t="n">
        <v>2011</v>
      </c>
      <c r="I1435" s="0" t="s">
        <v>279</v>
      </c>
    </row>
    <row r="1436" customFormat="false" ht="12.8" hidden="false" customHeight="false" outlineLevel="0" collapsed="false">
      <c r="D1436" s="0" t="s">
        <v>2571</v>
      </c>
      <c r="E1436" s="0" t="s">
        <v>2571</v>
      </c>
      <c r="F1436" s="0" t="n">
        <v>43</v>
      </c>
      <c r="G1436" s="2" t="s">
        <v>236</v>
      </c>
      <c r="H1436" s="2" t="n">
        <v>2011</v>
      </c>
      <c r="I1436" s="2" t="s">
        <v>237</v>
      </c>
    </row>
    <row r="1437" customFormat="false" ht="12.8" hidden="false" customHeight="false" outlineLevel="0" collapsed="false">
      <c r="D1437" s="0" t="n">
        <v>1244</v>
      </c>
      <c r="E1437" s="0" t="n">
        <v>1244</v>
      </c>
      <c r="F1437" s="0" t="n">
        <v>44</v>
      </c>
      <c r="G1437" s="2" t="s">
        <v>273</v>
      </c>
      <c r="H1437" s="2" t="n">
        <v>2011</v>
      </c>
      <c r="I1437" s="2" t="s">
        <v>274</v>
      </c>
    </row>
    <row r="1438" customFormat="false" ht="12.8" hidden="false" customHeight="false" outlineLevel="0" collapsed="false">
      <c r="D1438" s="0" t="n">
        <v>417</v>
      </c>
      <c r="E1438" s="0" t="n">
        <v>417</v>
      </c>
      <c r="F1438" s="0" t="n">
        <v>45</v>
      </c>
      <c r="G1438" s="0" t="s">
        <v>214</v>
      </c>
      <c r="H1438" s="0" t="n">
        <v>2011</v>
      </c>
      <c r="I1438" s="0" t="s">
        <v>215</v>
      </c>
    </row>
    <row r="1439" customFormat="false" ht="12.8" hidden="false" customHeight="false" outlineLevel="0" collapsed="false">
      <c r="D1439" s="0" t="s">
        <v>4291</v>
      </c>
      <c r="E1439" s="0" t="s">
        <v>4291</v>
      </c>
      <c r="F1439" s="0" t="n">
        <v>47</v>
      </c>
      <c r="G1439" s="0" t="s">
        <v>291</v>
      </c>
      <c r="H1439" s="0" t="n">
        <v>2011</v>
      </c>
      <c r="I1439" s="0" t="s">
        <v>292</v>
      </c>
    </row>
    <row r="1440" customFormat="false" ht="12.8" hidden="false" customHeight="false" outlineLevel="0" collapsed="false">
      <c r="D1440" s="0" t="n">
        <v>1244</v>
      </c>
      <c r="E1440" s="0" t="n">
        <v>1244</v>
      </c>
      <c r="F1440" s="0" t="n">
        <v>49</v>
      </c>
      <c r="G1440" s="2" t="s">
        <v>268</v>
      </c>
      <c r="H1440" s="2" t="n">
        <v>2011</v>
      </c>
      <c r="I1440" s="2" t="s">
        <v>269</v>
      </c>
    </row>
    <row r="1441" customFormat="false" ht="12.8" hidden="false" customHeight="false" outlineLevel="0" collapsed="false">
      <c r="D1441" s="2" t="n">
        <v>1249</v>
      </c>
      <c r="E1441" s="2" t="n">
        <v>1249</v>
      </c>
      <c r="F1441" s="0" t="n">
        <v>50</v>
      </c>
      <c r="G1441" s="2" t="s">
        <v>354</v>
      </c>
      <c r="H1441" s="2" t="n">
        <v>2011</v>
      </c>
      <c r="I1441" s="2" t="s">
        <v>355</v>
      </c>
    </row>
    <row r="1442" customFormat="false" ht="12.8" hidden="false" customHeight="false" outlineLevel="0" collapsed="false">
      <c r="D1442" s="0" t="n">
        <v>421</v>
      </c>
      <c r="E1442" s="0" t="n">
        <v>421</v>
      </c>
      <c r="F1442" s="0" t="n">
        <v>52</v>
      </c>
      <c r="G1442" s="0" t="s">
        <v>298</v>
      </c>
      <c r="H1442" s="0" t="n">
        <v>2011</v>
      </c>
      <c r="I1442" s="0" t="s">
        <v>299</v>
      </c>
    </row>
    <row r="1443" customFormat="false" ht="12.8" hidden="false" customHeight="false" outlineLevel="0" collapsed="false">
      <c r="D1443" s="0" t="n">
        <v>406</v>
      </c>
      <c r="E1443" s="0" t="n">
        <v>406</v>
      </c>
      <c r="F1443" s="0" t="n">
        <v>55</v>
      </c>
      <c r="G1443" s="0" t="s">
        <v>251</v>
      </c>
      <c r="H1443" s="0" t="n">
        <v>2011</v>
      </c>
      <c r="I1443" s="0" t="s">
        <v>252</v>
      </c>
    </row>
    <row r="1444" customFormat="false" ht="12.8" hidden="false" customHeight="false" outlineLevel="0" collapsed="false">
      <c r="D1444" s="0" t="n">
        <v>1244</v>
      </c>
      <c r="E1444" s="0" t="n">
        <v>1244</v>
      </c>
      <c r="F1444" s="0" t="n">
        <v>56</v>
      </c>
      <c r="G1444" s="0" t="s">
        <v>370</v>
      </c>
      <c r="H1444" s="0" t="n">
        <v>2012</v>
      </c>
      <c r="I1444" s="0" t="s">
        <v>371</v>
      </c>
    </row>
    <row r="1445" customFormat="false" ht="12.8" hidden="false" customHeight="false" outlineLevel="0" collapsed="false">
      <c r="D1445" s="0" t="s">
        <v>4292</v>
      </c>
      <c r="E1445" s="0" t="s">
        <v>4293</v>
      </c>
      <c r="F1445" s="0" t="n">
        <v>59</v>
      </c>
      <c r="G1445" s="0" t="s">
        <v>291</v>
      </c>
      <c r="H1445" s="0" t="n">
        <v>2012</v>
      </c>
      <c r="I1445" s="0" t="s">
        <v>434</v>
      </c>
    </row>
    <row r="1446" customFormat="false" ht="12.8" hidden="false" customHeight="false" outlineLevel="0" collapsed="false">
      <c r="D1446" s="0" t="s">
        <v>4294</v>
      </c>
      <c r="E1446" s="0" t="s">
        <v>4294</v>
      </c>
      <c r="F1446" s="0" t="n">
        <v>64</v>
      </c>
      <c r="G1446" s="0" t="s">
        <v>458</v>
      </c>
      <c r="H1446" s="0" t="n">
        <v>2012</v>
      </c>
      <c r="I1446" s="0" t="s">
        <v>459</v>
      </c>
    </row>
    <row r="1447" customFormat="false" ht="12.8" hidden="false" customHeight="false" outlineLevel="0" collapsed="false">
      <c r="D1447" s="0" t="n">
        <v>1244</v>
      </c>
      <c r="E1447" s="0" t="n">
        <v>1244</v>
      </c>
      <c r="F1447" s="0" t="n">
        <v>65</v>
      </c>
      <c r="G1447" s="0" t="s">
        <v>397</v>
      </c>
      <c r="H1447" s="0" t="n">
        <v>2012</v>
      </c>
      <c r="I1447" s="0" t="s">
        <v>398</v>
      </c>
    </row>
    <row r="1448" customFormat="false" ht="12.8" hidden="false" customHeight="false" outlineLevel="0" collapsed="false">
      <c r="D1448" s="0" t="n">
        <v>1244</v>
      </c>
      <c r="E1448" s="0" t="n">
        <v>1244</v>
      </c>
      <c r="F1448" s="0" t="n">
        <v>66</v>
      </c>
      <c r="G1448" s="0" t="s">
        <v>384</v>
      </c>
      <c r="H1448" s="0" t="n">
        <v>2012</v>
      </c>
      <c r="I1448" s="0" t="s">
        <v>385</v>
      </c>
    </row>
    <row r="1449" customFormat="false" ht="12.8" hidden="false" customHeight="false" outlineLevel="0" collapsed="false">
      <c r="D1449" s="0" t="s">
        <v>2579</v>
      </c>
      <c r="E1449" s="0" t="s">
        <v>2580</v>
      </c>
      <c r="F1449" s="0" t="n">
        <v>68</v>
      </c>
      <c r="G1449" s="0" t="s">
        <v>476</v>
      </c>
      <c r="H1449" s="0" t="n">
        <v>2012</v>
      </c>
      <c r="I1449" s="0" t="s">
        <v>477</v>
      </c>
    </row>
    <row r="1450" customFormat="false" ht="12.8" hidden="false" customHeight="false" outlineLevel="0" collapsed="false">
      <c r="D1450" s="0" t="n">
        <v>1244</v>
      </c>
      <c r="E1450" s="0" t="n">
        <v>1244</v>
      </c>
      <c r="F1450" s="0" t="n">
        <v>69</v>
      </c>
      <c r="G1450" s="0" t="s">
        <v>425</v>
      </c>
      <c r="H1450" s="0" t="n">
        <v>2012</v>
      </c>
      <c r="I1450" s="0" t="s">
        <v>426</v>
      </c>
    </row>
    <row r="1451" customFormat="false" ht="12.8" hidden="false" customHeight="false" outlineLevel="0" collapsed="false">
      <c r="D1451" s="0" t="n">
        <v>1244</v>
      </c>
      <c r="E1451" s="0" t="n">
        <v>1244</v>
      </c>
      <c r="F1451" s="0" t="n">
        <v>70</v>
      </c>
      <c r="G1451" s="0" t="s">
        <v>408</v>
      </c>
      <c r="H1451" s="0" t="n">
        <v>2012</v>
      </c>
      <c r="I1451" s="0" t="s">
        <v>409</v>
      </c>
    </row>
    <row r="1452" customFormat="false" ht="12.8" hidden="false" customHeight="false" outlineLevel="0" collapsed="false">
      <c r="D1452" s="0" t="s">
        <v>2581</v>
      </c>
      <c r="E1452" s="0" t="s">
        <v>2581</v>
      </c>
      <c r="F1452" s="0" t="n">
        <v>72</v>
      </c>
      <c r="G1452" s="2" t="s">
        <v>465</v>
      </c>
      <c r="H1452" s="2" t="n">
        <v>2012</v>
      </c>
      <c r="I1452" s="2" t="s">
        <v>466</v>
      </c>
    </row>
    <row r="1453" customFormat="false" ht="12.8" hidden="false" customHeight="false" outlineLevel="0" collapsed="false">
      <c r="D1453" s="2" t="n">
        <v>1249</v>
      </c>
      <c r="E1453" s="2" t="n">
        <v>1249</v>
      </c>
      <c r="F1453" s="0" t="n">
        <v>73</v>
      </c>
      <c r="G1453" s="0" t="s">
        <v>420</v>
      </c>
      <c r="H1453" s="0" t="n">
        <v>2012</v>
      </c>
      <c r="I1453" s="0" t="s">
        <v>421</v>
      </c>
    </row>
    <row r="1454" customFormat="false" ht="12.8" hidden="false" customHeight="false" outlineLevel="0" collapsed="false">
      <c r="D1454" s="0" t="n">
        <v>1244</v>
      </c>
      <c r="E1454" s="0" t="n">
        <v>1244</v>
      </c>
      <c r="F1454" s="0" t="n">
        <v>74</v>
      </c>
      <c r="G1454" s="0" t="s">
        <v>430</v>
      </c>
      <c r="H1454" s="0" t="n">
        <v>2012</v>
      </c>
      <c r="I1454" s="0" t="s">
        <v>431</v>
      </c>
    </row>
    <row r="1455" customFormat="false" ht="12.8" hidden="false" customHeight="false" outlineLevel="0" collapsed="false">
      <c r="D1455" s="0" t="n">
        <v>1244</v>
      </c>
      <c r="E1455" s="0" t="n">
        <v>1244</v>
      </c>
      <c r="F1455" s="0" t="n">
        <v>75</v>
      </c>
      <c r="G1455" s="0" t="s">
        <v>488</v>
      </c>
      <c r="H1455" s="0" t="n">
        <v>2012</v>
      </c>
      <c r="I1455" s="0" t="s">
        <v>489</v>
      </c>
    </row>
    <row r="1456" customFormat="false" ht="12.8" hidden="false" customHeight="false" outlineLevel="0" collapsed="false">
      <c r="D1456" s="0" t="n">
        <v>1244</v>
      </c>
      <c r="E1456" s="0" t="n">
        <v>1244</v>
      </c>
      <c r="F1456" s="0" t="n">
        <v>76</v>
      </c>
      <c r="G1456" s="0" t="s">
        <v>364</v>
      </c>
      <c r="H1456" s="0" t="n">
        <v>2012</v>
      </c>
      <c r="I1456" s="0" t="s">
        <v>365</v>
      </c>
    </row>
    <row r="1457" customFormat="false" ht="12.8" hidden="false" customHeight="false" outlineLevel="0" collapsed="false">
      <c r="D1457" s="0" t="n">
        <v>1244</v>
      </c>
      <c r="E1457" s="0" t="n">
        <v>1244</v>
      </c>
      <c r="F1457" s="0" t="n">
        <v>78</v>
      </c>
      <c r="G1457" s="0" t="s">
        <v>484</v>
      </c>
      <c r="H1457" s="0" t="n">
        <v>2012</v>
      </c>
      <c r="I1457" s="0" t="s">
        <v>485</v>
      </c>
    </row>
    <row r="1458" customFormat="false" ht="12.8" hidden="false" customHeight="false" outlineLevel="0" collapsed="false">
      <c r="D1458" s="0" t="s">
        <v>2582</v>
      </c>
      <c r="E1458" s="0" t="s">
        <v>2582</v>
      </c>
      <c r="F1458" s="0" t="n">
        <v>79</v>
      </c>
      <c r="G1458" s="0" t="s">
        <v>376</v>
      </c>
      <c r="H1458" s="0" t="n">
        <v>2012</v>
      </c>
      <c r="I1458" s="0" t="s">
        <v>377</v>
      </c>
    </row>
    <row r="1459" customFormat="false" ht="12.8" hidden="false" customHeight="false" outlineLevel="0" collapsed="false">
      <c r="D1459" s="0" t="s">
        <v>2585</v>
      </c>
      <c r="E1459" s="0" t="s">
        <v>2585</v>
      </c>
      <c r="F1459" s="0" t="n">
        <v>84</v>
      </c>
      <c r="G1459" s="2" t="s">
        <v>616</v>
      </c>
      <c r="H1459" s="2" t="n">
        <v>2013</v>
      </c>
      <c r="I1459" s="2" t="s">
        <v>617</v>
      </c>
    </row>
    <row r="1460" customFormat="false" ht="12.8" hidden="false" customHeight="false" outlineLevel="0" collapsed="false">
      <c r="D1460" s="0" t="n">
        <v>1244</v>
      </c>
      <c r="E1460" s="0" t="n">
        <v>1244</v>
      </c>
      <c r="F1460" s="0" t="n">
        <v>87</v>
      </c>
      <c r="G1460" s="0" t="s">
        <v>666</v>
      </c>
      <c r="H1460" s="0" t="n">
        <v>2013</v>
      </c>
      <c r="I1460" s="0" t="s">
        <v>667</v>
      </c>
    </row>
    <row r="1461" customFormat="false" ht="12.8" hidden="false" customHeight="false" outlineLevel="0" collapsed="false">
      <c r="D1461" s="0" t="n">
        <v>1244</v>
      </c>
      <c r="E1461" s="0" t="n">
        <v>1244</v>
      </c>
      <c r="F1461" s="0" t="n">
        <v>88</v>
      </c>
      <c r="G1461" s="2" t="s">
        <v>562</v>
      </c>
      <c r="H1461" s="2" t="n">
        <v>2013</v>
      </c>
      <c r="I1461" s="2" t="s">
        <v>563</v>
      </c>
    </row>
    <row r="1462" customFormat="false" ht="12.8" hidden="false" customHeight="false" outlineLevel="0" collapsed="false">
      <c r="D1462" s="0" t="n">
        <v>1244</v>
      </c>
      <c r="E1462" s="0" t="n">
        <v>1244</v>
      </c>
      <c r="F1462" s="0" t="n">
        <v>93</v>
      </c>
      <c r="G1462" s="0" t="s">
        <v>689</v>
      </c>
      <c r="H1462" s="0" t="n">
        <v>2013</v>
      </c>
      <c r="I1462" s="0" t="s">
        <v>690</v>
      </c>
    </row>
    <row r="1463" customFormat="false" ht="12.8" hidden="false" customHeight="false" outlineLevel="0" collapsed="false">
      <c r="D1463" s="0" t="s">
        <v>2586</v>
      </c>
      <c r="E1463" s="0" t="s">
        <v>2586</v>
      </c>
      <c r="F1463" s="0" t="n">
        <v>95</v>
      </c>
      <c r="G1463" s="2" t="s">
        <v>606</v>
      </c>
      <c r="H1463" s="2" t="n">
        <v>2013</v>
      </c>
      <c r="I1463" s="2" t="s">
        <v>607</v>
      </c>
    </row>
    <row r="1464" customFormat="false" ht="12.8" hidden="false" customHeight="false" outlineLevel="0" collapsed="false">
      <c r="D1464" s="0" t="s">
        <v>2587</v>
      </c>
      <c r="E1464" s="0" t="s">
        <v>2587</v>
      </c>
      <c r="F1464" s="0" t="n">
        <v>96</v>
      </c>
      <c r="G1464" s="2" t="s">
        <v>633</v>
      </c>
      <c r="H1464" s="2" t="n">
        <v>2013</v>
      </c>
      <c r="I1464" s="2" t="s">
        <v>634</v>
      </c>
    </row>
    <row r="1465" customFormat="false" ht="12.8" hidden="false" customHeight="false" outlineLevel="0" collapsed="false">
      <c r="D1465" s="0" t="n">
        <v>1244</v>
      </c>
      <c r="E1465" s="0" t="n">
        <v>1244</v>
      </c>
      <c r="F1465" s="0" t="n">
        <v>97</v>
      </c>
      <c r="G1465" s="0" t="s">
        <v>568</v>
      </c>
      <c r="H1465" s="0" t="n">
        <v>2013</v>
      </c>
      <c r="I1465" s="0" t="s">
        <v>569</v>
      </c>
    </row>
    <row r="1466" customFormat="false" ht="12.8" hidden="false" customHeight="false" outlineLevel="0" collapsed="false">
      <c r="D1466" s="0" t="n">
        <v>1244</v>
      </c>
      <c r="E1466" s="0" t="n">
        <v>1244</v>
      </c>
      <c r="F1466" s="0" t="n">
        <v>98</v>
      </c>
      <c r="G1466" s="0" t="s">
        <v>590</v>
      </c>
      <c r="H1466" s="0" t="n">
        <v>2013</v>
      </c>
      <c r="I1466" s="0" t="s">
        <v>591</v>
      </c>
    </row>
    <row r="1467" customFormat="false" ht="12.8" hidden="false" customHeight="false" outlineLevel="0" collapsed="false">
      <c r="D1467" s="0" t="n">
        <v>1244</v>
      </c>
      <c r="E1467" s="0" t="n">
        <v>1244</v>
      </c>
      <c r="F1467" s="0" t="n">
        <v>99</v>
      </c>
      <c r="G1467" s="0" t="s">
        <v>529</v>
      </c>
      <c r="H1467" s="0" t="n">
        <v>2013</v>
      </c>
      <c r="I1467" s="0" t="s">
        <v>530</v>
      </c>
    </row>
    <row r="1468" customFormat="false" ht="12.8" hidden="false" customHeight="false" outlineLevel="0" collapsed="false">
      <c r="D1468" s="0" t="n">
        <v>1244</v>
      </c>
      <c r="E1468" s="0" t="n">
        <v>1244</v>
      </c>
      <c r="F1468" s="0" t="n">
        <v>100</v>
      </c>
      <c r="G1468" s="0" t="s">
        <v>517</v>
      </c>
      <c r="H1468" s="0" t="n">
        <v>2013</v>
      </c>
      <c r="I1468" s="0" t="s">
        <v>518</v>
      </c>
    </row>
    <row r="1469" customFormat="false" ht="12.8" hidden="false" customHeight="false" outlineLevel="0" collapsed="false">
      <c r="D1469" s="0" t="n">
        <v>441</v>
      </c>
      <c r="E1469" s="0" t="n">
        <v>441</v>
      </c>
      <c r="F1469" s="0" t="n">
        <v>102</v>
      </c>
      <c r="G1469" s="0" t="s">
        <v>517</v>
      </c>
      <c r="H1469" s="0" t="n">
        <v>2013</v>
      </c>
      <c r="I1469" s="0" t="s">
        <v>523</v>
      </c>
    </row>
    <row r="1470" customFormat="false" ht="12.8" hidden="false" customHeight="false" outlineLevel="0" collapsed="false">
      <c r="D1470" s="0" t="s">
        <v>2588</v>
      </c>
      <c r="E1470" s="0" t="s">
        <v>2588</v>
      </c>
      <c r="F1470" s="0" t="n">
        <v>103</v>
      </c>
      <c r="G1470" s="0" t="s">
        <v>564</v>
      </c>
      <c r="H1470" s="0" t="n">
        <v>2013</v>
      </c>
      <c r="I1470" s="0" t="s">
        <v>565</v>
      </c>
    </row>
    <row r="1471" customFormat="false" ht="12.8" hidden="false" customHeight="false" outlineLevel="0" collapsed="false">
      <c r="D1471" s="2" t="n">
        <v>1258</v>
      </c>
      <c r="E1471" s="2" t="n">
        <v>1258</v>
      </c>
      <c r="F1471" s="0" t="n">
        <v>104</v>
      </c>
      <c r="G1471" s="0" t="s">
        <v>579</v>
      </c>
      <c r="H1471" s="0" t="n">
        <v>2013</v>
      </c>
      <c r="I1471" s="0" t="s">
        <v>580</v>
      </c>
    </row>
    <row r="1472" customFormat="false" ht="12.8" hidden="false" customHeight="false" outlineLevel="0" collapsed="false">
      <c r="D1472" s="0" t="n">
        <v>48</v>
      </c>
      <c r="E1472" s="0" t="n">
        <v>48</v>
      </c>
      <c r="F1472" s="0" t="n">
        <v>106</v>
      </c>
      <c r="G1472" s="0" t="s">
        <v>568</v>
      </c>
      <c r="H1472" s="0" t="n">
        <v>2013</v>
      </c>
      <c r="I1472" s="0" t="s">
        <v>574</v>
      </c>
    </row>
    <row r="1473" customFormat="false" ht="12.8" hidden="false" customHeight="false" outlineLevel="0" collapsed="false">
      <c r="D1473" s="0" t="s">
        <v>2589</v>
      </c>
      <c r="E1473" s="0" t="s">
        <v>2589</v>
      </c>
      <c r="F1473" s="0" t="n">
        <v>107</v>
      </c>
      <c r="G1473" s="0" t="s">
        <v>642</v>
      </c>
      <c r="H1473" s="0" t="n">
        <v>2013</v>
      </c>
      <c r="I1473" s="0" t="s">
        <v>643</v>
      </c>
    </row>
    <row r="1474" customFormat="false" ht="12.8" hidden="false" customHeight="false" outlineLevel="0" collapsed="false">
      <c r="D1474" s="0" t="s">
        <v>4295</v>
      </c>
      <c r="E1474" s="0" t="s">
        <v>2591</v>
      </c>
      <c r="F1474" s="0" t="n">
        <v>108</v>
      </c>
      <c r="G1474" s="0" t="s">
        <v>584</v>
      </c>
      <c r="H1474" s="0" t="n">
        <v>2013</v>
      </c>
      <c r="I1474" s="0" t="s">
        <v>585</v>
      </c>
    </row>
    <row r="1475" customFormat="false" ht="12.8" hidden="false" customHeight="false" outlineLevel="0" collapsed="false">
      <c r="D1475" s="0" t="n">
        <v>1244</v>
      </c>
      <c r="E1475" s="0" t="n">
        <v>1244</v>
      </c>
      <c r="F1475" s="0" t="n">
        <v>110</v>
      </c>
      <c r="G1475" s="2" t="s">
        <v>898</v>
      </c>
      <c r="H1475" s="2" t="n">
        <v>2014</v>
      </c>
      <c r="I1475" s="2" t="s">
        <v>899</v>
      </c>
    </row>
    <row r="1476" customFormat="false" ht="12.8" hidden="false" customHeight="false" outlineLevel="0" collapsed="false">
      <c r="D1476" s="0" t="n">
        <v>1244</v>
      </c>
      <c r="E1476" s="0" t="n">
        <v>1244</v>
      </c>
      <c r="F1476" s="0" t="n">
        <v>112</v>
      </c>
      <c r="G1476" s="0" t="s">
        <v>811</v>
      </c>
      <c r="H1476" s="0" t="n">
        <v>2014</v>
      </c>
      <c r="I1476" s="0" t="s">
        <v>812</v>
      </c>
    </row>
    <row r="1477" customFormat="false" ht="12.8" hidden="false" customHeight="false" outlineLevel="0" collapsed="false">
      <c r="D1477" s="0" t="s">
        <v>2593</v>
      </c>
      <c r="E1477" s="0" t="s">
        <v>2593</v>
      </c>
      <c r="F1477" s="0" t="n">
        <v>114</v>
      </c>
      <c r="G1477" s="0" t="s">
        <v>892</v>
      </c>
      <c r="H1477" s="0" t="n">
        <v>2014</v>
      </c>
      <c r="I1477" s="0" t="s">
        <v>893</v>
      </c>
    </row>
    <row r="1478" customFormat="false" ht="12.8" hidden="false" customHeight="false" outlineLevel="0" collapsed="false">
      <c r="D1478" s="0" t="n">
        <v>1244</v>
      </c>
      <c r="E1478" s="0" t="n">
        <v>1244</v>
      </c>
      <c r="F1478" s="0" t="n">
        <v>115</v>
      </c>
      <c r="G1478" s="2" t="s">
        <v>758</v>
      </c>
      <c r="H1478" s="2" t="n">
        <v>2014</v>
      </c>
      <c r="I1478" s="2" t="s">
        <v>759</v>
      </c>
    </row>
    <row r="1479" customFormat="false" ht="12.8" hidden="false" customHeight="false" outlineLevel="0" collapsed="false">
      <c r="D1479" s="0" t="n">
        <v>411</v>
      </c>
      <c r="E1479" s="0" t="n">
        <v>411</v>
      </c>
      <c r="F1479" s="0" t="n">
        <v>118</v>
      </c>
      <c r="G1479" s="2" t="s">
        <v>885</v>
      </c>
      <c r="H1479" s="2" t="n">
        <v>2014</v>
      </c>
      <c r="I1479" s="2" t="s">
        <v>886</v>
      </c>
    </row>
    <row r="1480" customFormat="false" ht="12.8" hidden="false" customHeight="false" outlineLevel="0" collapsed="false">
      <c r="D1480" s="0" t="n">
        <v>1244</v>
      </c>
      <c r="E1480" s="0" t="n">
        <v>1244</v>
      </c>
      <c r="F1480" s="0" t="n">
        <v>121</v>
      </c>
      <c r="G1480" s="0" t="s">
        <v>928</v>
      </c>
      <c r="H1480" s="0" t="n">
        <v>2014</v>
      </c>
      <c r="I1480" s="0" t="s">
        <v>929</v>
      </c>
    </row>
    <row r="1481" customFormat="false" ht="12.8" hidden="false" customHeight="false" outlineLevel="0" collapsed="false">
      <c r="D1481" s="0" t="n">
        <v>1244</v>
      </c>
      <c r="E1481" s="0" t="n">
        <v>1244</v>
      </c>
      <c r="F1481" s="0" t="n">
        <v>122</v>
      </c>
      <c r="G1481" s="2" t="s">
        <v>954</v>
      </c>
      <c r="H1481" s="2" t="n">
        <v>2014</v>
      </c>
      <c r="I1481" s="2" t="s">
        <v>955</v>
      </c>
    </row>
    <row r="1482" customFormat="false" ht="12.8" hidden="false" customHeight="false" outlineLevel="0" collapsed="false">
      <c r="D1482" s="0" t="s">
        <v>2594</v>
      </c>
      <c r="E1482" s="0" t="s">
        <v>2594</v>
      </c>
      <c r="F1482" s="0" t="n">
        <v>123</v>
      </c>
      <c r="G1482" s="0" t="s">
        <v>872</v>
      </c>
      <c r="H1482" s="0" t="n">
        <v>2014</v>
      </c>
      <c r="I1482" s="0" t="s">
        <v>873</v>
      </c>
    </row>
    <row r="1483" customFormat="false" ht="12.8" hidden="false" customHeight="false" outlineLevel="0" collapsed="false">
      <c r="D1483" s="0" t="n">
        <v>1244</v>
      </c>
      <c r="E1483" s="0" t="n">
        <v>1244</v>
      </c>
      <c r="F1483" s="0" t="n">
        <v>127</v>
      </c>
      <c r="G1483" s="2" t="s">
        <v>915</v>
      </c>
      <c r="H1483" s="2" t="n">
        <v>2014</v>
      </c>
      <c r="I1483" s="2" t="s">
        <v>459</v>
      </c>
    </row>
    <row r="1484" customFormat="false" ht="12.8" hidden="false" customHeight="false" outlineLevel="0" collapsed="false">
      <c r="D1484" s="0" t="n">
        <v>1250</v>
      </c>
      <c r="E1484" s="0" t="n">
        <v>1250</v>
      </c>
      <c r="F1484" s="0" t="n">
        <v>131</v>
      </c>
      <c r="G1484" s="0" t="s">
        <v>841</v>
      </c>
      <c r="H1484" s="0" t="n">
        <v>2014</v>
      </c>
      <c r="I1484" s="0" t="s">
        <v>842</v>
      </c>
    </row>
    <row r="1485" customFormat="false" ht="12.8" hidden="false" customHeight="false" outlineLevel="0" collapsed="false">
      <c r="D1485" s="0" t="n">
        <v>1244</v>
      </c>
      <c r="E1485" s="0" t="n">
        <v>1244</v>
      </c>
      <c r="F1485" s="0" t="n">
        <v>135</v>
      </c>
      <c r="G1485" s="0" t="s">
        <v>879</v>
      </c>
      <c r="H1485" s="0" t="n">
        <v>2014</v>
      </c>
      <c r="I1485" s="0" t="s">
        <v>880</v>
      </c>
    </row>
    <row r="1486" customFormat="false" ht="12.8" hidden="false" customHeight="false" outlineLevel="0" collapsed="false">
      <c r="D1486" s="0" t="n">
        <v>1244</v>
      </c>
      <c r="E1486" s="0" t="n">
        <v>1244</v>
      </c>
      <c r="F1486" s="0" t="n">
        <v>137</v>
      </c>
      <c r="G1486" s="0" t="s">
        <v>744</v>
      </c>
      <c r="H1486" s="0" t="n">
        <v>2014</v>
      </c>
      <c r="I1486" s="0" t="s">
        <v>745</v>
      </c>
    </row>
    <row r="1487" customFormat="false" ht="12.8" hidden="false" customHeight="false" outlineLevel="0" collapsed="false">
      <c r="D1487" s="0" t="s">
        <v>2585</v>
      </c>
      <c r="E1487" s="0" t="s">
        <v>2585</v>
      </c>
      <c r="F1487" s="0" t="n">
        <v>138</v>
      </c>
      <c r="G1487" s="0" t="s">
        <v>853</v>
      </c>
      <c r="H1487" s="0" t="n">
        <v>2014</v>
      </c>
      <c r="I1487" s="0" t="s">
        <v>854</v>
      </c>
    </row>
    <row r="1488" customFormat="false" ht="12.8" hidden="false" customHeight="false" outlineLevel="0" collapsed="false">
      <c r="D1488" s="0" t="n">
        <v>1244</v>
      </c>
      <c r="E1488" s="0" t="n">
        <v>1244</v>
      </c>
      <c r="F1488" s="0" t="n">
        <v>141</v>
      </c>
      <c r="G1488" s="0" t="s">
        <v>859</v>
      </c>
      <c r="H1488" s="0" t="n">
        <v>2014</v>
      </c>
      <c r="I1488" s="0" t="s">
        <v>860</v>
      </c>
    </row>
    <row r="1489" customFormat="false" ht="12.8" hidden="false" customHeight="false" outlineLevel="0" collapsed="false">
      <c r="D1489" s="0" t="n">
        <v>406</v>
      </c>
      <c r="E1489" s="0" t="n">
        <v>406</v>
      </c>
      <c r="F1489" s="0" t="n">
        <v>142</v>
      </c>
      <c r="G1489" s="2" t="s">
        <v>793</v>
      </c>
      <c r="H1489" s="2" t="n">
        <v>2014</v>
      </c>
      <c r="I1489" s="2" t="s">
        <v>794</v>
      </c>
    </row>
    <row r="1490" customFormat="false" ht="12.8" hidden="false" customHeight="false" outlineLevel="0" collapsed="false">
      <c r="D1490" s="0" t="n">
        <v>433</v>
      </c>
      <c r="E1490" s="0" t="n">
        <v>433</v>
      </c>
      <c r="F1490" s="0" t="n">
        <v>147</v>
      </c>
      <c r="G1490" s="0" t="s">
        <v>924</v>
      </c>
      <c r="H1490" s="0" t="n">
        <v>2014</v>
      </c>
      <c r="I1490" s="0" t="s">
        <v>925</v>
      </c>
    </row>
    <row r="1491" customFormat="false" ht="12.8" hidden="false" customHeight="false" outlineLevel="0" collapsed="false">
      <c r="D1491" s="0" t="n">
        <v>82</v>
      </c>
      <c r="E1491" s="0" t="n">
        <v>82</v>
      </c>
      <c r="F1491" s="0" t="n">
        <v>148</v>
      </c>
      <c r="G1491" s="0" t="s">
        <v>939</v>
      </c>
      <c r="H1491" s="0" t="n">
        <v>2014</v>
      </c>
      <c r="I1491" s="0" t="s">
        <v>940</v>
      </c>
    </row>
    <row r="1492" customFormat="false" ht="12.8" hidden="false" customHeight="false" outlineLevel="0" collapsed="false">
      <c r="D1492" s="0" t="n">
        <v>434</v>
      </c>
      <c r="E1492" s="0" t="n">
        <v>434</v>
      </c>
      <c r="F1492" s="0" t="n">
        <v>150</v>
      </c>
      <c r="G1492" s="2" t="s">
        <v>1043</v>
      </c>
      <c r="H1492" s="2" t="n">
        <v>2015</v>
      </c>
      <c r="I1492" s="2" t="s">
        <v>1044</v>
      </c>
    </row>
    <row r="1493" customFormat="false" ht="12.8" hidden="false" customHeight="false" outlineLevel="0" collapsed="false">
      <c r="D1493" s="0" t="n">
        <v>1244</v>
      </c>
      <c r="E1493" s="0" t="n">
        <v>1244</v>
      </c>
      <c r="F1493" s="0" t="n">
        <v>152</v>
      </c>
      <c r="G1493" s="2" t="s">
        <v>1038</v>
      </c>
      <c r="H1493" s="2" t="n">
        <v>2015</v>
      </c>
      <c r="I1493" s="2" t="s">
        <v>1039</v>
      </c>
    </row>
    <row r="1494" customFormat="false" ht="12.8" hidden="false" customHeight="false" outlineLevel="0" collapsed="false">
      <c r="D1494" s="0" t="s">
        <v>2595</v>
      </c>
      <c r="E1494" s="0" t="s">
        <v>2595</v>
      </c>
      <c r="F1494" s="0" t="n">
        <v>153</v>
      </c>
      <c r="G1494" s="2" t="s">
        <v>1058</v>
      </c>
      <c r="H1494" s="2" t="n">
        <v>2015</v>
      </c>
      <c r="I1494" s="2" t="s">
        <v>1059</v>
      </c>
    </row>
    <row r="1495" customFormat="false" ht="12.8" hidden="false" customHeight="false" outlineLevel="0" collapsed="false">
      <c r="D1495" s="0" t="s">
        <v>2596</v>
      </c>
      <c r="E1495" s="0" t="s">
        <v>2597</v>
      </c>
      <c r="F1495" s="0" t="n">
        <v>154</v>
      </c>
      <c r="G1495" s="2" t="s">
        <v>960</v>
      </c>
      <c r="H1495" s="2" t="n">
        <v>2015</v>
      </c>
      <c r="I1495" s="2" t="s">
        <v>961</v>
      </c>
    </row>
    <row r="1496" customFormat="false" ht="12.8" hidden="false" customHeight="false" outlineLevel="0" collapsed="false">
      <c r="D1496" s="0" t="n">
        <v>441</v>
      </c>
      <c r="E1496" s="0" t="n">
        <v>441</v>
      </c>
      <c r="F1496" s="0" t="n">
        <v>155</v>
      </c>
      <c r="G1496" s="0" t="s">
        <v>990</v>
      </c>
      <c r="H1496" s="0" t="n">
        <v>2015</v>
      </c>
      <c r="I1496" s="0" t="s">
        <v>991</v>
      </c>
    </row>
    <row r="1497" customFormat="false" ht="12.8" hidden="false" customHeight="false" outlineLevel="0" collapsed="false">
      <c r="D1497" s="0" t="n">
        <v>435</v>
      </c>
      <c r="E1497" s="0" t="n">
        <v>435</v>
      </c>
      <c r="F1497" s="0" t="n">
        <v>156</v>
      </c>
      <c r="G1497" s="0" t="s">
        <v>974</v>
      </c>
      <c r="H1497" s="0" t="n">
        <v>2015</v>
      </c>
      <c r="I1497" s="0" t="s">
        <v>975</v>
      </c>
    </row>
    <row r="1498" customFormat="false" ht="12.8" hidden="false" customHeight="false" outlineLevel="0" collapsed="false">
      <c r="D1498" s="0" t="s">
        <v>2598</v>
      </c>
      <c r="E1498" s="0" t="s">
        <v>2598</v>
      </c>
      <c r="F1498" s="0" t="n">
        <v>158</v>
      </c>
      <c r="G1498" s="0" t="s">
        <v>1012</v>
      </c>
      <c r="H1498" s="0" t="n">
        <v>2015</v>
      </c>
      <c r="I1498" s="0" t="s">
        <v>1013</v>
      </c>
    </row>
    <row r="1499" customFormat="false" ht="12.8" hidden="false" customHeight="false" outlineLevel="0" collapsed="false">
      <c r="D1499" s="0" t="n">
        <v>1244</v>
      </c>
      <c r="E1499" s="0" t="n">
        <v>1244</v>
      </c>
      <c r="F1499" s="0" t="n">
        <v>161</v>
      </c>
      <c r="G1499" s="2" t="s">
        <v>1064</v>
      </c>
      <c r="H1499" s="2" t="n">
        <v>2015</v>
      </c>
      <c r="I1499" s="2" t="s">
        <v>1065</v>
      </c>
    </row>
    <row r="1500" customFormat="false" ht="12.8" hidden="false" customHeight="false" outlineLevel="0" collapsed="false">
      <c r="D1500" s="0" t="n">
        <v>1244</v>
      </c>
      <c r="E1500" s="0" t="n">
        <v>1244</v>
      </c>
      <c r="F1500" s="0" t="n">
        <v>162</v>
      </c>
      <c r="G1500" s="2" t="s">
        <v>1069</v>
      </c>
      <c r="H1500" s="2" t="n">
        <v>2015</v>
      </c>
      <c r="I1500" s="2" t="s">
        <v>1070</v>
      </c>
    </row>
    <row r="1501" customFormat="false" ht="12.8" hidden="false" customHeight="false" outlineLevel="0" collapsed="false">
      <c r="D1501" s="0" t="n">
        <v>1244</v>
      </c>
      <c r="E1501" s="0" t="n">
        <v>1244</v>
      </c>
      <c r="F1501" s="0" t="n">
        <v>164</v>
      </c>
      <c r="G1501" s="2" t="s">
        <v>1027</v>
      </c>
      <c r="H1501" s="2" t="n">
        <v>2015</v>
      </c>
      <c r="I1501" s="2" t="s">
        <v>1028</v>
      </c>
    </row>
    <row r="1502" customFormat="false" ht="12.8" hidden="false" customHeight="false" outlineLevel="0" collapsed="false">
      <c r="D1502" s="0" t="s">
        <v>2585</v>
      </c>
      <c r="E1502" s="0" t="s">
        <v>2585</v>
      </c>
      <c r="F1502" s="0" t="n">
        <v>165</v>
      </c>
      <c r="G1502" s="0" t="s">
        <v>1079</v>
      </c>
      <c r="H1502" s="0" t="n">
        <v>2015</v>
      </c>
      <c r="I1502" s="0" t="s">
        <v>1080</v>
      </c>
    </row>
    <row r="1503" customFormat="false" ht="12.8" hidden="false" customHeight="false" outlineLevel="0" collapsed="false">
      <c r="D1503" s="0" t="n">
        <v>82</v>
      </c>
      <c r="E1503" s="0" t="n">
        <v>82</v>
      </c>
      <c r="F1503" s="0" t="n">
        <v>166</v>
      </c>
      <c r="G1503" s="0" t="s">
        <v>1005</v>
      </c>
      <c r="H1503" s="0" t="n">
        <v>2015</v>
      </c>
      <c r="I1503" s="0" t="s">
        <v>1006</v>
      </c>
    </row>
    <row r="1504" customFormat="false" ht="12.8" hidden="false" customHeight="false" outlineLevel="0" collapsed="false">
      <c r="D1504" s="0" t="s">
        <v>2599</v>
      </c>
      <c r="E1504" s="0" t="s">
        <v>2599</v>
      </c>
      <c r="F1504" s="0" t="n">
        <v>171</v>
      </c>
      <c r="G1504" s="0" t="s">
        <v>1294</v>
      </c>
      <c r="H1504" s="0" t="n">
        <v>2016</v>
      </c>
      <c r="I1504" s="0" t="s">
        <v>1295</v>
      </c>
    </row>
    <row r="1505" customFormat="false" ht="12.8" hidden="false" customHeight="false" outlineLevel="0" collapsed="false">
      <c r="D1505" s="0" t="n">
        <v>1244</v>
      </c>
      <c r="E1505" s="0" t="n">
        <v>1244</v>
      </c>
      <c r="F1505" s="0" t="n">
        <v>174</v>
      </c>
      <c r="G1505" s="0" t="s">
        <v>1348</v>
      </c>
      <c r="H1505" s="0" t="n">
        <v>2016</v>
      </c>
      <c r="I1505" s="0" t="s">
        <v>1349</v>
      </c>
    </row>
    <row r="1506" customFormat="false" ht="12.8" hidden="false" customHeight="false" outlineLevel="0" collapsed="false">
      <c r="D1506" s="0" t="n">
        <v>1244</v>
      </c>
      <c r="E1506" s="0" t="n">
        <v>1244</v>
      </c>
      <c r="F1506" s="0" t="n">
        <v>175</v>
      </c>
      <c r="G1506" s="0" t="s">
        <v>1109</v>
      </c>
      <c r="H1506" s="0" t="n">
        <v>2016</v>
      </c>
      <c r="I1506" s="0" t="s">
        <v>1110</v>
      </c>
    </row>
    <row r="1507" customFormat="false" ht="12.8" hidden="false" customHeight="false" outlineLevel="0" collapsed="false">
      <c r="D1507" s="0" t="n">
        <v>1244</v>
      </c>
      <c r="E1507" s="0" t="n">
        <v>1244</v>
      </c>
      <c r="F1507" s="0" t="n">
        <v>178</v>
      </c>
      <c r="G1507" s="2" t="s">
        <v>984</v>
      </c>
      <c r="H1507" s="2" t="n">
        <v>2016</v>
      </c>
      <c r="I1507" s="2" t="s">
        <v>1104</v>
      </c>
    </row>
    <row r="1508" customFormat="false" ht="12.8" hidden="false" customHeight="false" outlineLevel="0" collapsed="false">
      <c r="D1508" s="0" t="n">
        <v>1244</v>
      </c>
      <c r="E1508" s="0" t="n">
        <v>1244</v>
      </c>
      <c r="F1508" s="0" t="n">
        <v>180</v>
      </c>
      <c r="G1508" s="2" t="s">
        <v>1210</v>
      </c>
      <c r="H1508" s="2" t="n">
        <v>2016</v>
      </c>
      <c r="I1508" s="2" t="s">
        <v>1211</v>
      </c>
    </row>
    <row r="1509" customFormat="false" ht="12.8" hidden="false" customHeight="false" outlineLevel="0" collapsed="false">
      <c r="D1509" s="0" t="n">
        <v>1244</v>
      </c>
      <c r="E1509" s="0" t="n">
        <v>1244</v>
      </c>
      <c r="F1509" s="0" t="n">
        <v>181</v>
      </c>
      <c r="G1509" s="0" t="s">
        <v>1141</v>
      </c>
      <c r="H1509" s="0" t="n">
        <v>2016</v>
      </c>
      <c r="I1509" s="0" t="s">
        <v>1142</v>
      </c>
    </row>
    <row r="1510" customFormat="false" ht="12.8" hidden="false" customHeight="false" outlineLevel="0" collapsed="false">
      <c r="D1510" s="0" t="n">
        <v>1244</v>
      </c>
      <c r="E1510" s="0" t="n">
        <v>1244</v>
      </c>
      <c r="F1510" s="0" t="n">
        <v>182</v>
      </c>
      <c r="G1510" s="0" t="s">
        <v>1307</v>
      </c>
      <c r="H1510" s="0" t="n">
        <v>2016</v>
      </c>
      <c r="I1510" s="0" t="s">
        <v>1308</v>
      </c>
    </row>
    <row r="1511" customFormat="false" ht="12.8" hidden="false" customHeight="false" outlineLevel="0" collapsed="false">
      <c r="D1511" s="0" t="n">
        <v>434</v>
      </c>
      <c r="E1511" s="0" t="s">
        <v>2600</v>
      </c>
      <c r="F1511" s="0" t="n">
        <v>183</v>
      </c>
      <c r="G1511" s="2" t="s">
        <v>1320</v>
      </c>
      <c r="H1511" s="2" t="n">
        <v>2016</v>
      </c>
      <c r="I1511" s="2" t="s">
        <v>1321</v>
      </c>
    </row>
    <row r="1512" customFormat="false" ht="12.8" hidden="false" customHeight="false" outlineLevel="0" collapsed="false">
      <c r="D1512" s="2" t="n">
        <v>1260</v>
      </c>
      <c r="E1512" s="2" t="n">
        <v>1260</v>
      </c>
      <c r="F1512" s="0" t="n">
        <v>184</v>
      </c>
      <c r="G1512" s="0" t="s">
        <v>1218</v>
      </c>
      <c r="H1512" s="0" t="n">
        <v>2016</v>
      </c>
      <c r="I1512" s="0" t="s">
        <v>1219</v>
      </c>
    </row>
    <row r="1513" customFormat="false" ht="12.8" hidden="false" customHeight="false" outlineLevel="0" collapsed="false">
      <c r="D1513" s="0" t="s">
        <v>2601</v>
      </c>
      <c r="E1513" s="0" t="s">
        <v>2601</v>
      </c>
      <c r="F1513" s="0" t="n">
        <v>187</v>
      </c>
      <c r="G1513" s="0" t="s">
        <v>1274</v>
      </c>
      <c r="H1513" s="0" t="n">
        <v>2016</v>
      </c>
      <c r="I1513" s="0" t="s">
        <v>1275</v>
      </c>
    </row>
    <row r="1514" customFormat="false" ht="12.8" hidden="false" customHeight="false" outlineLevel="0" collapsed="false">
      <c r="D1514" s="0" t="s">
        <v>2587</v>
      </c>
      <c r="E1514" s="0" t="s">
        <v>2587</v>
      </c>
      <c r="F1514" s="0" t="n">
        <v>191</v>
      </c>
      <c r="G1514" s="2" t="s">
        <v>1343</v>
      </c>
      <c r="H1514" s="2" t="n">
        <v>2016</v>
      </c>
      <c r="I1514" s="2" t="s">
        <v>1344</v>
      </c>
    </row>
    <row r="1515" customFormat="false" ht="12.8" hidden="false" customHeight="false" outlineLevel="0" collapsed="false">
      <c r="D1515" s="0" t="n">
        <v>1244</v>
      </c>
      <c r="E1515" s="0" t="n">
        <v>1244</v>
      </c>
      <c r="F1515" s="0" t="n">
        <v>193</v>
      </c>
      <c r="G1515" s="0" t="s">
        <v>1237</v>
      </c>
      <c r="H1515" s="0" t="n">
        <v>2016</v>
      </c>
      <c r="I1515" s="0" t="s">
        <v>1238</v>
      </c>
    </row>
    <row r="1516" customFormat="false" ht="12.8" hidden="false" customHeight="false" outlineLevel="0" collapsed="false">
      <c r="D1516" s="0" t="s">
        <v>2602</v>
      </c>
      <c r="E1516" s="0" t="s">
        <v>2602</v>
      </c>
      <c r="F1516" s="0" t="n">
        <v>197</v>
      </c>
      <c r="G1516" s="2" t="s">
        <v>1232</v>
      </c>
      <c r="H1516" s="2" t="n">
        <v>2016</v>
      </c>
      <c r="I1516" s="2" t="s">
        <v>1233</v>
      </c>
    </row>
    <row r="1517" customFormat="false" ht="12.8" hidden="false" customHeight="false" outlineLevel="0" collapsed="false">
      <c r="D1517" s="0" t="s">
        <v>2603</v>
      </c>
      <c r="E1517" s="0" t="s">
        <v>2603</v>
      </c>
      <c r="F1517" s="0" t="n">
        <v>198</v>
      </c>
      <c r="G1517" s="0" t="s">
        <v>1164</v>
      </c>
      <c r="H1517" s="0" t="n">
        <v>2016</v>
      </c>
      <c r="I1517" s="0" t="s">
        <v>1165</v>
      </c>
    </row>
    <row r="1518" customFormat="false" ht="12.8" hidden="false" customHeight="false" outlineLevel="0" collapsed="false">
      <c r="D1518" s="0" t="s">
        <v>2604</v>
      </c>
      <c r="E1518" s="0" t="s">
        <v>2604</v>
      </c>
      <c r="F1518" s="0" t="n">
        <v>199</v>
      </c>
      <c r="G1518" s="2" t="s">
        <v>1158</v>
      </c>
      <c r="H1518" s="2" t="n">
        <v>2016</v>
      </c>
      <c r="I1518" s="2" t="s">
        <v>1159</v>
      </c>
    </row>
    <row r="1519" customFormat="false" ht="12.8" hidden="false" customHeight="false" outlineLevel="0" collapsed="false">
      <c r="D1519" s="0" t="n">
        <v>441</v>
      </c>
      <c r="E1519" s="0" t="n">
        <v>441</v>
      </c>
      <c r="F1519" s="0" t="n">
        <v>200</v>
      </c>
      <c r="G1519" s="0" t="s">
        <v>1116</v>
      </c>
      <c r="H1519" s="0" t="n">
        <v>2016</v>
      </c>
      <c r="I1519" s="0" t="s">
        <v>1117</v>
      </c>
    </row>
    <row r="1520" customFormat="false" ht="12.8" hidden="false" customHeight="false" outlineLevel="0" collapsed="false">
      <c r="D1520" s="0" t="n">
        <v>1244</v>
      </c>
      <c r="E1520" s="0" t="n">
        <v>1244</v>
      </c>
      <c r="F1520" s="0" t="n">
        <v>204</v>
      </c>
      <c r="G1520" s="0" t="s">
        <v>1329</v>
      </c>
      <c r="H1520" s="0" t="n">
        <v>2016</v>
      </c>
      <c r="I1520" s="0" t="s">
        <v>1330</v>
      </c>
    </row>
    <row r="1521" customFormat="false" ht="12.8" hidden="false" customHeight="false" outlineLevel="0" collapsed="false">
      <c r="D1521" s="0" t="s">
        <v>2606</v>
      </c>
      <c r="E1521" s="0" t="s">
        <v>2607</v>
      </c>
      <c r="F1521" s="0" t="n">
        <v>206</v>
      </c>
      <c r="G1521" s="0" t="s">
        <v>1286</v>
      </c>
      <c r="H1521" s="0" t="n">
        <v>2016</v>
      </c>
      <c r="I1521" s="0" t="s">
        <v>1287</v>
      </c>
    </row>
    <row r="1522" customFormat="false" ht="12.8" hidden="false" customHeight="false" outlineLevel="0" collapsed="false">
      <c r="D1522" s="0" t="n">
        <v>1244</v>
      </c>
      <c r="E1522" s="0" t="n">
        <v>1244</v>
      </c>
      <c r="F1522" s="0" t="n">
        <v>208</v>
      </c>
      <c r="G1522" s="0" t="s">
        <v>1187</v>
      </c>
      <c r="H1522" s="0" t="n">
        <v>2016</v>
      </c>
      <c r="I1522" s="0" t="s">
        <v>1188</v>
      </c>
    </row>
    <row r="1523" customFormat="false" ht="12.8" hidden="false" customHeight="false" outlineLevel="0" collapsed="false">
      <c r="D1523" s="0" t="n">
        <v>1244</v>
      </c>
      <c r="E1523" s="0" t="n">
        <v>1244</v>
      </c>
      <c r="F1523" s="0" t="n">
        <v>209</v>
      </c>
      <c r="G1523" s="2" t="s">
        <v>1253</v>
      </c>
      <c r="H1523" s="2" t="n">
        <v>2016</v>
      </c>
      <c r="I1523" s="2" t="s">
        <v>1254</v>
      </c>
    </row>
    <row r="1524" customFormat="false" ht="12.8" hidden="false" customHeight="false" outlineLevel="0" collapsed="false">
      <c r="D1524" s="0" t="s">
        <v>2610</v>
      </c>
      <c r="E1524" s="0" t="s">
        <v>2610</v>
      </c>
      <c r="F1524" s="0" t="n">
        <v>211</v>
      </c>
      <c r="G1524" s="2" t="s">
        <v>1261</v>
      </c>
      <c r="H1524" s="2" t="n">
        <v>2016</v>
      </c>
      <c r="I1524" s="2" t="s">
        <v>1262</v>
      </c>
    </row>
    <row r="1525" customFormat="false" ht="12.8" hidden="false" customHeight="false" outlineLevel="0" collapsed="false">
      <c r="D1525" s="0" t="n">
        <v>434</v>
      </c>
      <c r="E1525" s="0" t="s">
        <v>2611</v>
      </c>
      <c r="F1525" s="0" t="n">
        <v>216</v>
      </c>
      <c r="G1525" s="0" t="s">
        <v>1417</v>
      </c>
      <c r="H1525" s="0" t="n">
        <v>2017</v>
      </c>
      <c r="I1525" s="0" t="s">
        <v>1418</v>
      </c>
    </row>
    <row r="1526" customFormat="false" ht="12.8" hidden="false" customHeight="false" outlineLevel="0" collapsed="false">
      <c r="D1526" s="0" t="n">
        <v>1244</v>
      </c>
      <c r="E1526" s="0" t="n">
        <v>1244</v>
      </c>
      <c r="F1526" s="0" t="n">
        <v>217</v>
      </c>
      <c r="G1526" s="2" t="s">
        <v>1355</v>
      </c>
      <c r="H1526" s="2" t="n">
        <v>2017</v>
      </c>
      <c r="I1526" s="2" t="s">
        <v>1356</v>
      </c>
    </row>
    <row r="1527" customFormat="false" ht="12.8" hidden="false" customHeight="false" outlineLevel="0" collapsed="false">
      <c r="D1527" s="0" t="s">
        <v>4296</v>
      </c>
      <c r="E1527" s="0" t="s">
        <v>2612</v>
      </c>
      <c r="F1527" s="0" t="n">
        <v>220</v>
      </c>
      <c r="G1527" s="0" t="s">
        <v>1443</v>
      </c>
      <c r="H1527" s="0" t="n">
        <v>2017</v>
      </c>
      <c r="I1527" s="0" t="s">
        <v>1444</v>
      </c>
    </row>
    <row r="1528" customFormat="false" ht="12.8" hidden="false" customHeight="false" outlineLevel="0" collapsed="false">
      <c r="D1528" s="0" t="n">
        <v>1244</v>
      </c>
      <c r="E1528" s="0" t="n">
        <v>1244</v>
      </c>
      <c r="F1528" s="0" t="n">
        <v>221</v>
      </c>
      <c r="G1528" s="2" t="s">
        <v>1393</v>
      </c>
      <c r="H1528" s="2" t="n">
        <v>2017</v>
      </c>
      <c r="I1528" s="2" t="s">
        <v>1394</v>
      </c>
    </row>
    <row r="1529" customFormat="false" ht="12.8" hidden="false" customHeight="false" outlineLevel="0" collapsed="false">
      <c r="D1529" s="0" t="s">
        <v>2614</v>
      </c>
      <c r="E1529" s="0" t="s">
        <v>2614</v>
      </c>
      <c r="F1529" s="0" t="n">
        <v>224</v>
      </c>
      <c r="G1529" s="2" t="s">
        <v>1402</v>
      </c>
      <c r="H1529" s="2" t="n">
        <v>2017</v>
      </c>
      <c r="I1529" s="2" t="s">
        <v>1403</v>
      </c>
    </row>
    <row r="1530" customFormat="false" ht="12.8" hidden="false" customHeight="false" outlineLevel="0" collapsed="false">
      <c r="D1530" s="0" t="s">
        <v>2615</v>
      </c>
      <c r="E1530" s="0" t="s">
        <v>2615</v>
      </c>
      <c r="F1530" s="0" t="n">
        <v>226</v>
      </c>
      <c r="G1530" s="2" t="s">
        <v>1460</v>
      </c>
      <c r="H1530" s="2" t="n">
        <v>2017</v>
      </c>
      <c r="I1530" s="2" t="s">
        <v>1461</v>
      </c>
    </row>
    <row r="1531" customFormat="false" ht="12.8" hidden="false" customHeight="false" outlineLevel="0" collapsed="false">
      <c r="D1531" s="0" t="s">
        <v>2593</v>
      </c>
      <c r="E1531" s="0" t="s">
        <v>2593</v>
      </c>
      <c r="F1531" s="0" t="n">
        <v>227</v>
      </c>
      <c r="G1531" s="0" t="s">
        <v>1429</v>
      </c>
      <c r="H1531" s="0" t="n">
        <v>2017</v>
      </c>
      <c r="I1531" s="0" t="s">
        <v>1430</v>
      </c>
    </row>
    <row r="1532" customFormat="false" ht="12.8" hidden="false" customHeight="false" outlineLevel="0" collapsed="false">
      <c r="D1532" s="0" t="s">
        <v>2617</v>
      </c>
      <c r="E1532" s="0" t="s">
        <v>2617</v>
      </c>
      <c r="F1532" s="0" t="n">
        <v>229</v>
      </c>
      <c r="G1532" s="2" t="s">
        <v>1397</v>
      </c>
      <c r="H1532" s="2" t="n">
        <v>2017</v>
      </c>
      <c r="I1532" s="2" t="s">
        <v>1398</v>
      </c>
    </row>
    <row r="1533" customFormat="false" ht="12.8" hidden="false" customHeight="false" outlineLevel="0" collapsed="false">
      <c r="D1533" s="0" t="n">
        <v>1244</v>
      </c>
      <c r="E1533" s="0" t="n">
        <v>1244</v>
      </c>
      <c r="F1533" s="0" t="n">
        <v>230</v>
      </c>
      <c r="G1533" s="0" t="s">
        <v>1376</v>
      </c>
      <c r="H1533" s="0" t="n">
        <v>2017</v>
      </c>
      <c r="I1533" s="0" t="s">
        <v>1377</v>
      </c>
    </row>
    <row r="1534" customFormat="false" ht="12.8" hidden="false" customHeight="false" outlineLevel="0" collapsed="false">
      <c r="D1534" s="2" t="n">
        <v>1267</v>
      </c>
      <c r="E1534" s="2" t="n">
        <v>1267</v>
      </c>
      <c r="F1534" s="0" t="n">
        <v>235</v>
      </c>
      <c r="G1534" s="0" t="s">
        <v>1510</v>
      </c>
      <c r="H1534" s="0" t="n">
        <v>2018</v>
      </c>
      <c r="I1534" s="0" t="s">
        <v>1511</v>
      </c>
    </row>
    <row r="1535" customFormat="false" ht="12.8" hidden="false" customHeight="false" outlineLevel="0" collapsed="false">
      <c r="D1535" s="0" t="n">
        <v>441</v>
      </c>
      <c r="E1535" s="0" t="n">
        <v>441</v>
      </c>
      <c r="F1535" s="0" t="n">
        <v>236</v>
      </c>
      <c r="G1535" s="2" t="s">
        <v>1548</v>
      </c>
      <c r="H1535" s="2" t="n">
        <v>2018</v>
      </c>
      <c r="I1535" s="2" t="s">
        <v>1549</v>
      </c>
    </row>
    <row r="1536" customFormat="false" ht="12.8" hidden="false" customHeight="false" outlineLevel="0" collapsed="false">
      <c r="D1536" s="0" t="n">
        <v>1244</v>
      </c>
      <c r="E1536" s="0" t="n">
        <v>1244</v>
      </c>
      <c r="F1536" s="0" t="n">
        <v>237</v>
      </c>
      <c r="G1536" s="0" t="s">
        <v>1571</v>
      </c>
      <c r="H1536" s="0" t="n">
        <v>2018</v>
      </c>
      <c r="I1536" s="0" t="s">
        <v>1572</v>
      </c>
    </row>
    <row r="1537" customFormat="false" ht="12.8" hidden="false" customHeight="false" outlineLevel="0" collapsed="false">
      <c r="D1537" s="0" t="s">
        <v>2618</v>
      </c>
      <c r="E1537" s="0" t="s">
        <v>2618</v>
      </c>
      <c r="F1537" s="0" t="n">
        <v>238</v>
      </c>
      <c r="G1537" s="0" t="s">
        <v>1564</v>
      </c>
      <c r="H1537" s="0" t="n">
        <v>2018</v>
      </c>
      <c r="I1537" s="0" t="s">
        <v>1565</v>
      </c>
    </row>
    <row r="1538" customFormat="false" ht="12.8" hidden="false" customHeight="false" outlineLevel="0" collapsed="false">
      <c r="D1538" s="0" t="s">
        <v>2619</v>
      </c>
      <c r="E1538" s="0" t="s">
        <v>2619</v>
      </c>
      <c r="F1538" s="0" t="n">
        <v>239</v>
      </c>
      <c r="G1538" s="0" t="s">
        <v>1492</v>
      </c>
      <c r="H1538" s="0" t="n">
        <v>2018</v>
      </c>
      <c r="I1538" s="0" t="s">
        <v>1493</v>
      </c>
    </row>
    <row r="1539" customFormat="false" ht="12.8" hidden="false" customHeight="false" outlineLevel="0" collapsed="false">
      <c r="D1539" s="0" t="n">
        <v>441</v>
      </c>
      <c r="E1539" s="0" t="n">
        <v>441</v>
      </c>
      <c r="F1539" s="0" t="n">
        <v>241</v>
      </c>
      <c r="G1539" s="0" t="s">
        <v>1613</v>
      </c>
      <c r="H1539" s="0" t="n">
        <v>2018</v>
      </c>
      <c r="I1539" s="0" t="s">
        <v>1614</v>
      </c>
    </row>
    <row r="1540" customFormat="false" ht="12.8" hidden="false" customHeight="false" outlineLevel="0" collapsed="false">
      <c r="D1540" s="0" t="n">
        <v>1244</v>
      </c>
      <c r="E1540" s="0" t="n">
        <v>1244</v>
      </c>
      <c r="F1540" s="0" t="n">
        <v>242</v>
      </c>
      <c r="G1540" s="2" t="s">
        <v>1557</v>
      </c>
      <c r="H1540" s="2" t="n">
        <v>2018</v>
      </c>
      <c r="I1540" s="2" t="s">
        <v>1558</v>
      </c>
    </row>
    <row r="1541" customFormat="false" ht="12.8" hidden="false" customHeight="false" outlineLevel="0" collapsed="false">
      <c r="D1541" s="0" t="s">
        <v>2620</v>
      </c>
      <c r="E1541" s="0" t="s">
        <v>2621</v>
      </c>
      <c r="F1541" s="0" t="n">
        <v>245</v>
      </c>
      <c r="G1541" s="2" t="s">
        <v>1502</v>
      </c>
      <c r="H1541" s="2" t="n">
        <v>2018</v>
      </c>
      <c r="I1541" s="2" t="s">
        <v>1503</v>
      </c>
    </row>
    <row r="1542" customFormat="false" ht="12.8" hidden="false" customHeight="false" outlineLevel="0" collapsed="false">
      <c r="D1542" s="0" t="n">
        <v>434</v>
      </c>
      <c r="E1542" s="0" t="s">
        <v>2622</v>
      </c>
      <c r="F1542" s="0" t="n">
        <v>246</v>
      </c>
      <c r="G1542" s="2" t="s">
        <v>1552</v>
      </c>
      <c r="H1542" s="2" t="n">
        <v>2018</v>
      </c>
      <c r="I1542" s="2" t="s">
        <v>1553</v>
      </c>
    </row>
    <row r="1543" customFormat="false" ht="12.8" hidden="false" customHeight="false" outlineLevel="0" collapsed="false">
      <c r="D1543" s="0" t="n">
        <v>441</v>
      </c>
      <c r="E1543" s="0" t="n">
        <v>441</v>
      </c>
      <c r="F1543" s="0" t="n">
        <v>247</v>
      </c>
      <c r="G1543" s="2" t="s">
        <v>1582</v>
      </c>
      <c r="H1543" s="2" t="n">
        <v>2018</v>
      </c>
      <c r="I1543" s="2" t="s">
        <v>1583</v>
      </c>
    </row>
    <row r="1544" customFormat="false" ht="12.8" hidden="false" customHeight="false" outlineLevel="0" collapsed="false">
      <c r="D1544" s="0" t="s">
        <v>2585</v>
      </c>
      <c r="E1544" s="0" t="s">
        <v>2585</v>
      </c>
      <c r="F1544" s="0" t="n">
        <v>248</v>
      </c>
      <c r="G1544" s="0" t="s">
        <v>1620</v>
      </c>
      <c r="H1544" s="0" t="n">
        <v>2018</v>
      </c>
      <c r="I1544" s="0" t="s">
        <v>1621</v>
      </c>
    </row>
    <row r="1545" customFormat="false" ht="12.8" hidden="false" customHeight="false" outlineLevel="0" collapsed="false">
      <c r="D1545" s="0" t="s">
        <v>2623</v>
      </c>
      <c r="E1545" s="0" t="s">
        <v>2624</v>
      </c>
      <c r="F1545" s="0" t="n">
        <v>249</v>
      </c>
      <c r="G1545" s="0" t="s">
        <v>1533</v>
      </c>
      <c r="H1545" s="0" t="n">
        <v>2018</v>
      </c>
      <c r="I1545" s="0" t="s">
        <v>1534</v>
      </c>
    </row>
    <row r="1546" customFormat="false" ht="12.8" hidden="false" customHeight="false" outlineLevel="0" collapsed="false">
      <c r="D1546" s="0" t="s">
        <v>2601</v>
      </c>
      <c r="E1546" s="0" t="s">
        <v>2601</v>
      </c>
      <c r="F1546" s="0" t="n">
        <v>250</v>
      </c>
      <c r="G1546" s="0" t="s">
        <v>1274</v>
      </c>
      <c r="H1546" s="0" t="n">
        <v>2018</v>
      </c>
      <c r="I1546" s="0" t="s">
        <v>1578</v>
      </c>
    </row>
    <row r="1547" customFormat="false" ht="12.8" hidden="false" customHeight="false" outlineLevel="0" collapsed="false">
      <c r="D1547" s="0" t="s">
        <v>2625</v>
      </c>
      <c r="E1547" s="0" t="s">
        <v>2625</v>
      </c>
      <c r="F1547" s="0" t="n">
        <v>251</v>
      </c>
      <c r="G1547" s="0" t="s">
        <v>1586</v>
      </c>
      <c r="H1547" s="0" t="n">
        <v>2018</v>
      </c>
      <c r="I1547" s="0" t="s">
        <v>1587</v>
      </c>
    </row>
    <row r="1548" customFormat="false" ht="12.8" hidden="false" customHeight="false" outlineLevel="0" collapsed="false">
      <c r="D1548" s="0" t="n">
        <v>441</v>
      </c>
      <c r="E1548" s="0" t="n">
        <v>441</v>
      </c>
      <c r="F1548" s="0" t="n">
        <v>253</v>
      </c>
      <c r="G1548" s="0" t="s">
        <v>1538</v>
      </c>
      <c r="H1548" s="0" t="n">
        <v>2018</v>
      </c>
      <c r="I1548" s="0" t="s">
        <v>1539</v>
      </c>
    </row>
    <row r="1549" customFormat="false" ht="12.8" hidden="false" customHeight="false" outlineLevel="0" collapsed="false">
      <c r="D1549" s="0" t="s">
        <v>2626</v>
      </c>
      <c r="E1549" s="0" t="s">
        <v>2626</v>
      </c>
      <c r="F1549" s="0" t="n">
        <v>256</v>
      </c>
      <c r="G1549" s="2" t="s">
        <v>1807</v>
      </c>
      <c r="H1549" s="2" t="n">
        <v>2019</v>
      </c>
      <c r="I1549" s="2" t="s">
        <v>1808</v>
      </c>
    </row>
    <row r="1550" customFormat="false" ht="12.8" hidden="false" customHeight="false" outlineLevel="0" collapsed="false">
      <c r="D1550" s="0" t="n">
        <v>1244</v>
      </c>
      <c r="E1550" s="0" t="n">
        <v>1244</v>
      </c>
      <c r="F1550" s="0" t="n">
        <v>258</v>
      </c>
      <c r="G1550" s="0" t="s">
        <v>1571</v>
      </c>
      <c r="H1550" s="0" t="n">
        <v>2019</v>
      </c>
      <c r="I1550" s="0" t="s">
        <v>1743</v>
      </c>
    </row>
    <row r="1551" customFormat="false" ht="12.8" hidden="false" customHeight="false" outlineLevel="0" collapsed="false">
      <c r="D1551" s="0" t="s">
        <v>2627</v>
      </c>
      <c r="E1551" s="0" t="s">
        <v>2627</v>
      </c>
      <c r="F1551" s="0" t="n">
        <v>259</v>
      </c>
      <c r="G1551" s="2" t="s">
        <v>1640</v>
      </c>
      <c r="H1551" s="2" t="n">
        <v>2019</v>
      </c>
      <c r="I1551" s="2" t="s">
        <v>1641</v>
      </c>
    </row>
    <row r="1552" customFormat="false" ht="12.8" hidden="false" customHeight="false" outlineLevel="0" collapsed="false">
      <c r="D1552" s="0" t="n">
        <v>1260</v>
      </c>
      <c r="E1552" s="0" t="n">
        <v>1260</v>
      </c>
      <c r="F1552" s="0" t="n">
        <v>260</v>
      </c>
      <c r="G1552" s="0" t="s">
        <v>1717</v>
      </c>
      <c r="H1552" s="0" t="n">
        <v>2019</v>
      </c>
      <c r="I1552" s="0" t="s">
        <v>1718</v>
      </c>
    </row>
    <row r="1553" customFormat="false" ht="12.8" hidden="false" customHeight="false" outlineLevel="0" collapsed="false">
      <c r="D1553" s="0" t="n">
        <v>1244</v>
      </c>
      <c r="E1553" s="0" t="n">
        <v>1244</v>
      </c>
      <c r="F1553" s="0" t="n">
        <v>263</v>
      </c>
      <c r="G1553" s="0" t="s">
        <v>1673</v>
      </c>
      <c r="H1553" s="0" t="n">
        <v>2019</v>
      </c>
      <c r="I1553" s="0" t="s">
        <v>1674</v>
      </c>
    </row>
    <row r="1554" customFormat="false" ht="12.8" hidden="false" customHeight="false" outlineLevel="0" collapsed="false">
      <c r="D1554" s="0" t="s">
        <v>4296</v>
      </c>
      <c r="E1554" s="0" t="s">
        <v>2628</v>
      </c>
      <c r="F1554" s="0" t="n">
        <v>264</v>
      </c>
      <c r="G1554" s="0" t="s">
        <v>1722</v>
      </c>
      <c r="H1554" s="0" t="n">
        <v>2019</v>
      </c>
      <c r="I1554" s="0" t="s">
        <v>1723</v>
      </c>
    </row>
    <row r="1555" customFormat="false" ht="12.8" hidden="false" customHeight="false" outlineLevel="0" collapsed="false">
      <c r="D1555" s="0" t="n">
        <v>1244</v>
      </c>
      <c r="E1555" s="0" t="n">
        <v>1244</v>
      </c>
      <c r="F1555" s="0" t="n">
        <v>265</v>
      </c>
      <c r="G1555" s="0" t="s">
        <v>1818</v>
      </c>
      <c r="H1555" s="0" t="n">
        <v>2019</v>
      </c>
      <c r="I1555" s="0" t="s">
        <v>1819</v>
      </c>
    </row>
    <row r="1556" customFormat="false" ht="12.8" hidden="false" customHeight="false" outlineLevel="0" collapsed="false">
      <c r="D1556" s="2" t="n">
        <v>1255</v>
      </c>
      <c r="E1556" s="2" t="n">
        <v>1255</v>
      </c>
      <c r="F1556" s="0" t="n">
        <v>267</v>
      </c>
      <c r="G1556" s="0" t="s">
        <v>1787</v>
      </c>
      <c r="H1556" s="0" t="n">
        <v>2019</v>
      </c>
      <c r="I1556" s="0" t="s">
        <v>1788</v>
      </c>
    </row>
    <row r="1557" customFormat="false" ht="12.8" hidden="false" customHeight="false" outlineLevel="0" collapsed="false">
      <c r="D1557" s="0" t="s">
        <v>2629</v>
      </c>
      <c r="E1557" s="0" t="s">
        <v>2630</v>
      </c>
      <c r="F1557" s="0" t="n">
        <v>270</v>
      </c>
      <c r="G1557" s="0" t="s">
        <v>1755</v>
      </c>
      <c r="H1557" s="0" t="n">
        <v>2019</v>
      </c>
      <c r="I1557" s="0" t="s">
        <v>1756</v>
      </c>
    </row>
    <row r="1558" customFormat="false" ht="12.8" hidden="false" customHeight="false" outlineLevel="0" collapsed="false">
      <c r="D1558" s="0" t="n">
        <v>1244</v>
      </c>
      <c r="E1558" s="0" t="n">
        <v>1244</v>
      </c>
      <c r="F1558" s="0" t="n">
        <v>271</v>
      </c>
      <c r="G1558" s="2" t="s">
        <v>1645</v>
      </c>
      <c r="H1558" s="2" t="n">
        <v>2019</v>
      </c>
      <c r="I1558" s="2" t="s">
        <v>1646</v>
      </c>
    </row>
    <row r="1559" customFormat="false" ht="12.8" hidden="false" customHeight="false" outlineLevel="0" collapsed="false">
      <c r="D1559" s="0" t="n">
        <v>1244</v>
      </c>
      <c r="E1559" s="0" t="n">
        <v>1244</v>
      </c>
      <c r="F1559" s="0" t="n">
        <v>274</v>
      </c>
      <c r="G1559" s="0" t="s">
        <v>1703</v>
      </c>
      <c r="H1559" s="0" t="n">
        <v>2019</v>
      </c>
      <c r="I1559" s="0" t="s">
        <v>1704</v>
      </c>
    </row>
    <row r="1560" customFormat="false" ht="12.8" hidden="false" customHeight="false" outlineLevel="0" collapsed="false">
      <c r="D1560" s="0" t="n">
        <v>1244</v>
      </c>
      <c r="E1560" s="0" t="n">
        <v>1244</v>
      </c>
      <c r="F1560" s="0" t="n">
        <v>276</v>
      </c>
      <c r="G1560" s="2" t="s">
        <v>1797</v>
      </c>
      <c r="H1560" s="2" t="n">
        <v>2019</v>
      </c>
      <c r="I1560" s="2" t="s">
        <v>1798</v>
      </c>
    </row>
    <row r="1561" customFormat="false" ht="12.8" hidden="false" customHeight="false" outlineLevel="0" collapsed="false">
      <c r="D1561" s="0" t="n">
        <v>1244</v>
      </c>
      <c r="E1561" s="0" t="n">
        <v>1244</v>
      </c>
      <c r="F1561" s="0" t="n">
        <v>277</v>
      </c>
      <c r="G1561" s="2" t="s">
        <v>1629</v>
      </c>
      <c r="H1561" s="2" t="n">
        <v>2019</v>
      </c>
      <c r="I1561" s="2" t="s">
        <v>1630</v>
      </c>
    </row>
    <row r="1562" customFormat="false" ht="12.8" hidden="false" customHeight="false" outlineLevel="0" collapsed="false">
      <c r="D1562" s="0" t="s">
        <v>2631</v>
      </c>
      <c r="E1562" s="0" t="s">
        <v>2632</v>
      </c>
      <c r="F1562" s="0" t="n">
        <v>278</v>
      </c>
      <c r="G1562" s="0" t="s">
        <v>1660</v>
      </c>
      <c r="H1562" s="0" t="n">
        <v>2019</v>
      </c>
      <c r="I1562" s="0" t="s">
        <v>1661</v>
      </c>
    </row>
    <row r="1563" customFormat="false" ht="12.8" hidden="false" customHeight="false" outlineLevel="0" collapsed="false">
      <c r="D1563" s="0" t="n">
        <v>441</v>
      </c>
      <c r="E1563" s="0" t="n">
        <v>441</v>
      </c>
      <c r="F1563" s="0" t="n">
        <v>279</v>
      </c>
      <c r="G1563" s="0" t="s">
        <v>1698</v>
      </c>
      <c r="H1563" s="0" t="n">
        <v>2019</v>
      </c>
      <c r="I1563" s="0" t="s">
        <v>1699</v>
      </c>
    </row>
    <row r="1564" customFormat="false" ht="12.8" hidden="false" customHeight="false" outlineLevel="0" collapsed="false">
      <c r="D1564" s="0" t="s">
        <v>2633</v>
      </c>
      <c r="E1564" s="0" t="s">
        <v>2634</v>
      </c>
      <c r="F1564" s="0" t="n">
        <v>280</v>
      </c>
      <c r="G1564" s="0" t="s">
        <v>1766</v>
      </c>
      <c r="H1564" s="0" t="n">
        <v>2019</v>
      </c>
      <c r="I1564" s="0" t="s">
        <v>1767</v>
      </c>
    </row>
    <row r="1565" customFormat="false" ht="12.8" hidden="false" customHeight="false" outlineLevel="0" collapsed="false">
      <c r="D1565" s="2" t="n">
        <v>1271</v>
      </c>
      <c r="E1565" s="2" t="n">
        <v>1271</v>
      </c>
      <c r="F1565" s="0" t="n">
        <v>281</v>
      </c>
      <c r="G1565" s="0" t="s">
        <v>1691</v>
      </c>
      <c r="H1565" s="0" t="n">
        <v>2019</v>
      </c>
      <c r="I1565" s="0" t="s">
        <v>1692</v>
      </c>
    </row>
    <row r="1566" customFormat="false" ht="12.8" hidden="false" customHeight="false" outlineLevel="0" collapsed="false">
      <c r="D1566" s="0" t="s">
        <v>2635</v>
      </c>
      <c r="E1566" s="0" t="s">
        <v>2636</v>
      </c>
      <c r="F1566" s="0" t="n">
        <v>282</v>
      </c>
      <c r="G1566" s="0" t="s">
        <v>1681</v>
      </c>
      <c r="H1566" s="0" t="n">
        <v>2019</v>
      </c>
      <c r="I1566" s="0" t="s">
        <v>1682</v>
      </c>
    </row>
    <row r="1567" customFormat="false" ht="12.8" hidden="false" customHeight="false" outlineLevel="0" collapsed="false">
      <c r="D1567" s="0" t="n">
        <v>273</v>
      </c>
      <c r="E1567" s="0" t="n">
        <v>273</v>
      </c>
      <c r="F1567" s="0" t="n">
        <v>283</v>
      </c>
      <c r="G1567" s="0" t="s">
        <v>1712</v>
      </c>
      <c r="H1567" s="0" t="n">
        <v>2019</v>
      </c>
      <c r="I1567" s="0" t="s">
        <v>1713</v>
      </c>
    </row>
    <row r="1568" customFormat="false" ht="12.8" hidden="false" customHeight="false" outlineLevel="0" collapsed="false">
      <c r="D1568" s="0" t="s">
        <v>2637</v>
      </c>
      <c r="E1568" s="0" t="s">
        <v>2637</v>
      </c>
      <c r="F1568" s="0" t="n">
        <v>284</v>
      </c>
      <c r="G1568" s="0" t="s">
        <v>1665</v>
      </c>
      <c r="H1568" s="0" t="n">
        <v>2019</v>
      </c>
      <c r="I1568" s="0" t="s">
        <v>1666</v>
      </c>
    </row>
    <row r="1569" customFormat="false" ht="12.8" hidden="false" customHeight="false" outlineLevel="0" collapsed="false">
      <c r="D1569" s="0" t="s">
        <v>2638</v>
      </c>
      <c r="E1569" s="0" t="s">
        <v>2639</v>
      </c>
      <c r="F1569" s="0" t="n">
        <v>285</v>
      </c>
      <c r="G1569" s="2" t="s">
        <v>1748</v>
      </c>
      <c r="H1569" s="2" t="n">
        <v>2019</v>
      </c>
      <c r="I1569" s="2" t="s">
        <v>1749</v>
      </c>
    </row>
    <row r="1570" customFormat="false" ht="12.8" hidden="false" customHeight="false" outlineLevel="0" collapsed="false">
      <c r="D1570" s="0" t="n">
        <v>1244</v>
      </c>
      <c r="E1570" s="0" t="n">
        <v>1244</v>
      </c>
      <c r="F1570" s="0" t="n">
        <v>286</v>
      </c>
      <c r="G1570" s="0" t="s">
        <v>1708</v>
      </c>
      <c r="H1570" s="0" t="n">
        <v>2019</v>
      </c>
      <c r="I1570" s="0" t="s">
        <v>1709</v>
      </c>
    </row>
    <row r="1571" customFormat="false" ht="12.8" hidden="false" customHeight="false" outlineLevel="0" collapsed="false">
      <c r="D1571" s="0" t="n">
        <v>1244</v>
      </c>
      <c r="E1571" s="0" t="n">
        <v>1244</v>
      </c>
      <c r="F1571" s="0" t="n">
        <v>288</v>
      </c>
      <c r="G1571" s="0" t="s">
        <v>1967</v>
      </c>
      <c r="H1571" s="0" t="n">
        <v>2020</v>
      </c>
      <c r="I1571" s="0" t="s">
        <v>1968</v>
      </c>
    </row>
    <row r="1572" customFormat="false" ht="12.8" hidden="false" customHeight="false" outlineLevel="0" collapsed="false">
      <c r="D1572" s="0" t="s">
        <v>2640</v>
      </c>
      <c r="E1572" s="0" t="s">
        <v>2641</v>
      </c>
      <c r="F1572" s="0" t="n">
        <v>289</v>
      </c>
      <c r="G1572" s="0" t="s">
        <v>1874</v>
      </c>
      <c r="H1572" s="0" t="n">
        <v>2020</v>
      </c>
      <c r="I1572" s="0" t="s">
        <v>1875</v>
      </c>
    </row>
    <row r="1573" customFormat="false" ht="12.8" hidden="false" customHeight="false" outlineLevel="0" collapsed="false">
      <c r="D1573" s="0" t="n">
        <v>1244</v>
      </c>
      <c r="E1573" s="0" t="n">
        <v>263</v>
      </c>
      <c r="F1573" s="0" t="n">
        <v>290</v>
      </c>
      <c r="G1573" s="0" t="s">
        <v>1919</v>
      </c>
      <c r="H1573" s="0" t="n">
        <v>2020</v>
      </c>
      <c r="I1573" s="0" t="s">
        <v>1920</v>
      </c>
    </row>
    <row r="1574" customFormat="false" ht="12.8" hidden="false" customHeight="false" outlineLevel="0" collapsed="false">
      <c r="D1574" s="0" t="s">
        <v>2642</v>
      </c>
      <c r="E1574" s="0" t="s">
        <v>2642</v>
      </c>
      <c r="F1574" s="0" t="n">
        <v>291</v>
      </c>
      <c r="G1574" s="2" t="s">
        <v>1823</v>
      </c>
      <c r="H1574" s="2" t="n">
        <v>2020</v>
      </c>
      <c r="I1574" s="2" t="s">
        <v>1824</v>
      </c>
    </row>
    <row r="1575" customFormat="false" ht="12.8" hidden="false" customHeight="false" outlineLevel="0" collapsed="false">
      <c r="D1575" s="0" t="n">
        <v>228</v>
      </c>
      <c r="E1575" s="0" t="n">
        <v>228</v>
      </c>
      <c r="F1575" s="0" t="n">
        <v>293</v>
      </c>
      <c r="G1575" s="2" t="s">
        <v>1863</v>
      </c>
      <c r="H1575" s="2" t="n">
        <v>2020</v>
      </c>
      <c r="I1575" s="2" t="s">
        <v>1864</v>
      </c>
    </row>
    <row r="1576" customFormat="false" ht="12.8" hidden="false" customHeight="false" outlineLevel="0" collapsed="false">
      <c r="D1576" s="0" t="n">
        <v>1244</v>
      </c>
      <c r="E1576" s="0" t="n">
        <v>1244</v>
      </c>
      <c r="F1576" s="0" t="n">
        <v>294</v>
      </c>
      <c r="G1576" s="2" t="s">
        <v>1859</v>
      </c>
      <c r="H1576" s="2" t="n">
        <v>2020</v>
      </c>
      <c r="I1576" s="2" t="s">
        <v>1860</v>
      </c>
    </row>
    <row r="1577" customFormat="false" ht="12.8" hidden="false" customHeight="false" outlineLevel="0" collapsed="false">
      <c r="D1577" s="0" t="s">
        <v>2643</v>
      </c>
      <c r="E1577" s="0" t="s">
        <v>2644</v>
      </c>
      <c r="F1577" s="0" t="n">
        <v>296</v>
      </c>
      <c r="G1577" s="0" t="s">
        <v>1981</v>
      </c>
      <c r="H1577" s="0" t="n">
        <v>2020</v>
      </c>
      <c r="I1577" s="0" t="s">
        <v>1982</v>
      </c>
    </row>
    <row r="1578" customFormat="false" ht="12.8" hidden="false" customHeight="false" outlineLevel="0" collapsed="false">
      <c r="D1578" s="0" t="n">
        <v>1271</v>
      </c>
      <c r="E1578" s="0" t="n">
        <v>1271</v>
      </c>
      <c r="F1578" s="0" t="n">
        <v>298</v>
      </c>
      <c r="G1578" s="0" t="s">
        <v>1940</v>
      </c>
      <c r="H1578" s="0" t="n">
        <v>2020</v>
      </c>
      <c r="I1578" s="0" t="s">
        <v>1941</v>
      </c>
    </row>
    <row r="1579" customFormat="false" ht="12.8" hidden="false" customHeight="false" outlineLevel="0" collapsed="false">
      <c r="D1579" s="0" t="s">
        <v>2645</v>
      </c>
      <c r="E1579" s="0" t="s">
        <v>2646</v>
      </c>
      <c r="F1579" s="0" t="n">
        <v>300</v>
      </c>
      <c r="G1579" s="2" t="s">
        <v>1925</v>
      </c>
      <c r="H1579" s="2" t="n">
        <v>2020</v>
      </c>
      <c r="I1579" s="2" t="s">
        <v>1926</v>
      </c>
    </row>
    <row r="1580" customFormat="false" ht="12.8" hidden="false" customHeight="false" outlineLevel="0" collapsed="false">
      <c r="D1580" s="0" t="n">
        <v>0</v>
      </c>
      <c r="E1580" s="0" t="s">
        <v>2292</v>
      </c>
      <c r="F1580" s="0" t="n">
        <v>301</v>
      </c>
      <c r="G1580" s="0" t="s">
        <v>1953</v>
      </c>
      <c r="H1580" s="0" t="n">
        <v>2020</v>
      </c>
      <c r="I1580" s="0" t="s">
        <v>1954</v>
      </c>
    </row>
    <row r="1581" customFormat="false" ht="12.8" hidden="false" customHeight="false" outlineLevel="0" collapsed="false">
      <c r="D1581" s="0" t="s">
        <v>2647</v>
      </c>
      <c r="E1581" s="0" t="s">
        <v>2647</v>
      </c>
      <c r="F1581" s="0" t="n">
        <v>302</v>
      </c>
      <c r="G1581" s="2" t="s">
        <v>1887</v>
      </c>
      <c r="H1581" s="2" t="n">
        <v>2020</v>
      </c>
      <c r="I1581" s="2" t="s">
        <v>1888</v>
      </c>
    </row>
    <row r="1582" customFormat="false" ht="12.8" hidden="false" customHeight="false" outlineLevel="0" collapsed="false">
      <c r="D1582" s="0" t="n">
        <v>228</v>
      </c>
      <c r="E1582" s="0" t="n">
        <v>228</v>
      </c>
      <c r="F1582" s="0" t="n">
        <v>304</v>
      </c>
      <c r="G1582" s="2" t="s">
        <v>1901</v>
      </c>
      <c r="H1582" s="2" t="n">
        <v>2020</v>
      </c>
      <c r="I1582" s="2" t="s">
        <v>1902</v>
      </c>
    </row>
    <row r="1583" customFormat="false" ht="12.8" hidden="false" customHeight="false" outlineLevel="0" collapsed="false">
      <c r="D1583" s="0" t="s">
        <v>2648</v>
      </c>
      <c r="E1583" s="0" t="s">
        <v>2649</v>
      </c>
      <c r="F1583" s="0" t="n">
        <v>306</v>
      </c>
      <c r="G1583" s="0" t="s">
        <v>1932</v>
      </c>
      <c r="H1583" s="0" t="n">
        <v>2020</v>
      </c>
      <c r="I1583" s="0" t="s">
        <v>1933</v>
      </c>
    </row>
    <row r="1584" customFormat="false" ht="12.8" hidden="false" customHeight="false" outlineLevel="0" collapsed="false">
      <c r="D1584" s="0" t="n">
        <v>464</v>
      </c>
      <c r="E1584" s="0" t="n">
        <v>464</v>
      </c>
      <c r="F1584" s="0" t="n">
        <v>307</v>
      </c>
      <c r="G1584" s="0" t="s">
        <v>1836</v>
      </c>
      <c r="H1584" s="0" t="n">
        <v>2020</v>
      </c>
      <c r="I1584" s="0" t="s">
        <v>1837</v>
      </c>
    </row>
    <row r="1585" customFormat="false" ht="12.8" hidden="false" customHeight="false" outlineLevel="0" collapsed="false">
      <c r="D1585" s="0" t="s">
        <v>2650</v>
      </c>
      <c r="E1585" s="0" t="s">
        <v>2650</v>
      </c>
      <c r="F1585" s="0" t="n">
        <v>308</v>
      </c>
      <c r="G1585" s="0" t="s">
        <v>1854</v>
      </c>
      <c r="H1585" s="0" t="n">
        <v>2020</v>
      </c>
      <c r="I1585" s="0" t="s">
        <v>1855</v>
      </c>
    </row>
    <row r="1586" customFormat="false" ht="12.8" hidden="false" customHeight="false" outlineLevel="0" collapsed="false">
      <c r="D1586" s="0" t="s">
        <v>2618</v>
      </c>
      <c r="E1586" s="0" t="n">
        <v>238</v>
      </c>
      <c r="F1586" s="0" t="n">
        <v>309</v>
      </c>
      <c r="G1586" s="0" t="s">
        <v>1894</v>
      </c>
      <c r="H1586" s="0" t="n">
        <v>2020</v>
      </c>
      <c r="I1586" s="0" t="s">
        <v>1895</v>
      </c>
    </row>
    <row r="1587" customFormat="false" ht="12.8" hidden="false" customHeight="false" outlineLevel="0" collapsed="false">
      <c r="D1587" s="0" t="s">
        <v>2651</v>
      </c>
      <c r="E1587" s="0" t="s">
        <v>2651</v>
      </c>
      <c r="F1587" s="0" t="n">
        <v>310</v>
      </c>
      <c r="G1587" s="0" t="s">
        <v>1947</v>
      </c>
      <c r="H1587" s="0" t="n">
        <v>2020</v>
      </c>
      <c r="I1587" s="0" t="s">
        <v>1948</v>
      </c>
    </row>
    <row r="1588" customFormat="false" ht="12.8" hidden="false" customHeight="false" outlineLevel="0" collapsed="false">
      <c r="D1588" s="0" t="n">
        <v>1244</v>
      </c>
      <c r="E1588" s="0" t="n">
        <v>1244</v>
      </c>
      <c r="F1588" s="0" t="n">
        <v>312</v>
      </c>
      <c r="G1588" s="2" t="s">
        <v>2026</v>
      </c>
      <c r="H1588" s="2" t="n">
        <v>2021</v>
      </c>
      <c r="I1588" s="2" t="s">
        <v>2027</v>
      </c>
    </row>
    <row r="1589" customFormat="false" ht="12.8" hidden="false" customHeight="false" outlineLevel="0" collapsed="false">
      <c r="D1589" s="0" t="n">
        <v>1244</v>
      </c>
      <c r="E1589" s="0" t="n">
        <v>1244</v>
      </c>
      <c r="F1589" s="0" t="n">
        <v>320</v>
      </c>
      <c r="G1589" s="0" t="s">
        <v>1988</v>
      </c>
      <c r="H1589" s="0" t="n">
        <v>2021</v>
      </c>
      <c r="I1589" s="0" t="s">
        <v>1989</v>
      </c>
    </row>
    <row r="1590" customFormat="false" ht="12.8" hidden="false" customHeight="false" outlineLevel="0" collapsed="false">
      <c r="D1590" s="0" t="n">
        <v>441</v>
      </c>
      <c r="E1590" s="0" t="n">
        <v>279</v>
      </c>
      <c r="F1590" s="0" t="n">
        <v>322</v>
      </c>
      <c r="G1590" s="0" t="s">
        <v>2110</v>
      </c>
      <c r="H1590" s="0" t="n">
        <v>2021</v>
      </c>
      <c r="I1590" s="0" t="s">
        <v>2111</v>
      </c>
    </row>
    <row r="1591" customFormat="false" ht="12.8" hidden="false" customHeight="false" outlineLevel="0" collapsed="false">
      <c r="D1591" s="0" t="s">
        <v>2652</v>
      </c>
      <c r="E1591" s="0" t="s">
        <v>2652</v>
      </c>
      <c r="F1591" s="0" t="n">
        <v>323</v>
      </c>
      <c r="G1591" s="0" t="s">
        <v>2011</v>
      </c>
      <c r="H1591" s="0" t="n">
        <v>2021</v>
      </c>
      <c r="I1591" s="0" t="s">
        <v>2012</v>
      </c>
    </row>
    <row r="1592" customFormat="false" ht="12.8" hidden="false" customHeight="false" outlineLevel="0" collapsed="false">
      <c r="D1592" s="0" t="s">
        <v>2653</v>
      </c>
      <c r="E1592" s="0" t="s">
        <v>2653</v>
      </c>
      <c r="F1592" s="0" t="n">
        <v>324</v>
      </c>
      <c r="G1592" s="0" t="s">
        <v>2077</v>
      </c>
      <c r="H1592" s="0" t="n">
        <v>2021</v>
      </c>
      <c r="I1592" s="0" t="s">
        <v>2078</v>
      </c>
    </row>
    <row r="1593" customFormat="false" ht="12.8" hidden="false" customHeight="false" outlineLevel="0" collapsed="false">
      <c r="D1593" s="0" t="s">
        <v>2654</v>
      </c>
      <c r="E1593" s="0" t="s">
        <v>2654</v>
      </c>
      <c r="F1593" s="0" t="n">
        <v>325</v>
      </c>
      <c r="G1593" s="0" t="s">
        <v>2054</v>
      </c>
      <c r="H1593" s="0" t="n">
        <v>2021</v>
      </c>
      <c r="I1593" s="0" t="s">
        <v>2055</v>
      </c>
    </row>
    <row r="1594" customFormat="false" ht="12.8" hidden="false" customHeight="false" outlineLevel="0" collapsed="false">
      <c r="D1594" s="0" t="n">
        <v>1260</v>
      </c>
      <c r="E1594" s="0" t="n">
        <v>1260</v>
      </c>
      <c r="F1594" s="0" t="n">
        <v>326</v>
      </c>
      <c r="G1594" s="0" t="s">
        <v>2117</v>
      </c>
      <c r="H1594" s="0" t="n">
        <v>2021</v>
      </c>
      <c r="I1594" s="0" t="s">
        <v>2118</v>
      </c>
    </row>
    <row r="1595" customFormat="false" ht="12.8" hidden="false" customHeight="false" outlineLevel="0" collapsed="false">
      <c r="D1595" s="0" t="n">
        <v>441</v>
      </c>
      <c r="E1595" s="0" t="n">
        <v>441</v>
      </c>
      <c r="F1595" s="0" t="n">
        <v>329</v>
      </c>
      <c r="G1595" s="0" t="s">
        <v>1953</v>
      </c>
      <c r="H1595" s="0" t="n">
        <v>2021</v>
      </c>
      <c r="I1595" s="0" t="s">
        <v>2104</v>
      </c>
    </row>
    <row r="1596" customFormat="false" ht="12.8" hidden="false" customHeight="false" outlineLevel="0" collapsed="false">
      <c r="D1596" s="0" t="n">
        <v>1244</v>
      </c>
      <c r="E1596" s="0" t="n">
        <v>1244</v>
      </c>
      <c r="F1596" s="0" t="n">
        <v>330</v>
      </c>
      <c r="G1596" s="2" t="s">
        <v>2021</v>
      </c>
      <c r="H1596" s="2" t="n">
        <v>2021</v>
      </c>
      <c r="I1596" s="2" t="s">
        <v>2022</v>
      </c>
    </row>
    <row r="1597" customFormat="false" ht="12.8" hidden="false" customHeight="false" outlineLevel="0" collapsed="false">
      <c r="D1597" s="0" t="s">
        <v>2647</v>
      </c>
      <c r="E1597" s="0" t="s">
        <v>2647</v>
      </c>
      <c r="F1597" s="0" t="n">
        <v>333</v>
      </c>
      <c r="G1597" s="0" t="s">
        <v>2030</v>
      </c>
      <c r="H1597" s="0" t="n">
        <v>2021</v>
      </c>
      <c r="I1597" s="0" t="s">
        <v>2031</v>
      </c>
    </row>
    <row r="1598" customFormat="false" ht="12.8" hidden="false" customHeight="false" outlineLevel="0" collapsed="false">
      <c r="D1598" s="0" t="s">
        <v>2655</v>
      </c>
      <c r="E1598" s="0" t="s">
        <v>2655</v>
      </c>
      <c r="F1598" s="0" t="n">
        <v>335</v>
      </c>
      <c r="G1598" s="0" t="s">
        <v>2061</v>
      </c>
      <c r="H1598" s="0" t="n">
        <v>2021</v>
      </c>
      <c r="I1598" s="0" t="s">
        <v>2062</v>
      </c>
    </row>
    <row r="1599" customFormat="false" ht="12.8" hidden="false" customHeight="false" outlineLevel="0" collapsed="false">
      <c r="D1599" s="0" t="n">
        <v>441</v>
      </c>
      <c r="E1599" s="0" t="n">
        <v>441</v>
      </c>
      <c r="F1599" s="0" t="n">
        <v>337</v>
      </c>
      <c r="G1599" s="0" t="s">
        <v>2228</v>
      </c>
      <c r="H1599" s="0" t="n">
        <v>2022</v>
      </c>
      <c r="I1599" s="0" t="s">
        <v>2229</v>
      </c>
    </row>
    <row r="1600" customFormat="false" ht="12.8" hidden="false" customHeight="false" outlineLevel="0" collapsed="false">
      <c r="D1600" s="0" t="n">
        <v>1244</v>
      </c>
      <c r="E1600" s="0" t="n">
        <v>1244</v>
      </c>
      <c r="F1600" s="0" t="n">
        <v>340</v>
      </c>
      <c r="G1600" s="0" t="s">
        <v>2174</v>
      </c>
      <c r="H1600" s="0" t="n">
        <v>2022</v>
      </c>
      <c r="I1600" s="0" t="s">
        <v>2175</v>
      </c>
    </row>
    <row r="1601" customFormat="false" ht="12.8" hidden="false" customHeight="false" outlineLevel="0" collapsed="false">
      <c r="D1601" s="0" t="s">
        <v>2637</v>
      </c>
      <c r="E1601" s="0" t="s">
        <v>2637</v>
      </c>
      <c r="F1601" s="0" t="n">
        <v>341</v>
      </c>
      <c r="G1601" s="0" t="s">
        <v>2155</v>
      </c>
      <c r="H1601" s="0" t="n">
        <v>2022</v>
      </c>
      <c r="I1601" s="0" t="s">
        <v>2156</v>
      </c>
    </row>
    <row r="1602" customFormat="false" ht="12.8" hidden="false" customHeight="false" outlineLevel="0" collapsed="false">
      <c r="D1602" s="0" t="s">
        <v>2656</v>
      </c>
      <c r="E1602" s="0" t="s">
        <v>2656</v>
      </c>
      <c r="F1602" s="0" t="n">
        <v>342</v>
      </c>
      <c r="G1602" s="0" t="s">
        <v>2144</v>
      </c>
      <c r="H1602" s="0" t="n">
        <v>2022</v>
      </c>
      <c r="I1602" s="0" t="s">
        <v>2145</v>
      </c>
    </row>
    <row r="1603" customFormat="false" ht="12.8" hidden="false" customHeight="false" outlineLevel="0" collapsed="false">
      <c r="D1603" s="0" t="n">
        <v>470</v>
      </c>
      <c r="E1603" s="0" t="n">
        <v>470</v>
      </c>
      <c r="F1603" s="0" t="n">
        <v>344</v>
      </c>
      <c r="G1603" s="0" t="s">
        <v>2221</v>
      </c>
      <c r="H1603" s="0" t="n">
        <v>2022</v>
      </c>
      <c r="I1603" s="0" t="s">
        <v>2222</v>
      </c>
    </row>
    <row r="1604" customFormat="false" ht="12.8" hidden="false" customHeight="false" outlineLevel="0" collapsed="false">
      <c r="D1604" s="0" t="s">
        <v>2657</v>
      </c>
      <c r="E1604" s="0" t="s">
        <v>2657</v>
      </c>
      <c r="F1604" s="0" t="n">
        <v>345</v>
      </c>
      <c r="G1604" s="0" t="s">
        <v>2207</v>
      </c>
      <c r="H1604" s="0" t="n">
        <v>2022</v>
      </c>
      <c r="I1604" s="0" t="s">
        <v>2208</v>
      </c>
    </row>
    <row r="1605" customFormat="false" ht="12.8" hidden="false" customHeight="false" outlineLevel="0" collapsed="false">
      <c r="D1605" s="0" t="s">
        <v>2658</v>
      </c>
      <c r="E1605" s="0" t="s">
        <v>2659</v>
      </c>
      <c r="F1605" s="0" t="n">
        <v>346</v>
      </c>
      <c r="G1605" s="2" t="s">
        <v>2167</v>
      </c>
      <c r="H1605" s="2" t="n">
        <v>2022</v>
      </c>
      <c r="I1605" s="2" t="s">
        <v>2168</v>
      </c>
    </row>
    <row r="1606" customFormat="false" ht="12.8" hidden="false" customHeight="false" outlineLevel="0" collapsed="false">
      <c r="D1606" s="0" t="n">
        <v>434</v>
      </c>
      <c r="E1606" s="0" t="n">
        <v>150</v>
      </c>
      <c r="F1606" s="0" t="n">
        <v>348</v>
      </c>
      <c r="G1606" s="0" t="s">
        <v>1124</v>
      </c>
      <c r="H1606" s="0" t="n">
        <v>2016</v>
      </c>
      <c r="I1606" s="0" t="s">
        <v>1125</v>
      </c>
    </row>
    <row r="1607" customFormat="false" ht="12.8" hidden="false" customHeight="false" outlineLevel="0" collapsed="false">
      <c r="D1607" s="0" t="s">
        <v>2660</v>
      </c>
      <c r="E1607" s="0" t="s">
        <v>2660</v>
      </c>
      <c r="F1607" s="0" t="n">
        <v>349</v>
      </c>
      <c r="G1607" s="0" t="s">
        <v>774</v>
      </c>
      <c r="H1607" s="0" t="n">
        <v>2014</v>
      </c>
      <c r="I1607" s="0" t="s">
        <v>775</v>
      </c>
    </row>
    <row r="1608" customFormat="false" ht="12.8" hidden="false" customHeight="false" outlineLevel="0" collapsed="false">
      <c r="D1608" s="0" t="n">
        <v>1244</v>
      </c>
      <c r="E1608" s="0" t="n">
        <v>1244</v>
      </c>
      <c r="F1608" s="0" t="n">
        <v>350</v>
      </c>
      <c r="G1608" s="0" t="s">
        <v>596</v>
      </c>
      <c r="H1608" s="0" t="n">
        <v>2013</v>
      </c>
      <c r="I1608" s="0" t="s">
        <v>597</v>
      </c>
    </row>
    <row r="1609" customFormat="false" ht="12.8" hidden="false" customHeight="false" outlineLevel="0" collapsed="false">
      <c r="D1609" s="0" t="n">
        <v>434</v>
      </c>
      <c r="E1609" s="0" t="s">
        <v>2661</v>
      </c>
      <c r="F1609" s="0" t="n">
        <v>351</v>
      </c>
      <c r="G1609" s="0" t="s">
        <v>1408</v>
      </c>
      <c r="H1609" s="0" t="n">
        <v>2017</v>
      </c>
      <c r="I1609" s="0" t="s">
        <v>1409</v>
      </c>
    </row>
    <row r="1610" customFormat="false" ht="12.8" hidden="false" customHeight="false" outlineLevel="0" collapsed="false">
      <c r="D1610" s="0" t="s">
        <v>2662</v>
      </c>
      <c r="E1610" s="0" t="s">
        <v>2662</v>
      </c>
      <c r="F1610" s="0" t="n">
        <v>352</v>
      </c>
      <c r="G1610" s="0" t="s">
        <v>833</v>
      </c>
      <c r="H1610" s="0" t="n">
        <v>2014</v>
      </c>
      <c r="I1610" s="0" t="s">
        <v>834</v>
      </c>
    </row>
    <row r="1611" customFormat="false" ht="12.8" hidden="false" customHeight="false" outlineLevel="0" collapsed="false">
      <c r="D1611" s="0" t="n">
        <v>1268</v>
      </c>
      <c r="E1611" s="0" t="n">
        <v>1268</v>
      </c>
      <c r="F1611" s="0" t="n">
        <v>353</v>
      </c>
      <c r="G1611" s="0" t="s">
        <v>1268</v>
      </c>
      <c r="H1611" s="0" t="n">
        <v>2016</v>
      </c>
      <c r="I1611" s="0" t="s">
        <v>1269</v>
      </c>
    </row>
    <row r="1612" customFormat="false" ht="12.8" hidden="false" customHeight="false" outlineLevel="0" collapsed="false">
      <c r="D1612" s="0" t="n">
        <v>1260</v>
      </c>
      <c r="E1612" s="0" t="n">
        <v>1260</v>
      </c>
      <c r="F1612" s="0" t="n">
        <v>354</v>
      </c>
      <c r="G1612" s="0" t="s">
        <v>694</v>
      </c>
      <c r="H1612" s="0" t="n">
        <v>2013</v>
      </c>
      <c r="I1612" s="0" t="s">
        <v>695</v>
      </c>
    </row>
    <row r="1613" customFormat="false" ht="12.8" hidden="false" customHeight="false" outlineLevel="0" collapsed="false">
      <c r="D1613" s="0" t="s">
        <v>2617</v>
      </c>
      <c r="E1613" s="0" t="s">
        <v>2617</v>
      </c>
      <c r="F1613" s="0" t="n">
        <v>357</v>
      </c>
      <c r="G1613" s="0" t="s">
        <v>984</v>
      </c>
      <c r="H1613" s="0" t="n">
        <v>2015</v>
      </c>
      <c r="I1613" s="0" t="s">
        <v>985</v>
      </c>
    </row>
    <row r="1614" customFormat="false" ht="12.8" hidden="false" customHeight="false" outlineLevel="0" collapsed="false">
      <c r="D1614" s="0" t="s">
        <v>2617</v>
      </c>
      <c r="E1614" s="0" t="s">
        <v>2617</v>
      </c>
      <c r="F1614" s="0" t="n">
        <v>361</v>
      </c>
      <c r="G1614" s="0" t="s">
        <v>1388</v>
      </c>
      <c r="H1614" s="0" t="n">
        <v>2017</v>
      </c>
      <c r="I1614" s="0" t="s">
        <v>1389</v>
      </c>
    </row>
    <row r="1615" customFormat="false" ht="12.8" hidden="false" customHeight="false" outlineLevel="0" collapsed="false">
      <c r="D1615" s="2" t="n">
        <v>1280</v>
      </c>
      <c r="E1615" s="2" t="n">
        <v>1280</v>
      </c>
      <c r="F1615" s="0" t="n">
        <v>363</v>
      </c>
      <c r="G1615" s="0" t="s">
        <v>2094</v>
      </c>
      <c r="H1615" s="0" t="n">
        <v>2021</v>
      </c>
      <c r="I1615" s="0" t="s">
        <v>2095</v>
      </c>
    </row>
    <row r="1616" customFormat="false" ht="12.8" hidden="false" customHeight="false" outlineLevel="0" collapsed="false">
      <c r="D1616" s="0" t="s">
        <v>2663</v>
      </c>
      <c r="E1616" s="0" t="s">
        <v>2663</v>
      </c>
      <c r="F1616" s="0" t="n">
        <v>364</v>
      </c>
      <c r="G1616" s="0" t="s">
        <v>933</v>
      </c>
      <c r="H1616" s="0" t="n">
        <v>2014</v>
      </c>
      <c r="I1616" s="0" t="s">
        <v>934</v>
      </c>
    </row>
    <row r="1617" customFormat="false" ht="12.8" hidden="false" customHeight="false" outlineLevel="0" collapsed="false">
      <c r="D1617" s="0" t="s">
        <v>2596</v>
      </c>
      <c r="E1617" s="0" t="s">
        <v>2597</v>
      </c>
      <c r="F1617" s="0" t="n">
        <v>365</v>
      </c>
      <c r="G1617" s="0" t="s">
        <v>960</v>
      </c>
      <c r="H1617" s="0" t="n">
        <v>2015</v>
      </c>
      <c r="I1617" s="0" t="s">
        <v>965</v>
      </c>
    </row>
    <row r="1618" customFormat="false" ht="12.8" hidden="false" customHeight="false" outlineLevel="0" collapsed="false">
      <c r="D1618" s="0" t="s">
        <v>2664</v>
      </c>
      <c r="E1618" s="0" t="s">
        <v>2664</v>
      </c>
      <c r="F1618" s="0" t="n">
        <v>366</v>
      </c>
      <c r="G1618" s="0" t="s">
        <v>1520</v>
      </c>
      <c r="H1618" s="0" t="n">
        <v>2018</v>
      </c>
      <c r="I1618" s="0" t="s">
        <v>1521</v>
      </c>
    </row>
    <row r="1619" customFormat="false" ht="12.8" hidden="false" customHeight="false" outlineLevel="0" collapsed="false">
      <c r="D1619" s="0" t="n">
        <v>1244</v>
      </c>
      <c r="E1619" s="0" t="n">
        <v>1244</v>
      </c>
      <c r="F1619" s="0" t="n">
        <v>367</v>
      </c>
      <c r="G1619" s="0" t="s">
        <v>1130</v>
      </c>
      <c r="H1619" s="0" t="n">
        <v>2016</v>
      </c>
      <c r="I1619" s="0" t="s">
        <v>1131</v>
      </c>
    </row>
    <row r="1620" customFormat="false" ht="12.8" hidden="false" customHeight="false" outlineLevel="0" collapsed="false">
      <c r="D1620" s="0" t="n">
        <v>1281</v>
      </c>
      <c r="E1620" s="0" t="n">
        <v>1281</v>
      </c>
      <c r="F1620" s="0" t="n">
        <v>368</v>
      </c>
      <c r="G1620" s="0" t="s">
        <v>167</v>
      </c>
      <c r="H1620" s="0" t="n">
        <v>2010</v>
      </c>
      <c r="I1620" s="0" t="s">
        <v>168</v>
      </c>
    </row>
    <row r="1621" customFormat="false" ht="12.8" hidden="false" customHeight="false" outlineLevel="0" collapsed="false">
      <c r="D1621" s="0" t="n">
        <v>1244</v>
      </c>
      <c r="E1621" s="0" t="n">
        <v>1244</v>
      </c>
      <c r="F1621" s="0" t="n">
        <v>372</v>
      </c>
      <c r="G1621" s="0" t="s">
        <v>1153</v>
      </c>
      <c r="H1621" s="0" t="n">
        <v>2016</v>
      </c>
      <c r="I1621" s="0" t="s">
        <v>1154</v>
      </c>
    </row>
    <row r="1622" customFormat="false" ht="12.8" hidden="false" customHeight="false" outlineLevel="0" collapsed="false">
      <c r="D1622" s="0" t="n">
        <v>1244</v>
      </c>
      <c r="E1622" s="0" t="n">
        <v>1244</v>
      </c>
      <c r="F1622" s="0" t="n">
        <v>374</v>
      </c>
      <c r="G1622" s="0" t="s">
        <v>829</v>
      </c>
      <c r="H1622" s="0" t="n">
        <v>2014</v>
      </c>
      <c r="I1622" s="0" t="s">
        <v>830</v>
      </c>
    </row>
    <row r="1623" customFormat="false" ht="12.8" hidden="false" customHeight="false" outlineLevel="0" collapsed="false">
      <c r="D1623" s="0" t="s">
        <v>2665</v>
      </c>
      <c r="E1623" s="0" t="s">
        <v>2666</v>
      </c>
      <c r="F1623" s="0" t="n">
        <v>375</v>
      </c>
      <c r="G1623" s="0" t="s">
        <v>1881</v>
      </c>
      <c r="H1623" s="0" t="n">
        <v>2020</v>
      </c>
      <c r="I1623" s="0" t="s">
        <v>1882</v>
      </c>
    </row>
    <row r="1624" customFormat="false" ht="12.8" hidden="false" customHeight="false" outlineLevel="0" collapsed="false">
      <c r="D1624" s="0" t="s">
        <v>2667</v>
      </c>
      <c r="E1624" s="0" t="s">
        <v>2667</v>
      </c>
      <c r="F1624" s="0" t="n">
        <v>376</v>
      </c>
      <c r="G1624" s="0" t="s">
        <v>2215</v>
      </c>
      <c r="H1624" s="0" t="n">
        <v>2022</v>
      </c>
      <c r="I1624" s="0" t="s">
        <v>2216</v>
      </c>
    </row>
    <row r="1625" customFormat="false" ht="12.8" hidden="false" customHeight="false" outlineLevel="0" collapsed="false">
      <c r="D1625" s="0" t="n">
        <v>1244</v>
      </c>
      <c r="E1625" s="0" t="n">
        <v>1244</v>
      </c>
      <c r="F1625" s="0" t="n">
        <v>378</v>
      </c>
      <c r="G1625" s="0" t="s">
        <v>381</v>
      </c>
      <c r="H1625" s="0" t="n">
        <v>2012</v>
      </c>
      <c r="I1625" s="0" t="s">
        <v>382</v>
      </c>
    </row>
    <row r="1626" customFormat="false" ht="12.8" hidden="false" customHeight="false" outlineLevel="0" collapsed="false">
      <c r="D1626" s="0" t="s">
        <v>2585</v>
      </c>
      <c r="E1626" s="0" t="s">
        <v>2585</v>
      </c>
      <c r="F1626" s="0" t="n">
        <v>381</v>
      </c>
      <c r="G1626" s="0" t="s">
        <v>1655</v>
      </c>
      <c r="H1626" s="0" t="n">
        <v>2019</v>
      </c>
      <c r="I1626" s="0" t="s">
        <v>1656</v>
      </c>
    </row>
    <row r="1627" customFormat="false" ht="12.8" hidden="false" customHeight="false" outlineLevel="0" collapsed="false">
      <c r="D1627" s="0" t="s">
        <v>2668</v>
      </c>
      <c r="E1627" s="0" t="s">
        <v>2668</v>
      </c>
      <c r="F1627" s="0" t="n">
        <v>384</v>
      </c>
      <c r="G1627" s="0" t="s">
        <v>697</v>
      </c>
      <c r="H1627" s="0" t="n">
        <v>2014</v>
      </c>
      <c r="I1627" s="0" t="s">
        <v>698</v>
      </c>
    </row>
    <row r="1628" customFormat="false" ht="12.8" hidden="false" customHeight="false" outlineLevel="0" collapsed="false">
      <c r="D1628" s="0" t="s">
        <v>2669</v>
      </c>
      <c r="E1628" s="0" t="s">
        <v>2670</v>
      </c>
      <c r="F1628" s="0" t="n">
        <v>386</v>
      </c>
      <c r="G1628" s="0" t="s">
        <v>701</v>
      </c>
      <c r="H1628" s="0" t="n">
        <v>2014</v>
      </c>
      <c r="I1628" s="0" t="s">
        <v>702</v>
      </c>
    </row>
    <row r="1629" customFormat="false" ht="12.8" hidden="false" customHeight="false" outlineLevel="0" collapsed="false">
      <c r="D1629" s="0" t="n">
        <v>1244</v>
      </c>
      <c r="E1629" s="0" t="n">
        <v>1244</v>
      </c>
      <c r="F1629" s="0" t="n">
        <v>387</v>
      </c>
      <c r="G1629" s="0" t="s">
        <v>512</v>
      </c>
      <c r="H1629" s="0" t="n">
        <v>2012</v>
      </c>
      <c r="I1629" s="0" t="s">
        <v>513</v>
      </c>
    </row>
    <row r="1630" customFormat="false" ht="12.8" hidden="false" customHeight="false" outlineLevel="0" collapsed="false">
      <c r="D1630" s="0" t="n">
        <v>441</v>
      </c>
      <c r="E1630" s="0" t="n">
        <v>441</v>
      </c>
      <c r="F1630" s="0" t="n">
        <v>388</v>
      </c>
      <c r="G1630" s="0" t="s">
        <v>1976</v>
      </c>
      <c r="H1630" s="0" t="n">
        <v>2020</v>
      </c>
      <c r="I1630" s="0" t="s">
        <v>1977</v>
      </c>
    </row>
    <row r="1631" customFormat="false" ht="12.8" hidden="false" customHeight="false" outlineLevel="0" collapsed="false">
      <c r="D1631" s="0" t="n">
        <v>441</v>
      </c>
      <c r="E1631" s="0" t="n">
        <v>441</v>
      </c>
      <c r="F1631" s="0" t="n">
        <v>390</v>
      </c>
      <c r="G1631" s="0" t="s">
        <v>1471</v>
      </c>
      <c r="H1631" s="0" t="n">
        <v>2017</v>
      </c>
      <c r="I1631" s="0" t="s">
        <v>1472</v>
      </c>
    </row>
    <row r="1632" customFormat="false" ht="12.8" hidden="false" customHeight="false" outlineLevel="0" collapsed="false">
      <c r="D1632" s="0" t="n">
        <v>1244</v>
      </c>
      <c r="E1632" s="0" t="n">
        <v>1244</v>
      </c>
      <c r="F1632" s="0" t="n">
        <v>391</v>
      </c>
      <c r="G1632" s="0" t="s">
        <v>1467</v>
      </c>
      <c r="H1632" s="0" t="n">
        <v>2017</v>
      </c>
      <c r="I1632" s="0" t="s">
        <v>1468</v>
      </c>
    </row>
    <row r="1633" customFormat="false" ht="12.8" hidden="false" customHeight="false" outlineLevel="0" collapsed="false">
      <c r="D1633" s="0" t="s">
        <v>4297</v>
      </c>
      <c r="E1633" s="0" t="n">
        <v>264</v>
      </c>
      <c r="F1633" s="0" t="n">
        <v>392</v>
      </c>
      <c r="G1633" s="0" t="s">
        <v>1359</v>
      </c>
      <c r="H1633" s="0" t="n">
        <v>2017</v>
      </c>
      <c r="I1633" s="0" t="s">
        <v>1360</v>
      </c>
    </row>
    <row r="1634" customFormat="false" ht="12.8" hidden="false" customHeight="false" outlineLevel="0" collapsed="false">
      <c r="D1634" s="0" t="n">
        <v>1284</v>
      </c>
      <c r="E1634" s="0" t="n">
        <v>1284</v>
      </c>
      <c r="F1634" s="0" t="n">
        <v>394</v>
      </c>
      <c r="G1634" s="0" t="s">
        <v>2196</v>
      </c>
      <c r="H1634" s="0" t="n">
        <v>2022</v>
      </c>
      <c r="I1634" s="0" t="s">
        <v>2197</v>
      </c>
    </row>
    <row r="1635" customFormat="false" ht="12.8" hidden="false" customHeight="false" outlineLevel="0" collapsed="false">
      <c r="D1635" s="0" t="n">
        <v>426</v>
      </c>
      <c r="E1635" s="0" t="n">
        <v>426</v>
      </c>
      <c r="F1635" s="0" t="n">
        <v>396</v>
      </c>
      <c r="G1635" s="0" t="s">
        <v>1959</v>
      </c>
      <c r="H1635" s="0" t="n">
        <v>2020</v>
      </c>
      <c r="I1635" s="0" t="s">
        <v>1960</v>
      </c>
    </row>
    <row r="1636" customFormat="false" ht="12.8" hidden="false" customHeight="false" outlineLevel="0" collapsed="false">
      <c r="D1636" s="0" t="n">
        <v>1244</v>
      </c>
      <c r="E1636" s="0" t="n">
        <v>1244</v>
      </c>
      <c r="F1636" s="0" t="n">
        <v>397</v>
      </c>
      <c r="G1636" s="0" t="s">
        <v>2099</v>
      </c>
      <c r="H1636" s="0" t="n">
        <v>2021</v>
      </c>
      <c r="I1636" s="0" t="s">
        <v>2100</v>
      </c>
    </row>
    <row r="1637" customFormat="false" ht="12.8" hidden="false" customHeight="false" outlineLevel="0" collapsed="false">
      <c r="D1637" s="0" t="n">
        <v>441</v>
      </c>
      <c r="E1637" s="0" t="n">
        <v>441</v>
      </c>
      <c r="F1637" s="0" t="n">
        <v>398</v>
      </c>
      <c r="G1637" s="0" t="s">
        <v>1625</v>
      </c>
      <c r="H1637" s="0" t="n">
        <v>2018</v>
      </c>
      <c r="I1637" s="0" t="s">
        <v>1626</v>
      </c>
    </row>
    <row r="1638" customFormat="false" ht="12.8" hidden="false" customHeight="false" outlineLevel="0" collapsed="false">
      <c r="D1638" s="0" t="n">
        <v>441</v>
      </c>
      <c r="E1638" s="0" t="n">
        <v>441</v>
      </c>
      <c r="F1638" s="0" t="n">
        <v>399</v>
      </c>
      <c r="G1638" s="0" t="s">
        <v>1597</v>
      </c>
      <c r="H1638" s="0" t="n">
        <v>2018</v>
      </c>
      <c r="I1638" s="0" t="s">
        <v>1598</v>
      </c>
    </row>
    <row r="1639" customFormat="false" ht="12.8" hidden="false" customHeight="false" outlineLevel="0" collapsed="false">
      <c r="D1639" s="0" t="n">
        <v>1244</v>
      </c>
      <c r="E1639" s="0" t="n">
        <v>1244</v>
      </c>
      <c r="F1639" s="0" t="n">
        <v>400</v>
      </c>
      <c r="G1639" s="0" t="s">
        <v>1760</v>
      </c>
      <c r="H1639" s="0" t="n">
        <v>2019</v>
      </c>
      <c r="I1639" s="0" t="s">
        <v>1761</v>
      </c>
    </row>
    <row r="1640" customFormat="false" ht="12.8" hidden="false" customHeight="false" outlineLevel="0" collapsed="false">
      <c r="D1640" s="0" t="s">
        <v>2585</v>
      </c>
      <c r="E1640" s="0" t="s">
        <v>2585</v>
      </c>
      <c r="F1640" s="0" t="n">
        <v>401</v>
      </c>
      <c r="G1640" s="0" t="s">
        <v>1338</v>
      </c>
      <c r="H1640" s="0" t="n">
        <v>2016</v>
      </c>
      <c r="I1640" s="0" t="s">
        <v>1339</v>
      </c>
    </row>
    <row r="1641" customFormat="false" ht="12.8" hidden="false" customHeight="false" outlineLevel="0" collapsed="false">
      <c r="D1641" s="0" t="s">
        <v>2672</v>
      </c>
      <c r="E1641" s="0" t="s">
        <v>2673</v>
      </c>
      <c r="F1641" s="0" t="n">
        <v>404</v>
      </c>
      <c r="G1641" s="0" t="s">
        <v>2150</v>
      </c>
      <c r="H1641" s="0" t="n">
        <v>2022</v>
      </c>
      <c r="I1641" s="0" t="s">
        <v>2151</v>
      </c>
    </row>
    <row r="1642" customFormat="false" ht="12.8" hidden="false" customHeight="false" outlineLevel="0" collapsed="false">
      <c r="D1642" s="0" t="s">
        <v>2595</v>
      </c>
      <c r="E1642" s="0" t="n">
        <v>153</v>
      </c>
      <c r="F1642" s="0" t="n">
        <v>405</v>
      </c>
      <c r="G1642" s="0" t="s">
        <v>2005</v>
      </c>
      <c r="H1642" s="0" t="n">
        <v>2021</v>
      </c>
      <c r="I1642" s="0" t="s">
        <v>2006</v>
      </c>
    </row>
    <row r="1646" customFormat="false" ht="12.8" hidden="false" customHeight="false" outlineLevel="0" collapsed="false">
      <c r="C1646" s="0" t="n">
        <v>1244</v>
      </c>
      <c r="D1646" s="0" t="n">
        <v>119</v>
      </c>
      <c r="I1646" s="0" t="s">
        <v>4298</v>
      </c>
      <c r="J1646" s="0" t="n">
        <v>119</v>
      </c>
    </row>
    <row r="1647" customFormat="false" ht="12.8" hidden="false" customHeight="false" outlineLevel="0" collapsed="false">
      <c r="C1647" s="0" t="n">
        <v>441</v>
      </c>
      <c r="D1647" s="0" t="n">
        <v>23</v>
      </c>
      <c r="I1647" s="0" t="s">
        <v>4299</v>
      </c>
      <c r="J1647" s="0" t="n">
        <v>23</v>
      </c>
    </row>
    <row r="1648" customFormat="false" ht="12.8" hidden="false" customHeight="false" outlineLevel="0" collapsed="false">
      <c r="C1648" s="0" t="n">
        <v>406</v>
      </c>
      <c r="D1648" s="0" t="n">
        <v>22</v>
      </c>
      <c r="I1648" s="0" t="s">
        <v>4300</v>
      </c>
      <c r="J1648" s="0" t="n">
        <v>22</v>
      </c>
    </row>
    <row r="1649" customFormat="false" ht="12.8" hidden="false" customHeight="false" outlineLevel="0" collapsed="false">
      <c r="C1649" s="0" t="n">
        <v>1250</v>
      </c>
      <c r="D1649" s="0" t="n">
        <v>17</v>
      </c>
      <c r="I1649" s="0" t="s">
        <v>4301</v>
      </c>
      <c r="J1649" s="0" t="n">
        <v>17</v>
      </c>
    </row>
    <row r="1650" customFormat="false" ht="12.8" hidden="false" customHeight="false" outlineLevel="0" collapsed="false">
      <c r="C1650" s="0" t="n">
        <v>411</v>
      </c>
      <c r="D1650" s="0" t="n">
        <v>15</v>
      </c>
      <c r="I1650" s="0" t="s">
        <v>4302</v>
      </c>
      <c r="J1650" s="0" t="n">
        <v>15</v>
      </c>
    </row>
    <row r="1651" customFormat="false" ht="12.8" hidden="false" customHeight="false" outlineLevel="0" collapsed="false">
      <c r="C1651" s="0" t="n">
        <v>1260</v>
      </c>
      <c r="D1651" s="0" t="n">
        <v>14</v>
      </c>
      <c r="I1651" s="0" t="s">
        <v>4303</v>
      </c>
      <c r="J1651" s="0" t="n">
        <v>14</v>
      </c>
    </row>
    <row r="1652" customFormat="false" ht="12.8" hidden="false" customHeight="false" outlineLevel="0" collapsed="false">
      <c r="C1652" s="0" t="n">
        <v>228</v>
      </c>
      <c r="D1652" s="0" t="n">
        <v>11</v>
      </c>
      <c r="I1652" s="0" t="s">
        <v>4304</v>
      </c>
      <c r="J1652" s="0" t="n">
        <v>11</v>
      </c>
    </row>
    <row r="1653" customFormat="false" ht="12.8" hidden="false" customHeight="false" outlineLevel="0" collapsed="false">
      <c r="C1653" s="0" t="n">
        <v>48</v>
      </c>
      <c r="D1653" s="0" t="n">
        <v>10</v>
      </c>
      <c r="I1653" s="0" t="s">
        <v>4305</v>
      </c>
      <c r="J1653" s="0" t="n">
        <v>10</v>
      </c>
    </row>
    <row r="1654" customFormat="false" ht="12.8" hidden="false" customHeight="false" outlineLevel="0" collapsed="false">
      <c r="C1654" s="0" t="n">
        <v>1242</v>
      </c>
      <c r="D1654" s="0" t="n">
        <v>10</v>
      </c>
      <c r="I1654" s="0" t="s">
        <v>4306</v>
      </c>
      <c r="J1654" s="0" t="n">
        <v>10</v>
      </c>
    </row>
    <row r="1655" customFormat="false" ht="12.8" hidden="false" customHeight="false" outlineLevel="0" collapsed="false">
      <c r="C1655" s="0" t="n">
        <v>82</v>
      </c>
      <c r="D1655" s="0" t="n">
        <v>9</v>
      </c>
      <c r="I1655" s="0" t="s">
        <v>4307</v>
      </c>
      <c r="J1655" s="0" t="n">
        <v>9</v>
      </c>
    </row>
    <row r="1656" customFormat="false" ht="12.8" hidden="false" customHeight="false" outlineLevel="0" collapsed="false">
      <c r="C1656" s="0" t="n">
        <v>1284</v>
      </c>
      <c r="D1656" s="0" t="n">
        <v>7</v>
      </c>
      <c r="I1656" s="0" t="s">
        <v>4308</v>
      </c>
      <c r="J1656" s="0" t="n">
        <v>7</v>
      </c>
    </row>
    <row r="1657" customFormat="false" ht="12.8" hidden="false" customHeight="false" outlineLevel="0" collapsed="false">
      <c r="C1657" s="0" t="n">
        <v>12</v>
      </c>
      <c r="D1657" s="0" t="n">
        <v>6</v>
      </c>
      <c r="I1657" s="0" t="s">
        <v>4309</v>
      </c>
      <c r="J1657" s="0" t="n">
        <v>6</v>
      </c>
    </row>
    <row r="1658" customFormat="false" ht="12.8" hidden="false" customHeight="false" outlineLevel="0" collapsed="false">
      <c r="C1658" s="0" t="n">
        <v>408</v>
      </c>
      <c r="D1658" s="0" t="n">
        <v>6</v>
      </c>
      <c r="I1658" s="0" t="s">
        <v>4310</v>
      </c>
      <c r="J1658" s="0" t="n">
        <v>6</v>
      </c>
    </row>
    <row r="1659" customFormat="false" ht="12.8" hidden="false" customHeight="false" outlineLevel="0" collapsed="false">
      <c r="C1659" s="0" t="n">
        <v>418</v>
      </c>
      <c r="D1659" s="0" t="n">
        <v>6</v>
      </c>
      <c r="I1659" s="0" t="s">
        <v>4311</v>
      </c>
      <c r="J1659" s="0" t="n">
        <v>6</v>
      </c>
    </row>
    <row r="1660" customFormat="false" ht="12.8" hidden="false" customHeight="false" outlineLevel="0" collapsed="false">
      <c r="C1660" s="0" t="n">
        <v>419</v>
      </c>
      <c r="D1660" s="0" t="n">
        <v>6</v>
      </c>
      <c r="I1660" s="0" t="s">
        <v>4312</v>
      </c>
      <c r="J1660" s="0" t="n">
        <v>6</v>
      </c>
    </row>
    <row r="1661" customFormat="false" ht="12.8" hidden="false" customHeight="false" outlineLevel="0" collapsed="false">
      <c r="C1661" s="0" t="n">
        <v>434</v>
      </c>
      <c r="D1661" s="0" t="n">
        <v>6</v>
      </c>
      <c r="I1661" s="0" t="s">
        <v>4313</v>
      </c>
      <c r="J1661" s="0" t="n">
        <v>6</v>
      </c>
    </row>
    <row r="1662" customFormat="false" ht="12.8" hidden="false" customHeight="false" outlineLevel="0" collapsed="false">
      <c r="C1662" s="0" t="n">
        <v>1245</v>
      </c>
      <c r="D1662" s="0" t="n">
        <v>6</v>
      </c>
      <c r="I1662" s="0" t="s">
        <v>4314</v>
      </c>
      <c r="J1662" s="0" t="n">
        <v>6</v>
      </c>
    </row>
    <row r="1663" customFormat="false" ht="12.8" hidden="false" customHeight="false" outlineLevel="0" collapsed="false">
      <c r="C1663" s="0" t="n">
        <v>1247</v>
      </c>
      <c r="D1663" s="0" t="n">
        <v>6</v>
      </c>
      <c r="I1663" s="0" t="s">
        <v>4315</v>
      </c>
      <c r="J1663" s="0" t="n">
        <v>6</v>
      </c>
    </row>
    <row r="1664" customFormat="false" ht="12.8" hidden="false" customHeight="false" outlineLevel="0" collapsed="false">
      <c r="C1664" s="0" t="n">
        <v>1248</v>
      </c>
      <c r="D1664" s="0" t="n">
        <v>6</v>
      </c>
      <c r="I1664" s="0" t="s">
        <v>4316</v>
      </c>
      <c r="J1664" s="0" t="n">
        <v>6</v>
      </c>
    </row>
    <row r="1665" customFormat="false" ht="12.8" hidden="false" customHeight="false" outlineLevel="0" collapsed="false">
      <c r="C1665" s="0" t="n">
        <v>3</v>
      </c>
      <c r="D1665" s="0" t="n">
        <v>5</v>
      </c>
      <c r="I1665" s="0" t="s">
        <v>4317</v>
      </c>
      <c r="J1665" s="0" t="n">
        <v>5</v>
      </c>
    </row>
    <row r="1666" customFormat="false" ht="12.8" hidden="false" customHeight="false" outlineLevel="0" collapsed="false">
      <c r="C1666" s="0" t="n">
        <v>409</v>
      </c>
      <c r="D1666" s="0" t="n">
        <v>5</v>
      </c>
      <c r="I1666" s="0" t="s">
        <v>4318</v>
      </c>
      <c r="J1666" s="0" t="n">
        <v>5</v>
      </c>
    </row>
    <row r="1667" customFormat="false" ht="12.8" hidden="false" customHeight="false" outlineLevel="0" collapsed="false">
      <c r="C1667" s="0" t="n">
        <v>426</v>
      </c>
      <c r="D1667" s="0" t="n">
        <v>5</v>
      </c>
      <c r="I1667" s="0" t="s">
        <v>4319</v>
      </c>
      <c r="J1667" s="0" t="n">
        <v>5</v>
      </c>
    </row>
    <row r="1668" customFormat="false" ht="12.8" hidden="false" customHeight="false" outlineLevel="0" collapsed="false">
      <c r="C1668" s="0" t="n">
        <v>1271</v>
      </c>
      <c r="D1668" s="0" t="n">
        <v>5</v>
      </c>
      <c r="I1668" s="0" t="s">
        <v>4320</v>
      </c>
      <c r="J1668" s="0" t="n">
        <v>5</v>
      </c>
    </row>
    <row r="1669" customFormat="false" ht="12.8" hidden="false" customHeight="false" outlineLevel="0" collapsed="false">
      <c r="C1669" s="0" t="n">
        <v>1273</v>
      </c>
      <c r="D1669" s="0" t="n">
        <v>5</v>
      </c>
      <c r="I1669" s="0" t="s">
        <v>4321</v>
      </c>
      <c r="J1669" s="0" t="n">
        <v>5</v>
      </c>
    </row>
    <row r="1670" customFormat="false" ht="12.8" hidden="false" customHeight="false" outlineLevel="0" collapsed="false">
      <c r="C1670" s="0" t="n">
        <v>415</v>
      </c>
      <c r="D1670" s="0" t="n">
        <v>4</v>
      </c>
      <c r="I1670" s="0" t="s">
        <v>4322</v>
      </c>
      <c r="J1670" s="0" t="n">
        <v>4</v>
      </c>
    </row>
    <row r="1671" customFormat="false" ht="12.8" hidden="false" customHeight="false" outlineLevel="0" collapsed="false">
      <c r="C1671" s="0" t="n">
        <v>432</v>
      </c>
      <c r="D1671" s="0" t="n">
        <v>4</v>
      </c>
      <c r="I1671" s="0" t="s">
        <v>4323</v>
      </c>
      <c r="J1671" s="0" t="n">
        <v>4</v>
      </c>
    </row>
    <row r="1672" customFormat="false" ht="12.8" hidden="false" customHeight="false" outlineLevel="0" collapsed="false">
      <c r="C1672" s="0" t="n">
        <v>410</v>
      </c>
      <c r="D1672" s="0" t="n">
        <v>3</v>
      </c>
      <c r="I1672" s="0" t="s">
        <v>4324</v>
      </c>
      <c r="J1672" s="0" t="n">
        <v>3</v>
      </c>
    </row>
    <row r="1673" customFormat="false" ht="12.8" hidden="false" customHeight="false" outlineLevel="0" collapsed="false">
      <c r="C1673" s="0" t="n">
        <v>427</v>
      </c>
      <c r="D1673" s="0" t="n">
        <v>3</v>
      </c>
      <c r="I1673" s="0" t="s">
        <v>4325</v>
      </c>
      <c r="J1673" s="0" t="n">
        <v>3</v>
      </c>
    </row>
    <row r="1674" customFormat="false" ht="12.8" hidden="false" customHeight="false" outlineLevel="0" collapsed="false">
      <c r="C1674" s="0" t="n">
        <v>431</v>
      </c>
      <c r="D1674" s="0" t="n">
        <v>3</v>
      </c>
      <c r="I1674" s="0" t="s">
        <v>4326</v>
      </c>
      <c r="J1674" s="0" t="n">
        <v>3</v>
      </c>
    </row>
    <row r="1675" customFormat="false" ht="12.8" hidden="false" customHeight="false" outlineLevel="0" collapsed="false">
      <c r="C1675" s="0" t="n">
        <v>448</v>
      </c>
      <c r="D1675" s="0" t="n">
        <v>3</v>
      </c>
      <c r="I1675" s="0" t="s">
        <v>4327</v>
      </c>
      <c r="J1675" s="0" t="n">
        <v>3</v>
      </c>
    </row>
    <row r="1676" customFormat="false" ht="12.8" hidden="false" customHeight="false" outlineLevel="0" collapsed="false">
      <c r="C1676" s="0" t="n">
        <v>451</v>
      </c>
      <c r="D1676" s="0" t="n">
        <v>3</v>
      </c>
      <c r="I1676" s="0" t="s">
        <v>4328</v>
      </c>
      <c r="J1676" s="0" t="n">
        <v>3</v>
      </c>
    </row>
    <row r="1677" customFormat="false" ht="12.8" hidden="false" customHeight="false" outlineLevel="0" collapsed="false">
      <c r="C1677" s="0" t="n">
        <v>1243</v>
      </c>
      <c r="D1677" s="0" t="n">
        <v>3</v>
      </c>
      <c r="I1677" s="0" t="s">
        <v>4329</v>
      </c>
      <c r="J1677" s="0" t="n">
        <v>3</v>
      </c>
    </row>
    <row r="1678" customFormat="false" ht="12.8" hidden="false" customHeight="false" outlineLevel="0" collapsed="false">
      <c r="C1678" s="0" t="n">
        <v>1249</v>
      </c>
      <c r="D1678" s="0" t="n">
        <v>3</v>
      </c>
      <c r="I1678" s="0" t="s">
        <v>4330</v>
      </c>
      <c r="J1678" s="0" t="n">
        <v>3</v>
      </c>
    </row>
    <row r="1679" customFormat="false" ht="12.8" hidden="false" customHeight="false" outlineLevel="0" collapsed="false">
      <c r="C1679" s="0" t="n">
        <v>1255</v>
      </c>
      <c r="D1679" s="0" t="n">
        <v>3</v>
      </c>
      <c r="I1679" s="0" t="s">
        <v>4331</v>
      </c>
      <c r="J1679" s="0" t="n">
        <v>3</v>
      </c>
    </row>
    <row r="1680" customFormat="false" ht="12.8" hidden="false" customHeight="false" outlineLevel="0" collapsed="false">
      <c r="C1680" s="0" t="n">
        <v>1268</v>
      </c>
      <c r="D1680" s="0" t="n">
        <v>3</v>
      </c>
      <c r="I1680" s="0" t="s">
        <v>4332</v>
      </c>
      <c r="J1680" s="0" t="n">
        <v>3</v>
      </c>
    </row>
    <row r="1681" customFormat="false" ht="12.8" hidden="false" customHeight="false" outlineLevel="0" collapsed="false">
      <c r="C1681" s="0" t="n">
        <v>17</v>
      </c>
      <c r="D1681" s="0" t="n">
        <v>2</v>
      </c>
    </row>
    <row r="1682" customFormat="false" ht="12.8" hidden="false" customHeight="false" outlineLevel="0" collapsed="false">
      <c r="C1682" s="0" t="n">
        <v>71</v>
      </c>
      <c r="D1682" s="0" t="n">
        <v>2</v>
      </c>
    </row>
    <row r="1683" customFormat="false" ht="12.8" hidden="false" customHeight="false" outlineLevel="0" collapsed="false">
      <c r="C1683" s="0" t="n">
        <v>186</v>
      </c>
      <c r="D1683" s="0" t="n">
        <v>2</v>
      </c>
    </row>
    <row r="1684" customFormat="false" ht="12.8" hidden="false" customHeight="false" outlineLevel="0" collapsed="false">
      <c r="C1684" s="0" t="n">
        <v>421</v>
      </c>
      <c r="D1684" s="0" t="n">
        <v>2</v>
      </c>
    </row>
    <row r="1685" customFormat="false" ht="12.8" hidden="false" customHeight="false" outlineLevel="0" collapsed="false">
      <c r="C1685" s="0" t="n">
        <v>428</v>
      </c>
      <c r="D1685" s="0" t="n">
        <v>2</v>
      </c>
    </row>
    <row r="1686" customFormat="false" ht="12.8" hidden="false" customHeight="false" outlineLevel="0" collapsed="false">
      <c r="C1686" s="0" t="n">
        <v>429</v>
      </c>
      <c r="D1686" s="0" t="n">
        <v>2</v>
      </c>
    </row>
    <row r="1687" customFormat="false" ht="12.8" hidden="false" customHeight="false" outlineLevel="0" collapsed="false">
      <c r="C1687" s="0" t="n">
        <v>437</v>
      </c>
      <c r="D1687" s="0" t="n">
        <v>2</v>
      </c>
    </row>
    <row r="1688" customFormat="false" ht="12.8" hidden="false" customHeight="false" outlineLevel="0" collapsed="false">
      <c r="C1688" s="0" t="n">
        <v>440</v>
      </c>
      <c r="D1688" s="0" t="n">
        <v>2</v>
      </c>
    </row>
    <row r="1689" customFormat="false" ht="12.8" hidden="false" customHeight="false" outlineLevel="0" collapsed="false">
      <c r="C1689" s="0" t="n">
        <v>445</v>
      </c>
      <c r="D1689" s="0" t="n">
        <v>2</v>
      </c>
    </row>
    <row r="1690" customFormat="false" ht="12.8" hidden="false" customHeight="false" outlineLevel="0" collapsed="false">
      <c r="C1690" s="0" t="n">
        <v>454</v>
      </c>
      <c r="D1690" s="0" t="n">
        <v>2</v>
      </c>
    </row>
    <row r="1691" customFormat="false" ht="12.8" hidden="false" customHeight="false" outlineLevel="0" collapsed="false">
      <c r="C1691" s="0" t="n">
        <v>455</v>
      </c>
      <c r="D1691" s="0" t="n">
        <v>2</v>
      </c>
    </row>
    <row r="1692" customFormat="false" ht="12.8" hidden="false" customHeight="false" outlineLevel="0" collapsed="false">
      <c r="C1692" s="0" t="n">
        <v>466</v>
      </c>
      <c r="D1692" s="0" t="n">
        <v>2</v>
      </c>
    </row>
    <row r="1693" customFormat="false" ht="12.8" hidden="false" customHeight="false" outlineLevel="0" collapsed="false">
      <c r="C1693" s="0" t="n">
        <v>479</v>
      </c>
      <c r="D1693" s="0" t="n">
        <v>2</v>
      </c>
    </row>
    <row r="1694" customFormat="false" ht="12.8" hidden="false" customHeight="false" outlineLevel="0" collapsed="false">
      <c r="C1694" s="0" t="n">
        <v>480</v>
      </c>
      <c r="D1694" s="0" t="n">
        <v>2</v>
      </c>
    </row>
    <row r="1695" customFormat="false" ht="12.8" hidden="false" customHeight="false" outlineLevel="0" collapsed="false">
      <c r="C1695" s="0" t="n">
        <v>1253</v>
      </c>
      <c r="D1695" s="0" t="n">
        <v>2</v>
      </c>
    </row>
    <row r="1696" customFormat="false" ht="12.8" hidden="false" customHeight="false" outlineLevel="0" collapsed="false">
      <c r="C1696" s="0" t="n">
        <v>1256</v>
      </c>
      <c r="D1696" s="0" t="n">
        <v>2</v>
      </c>
    </row>
    <row r="1697" customFormat="false" ht="12.8" hidden="false" customHeight="false" outlineLevel="0" collapsed="false">
      <c r="C1697" s="0" t="n">
        <v>1257</v>
      </c>
      <c r="D1697" s="0" t="n">
        <v>2</v>
      </c>
    </row>
    <row r="1698" customFormat="false" ht="12.8" hidden="false" customHeight="false" outlineLevel="0" collapsed="false">
      <c r="C1698" s="0" t="n">
        <v>1258</v>
      </c>
      <c r="D1698" s="0" t="n">
        <v>2</v>
      </c>
    </row>
    <row r="1699" customFormat="false" ht="12.8" hidden="false" customHeight="false" outlineLevel="0" collapsed="false">
      <c r="C1699" s="0" t="n">
        <v>1259</v>
      </c>
      <c r="D1699" s="0" t="n">
        <v>2</v>
      </c>
    </row>
    <row r="1700" customFormat="false" ht="12.8" hidden="false" customHeight="false" outlineLevel="0" collapsed="false">
      <c r="C1700" s="0" t="n">
        <v>1264</v>
      </c>
      <c r="D1700" s="0" t="n">
        <v>2</v>
      </c>
    </row>
    <row r="1701" customFormat="false" ht="12.8" hidden="false" customHeight="false" outlineLevel="0" collapsed="false">
      <c r="C1701" s="0" t="n">
        <v>1270</v>
      </c>
      <c r="D1701" s="0" t="n">
        <v>2</v>
      </c>
    </row>
    <row r="1702" customFormat="false" ht="12.8" hidden="false" customHeight="false" outlineLevel="0" collapsed="false">
      <c r="C1702" s="0" t="n">
        <v>1277</v>
      </c>
      <c r="D1702" s="0" t="n">
        <v>2</v>
      </c>
    </row>
    <row r="1703" customFormat="false" ht="12.8" hidden="false" customHeight="false" outlineLevel="0" collapsed="false">
      <c r="C1703" s="0" t="n">
        <v>2</v>
      </c>
      <c r="D1703" s="0" t="n">
        <v>1</v>
      </c>
    </row>
    <row r="1704" customFormat="false" ht="12.8" hidden="false" customHeight="false" outlineLevel="0" collapsed="false">
      <c r="C1704" s="0" t="n">
        <v>19</v>
      </c>
      <c r="D1704" s="0" t="n">
        <v>1</v>
      </c>
    </row>
    <row r="1705" customFormat="false" ht="12.8" hidden="false" customHeight="false" outlineLevel="0" collapsed="false">
      <c r="C1705" s="0" t="n">
        <v>47</v>
      </c>
      <c r="D1705" s="0" t="n">
        <v>1</v>
      </c>
    </row>
    <row r="1706" customFormat="false" ht="12.8" hidden="false" customHeight="false" outlineLevel="0" collapsed="false">
      <c r="C1706" s="0" t="n">
        <v>103</v>
      </c>
      <c r="D1706" s="0" t="n">
        <v>1</v>
      </c>
    </row>
    <row r="1707" customFormat="false" ht="12.8" hidden="false" customHeight="false" outlineLevel="0" collapsed="false">
      <c r="C1707" s="0" t="n">
        <v>189</v>
      </c>
      <c r="D1707" s="0" t="n">
        <v>1</v>
      </c>
    </row>
    <row r="1708" customFormat="false" ht="12.8" hidden="false" customHeight="false" outlineLevel="0" collapsed="false">
      <c r="C1708" s="0" t="n">
        <v>202</v>
      </c>
      <c r="D1708" s="0" t="n">
        <v>1</v>
      </c>
    </row>
    <row r="1709" customFormat="false" ht="12.8" hidden="false" customHeight="false" outlineLevel="0" collapsed="false">
      <c r="C1709" s="0" t="n">
        <v>206</v>
      </c>
      <c r="D1709" s="0" t="n">
        <v>1</v>
      </c>
    </row>
    <row r="1710" customFormat="false" ht="12.8" hidden="false" customHeight="false" outlineLevel="0" collapsed="false">
      <c r="C1710" s="0" t="n">
        <v>210</v>
      </c>
      <c r="D1710" s="0" t="n">
        <v>1</v>
      </c>
    </row>
    <row r="1711" customFormat="false" ht="12.8" hidden="false" customHeight="false" outlineLevel="0" collapsed="false">
      <c r="C1711" s="0" t="n">
        <v>264</v>
      </c>
      <c r="D1711" s="0" t="n">
        <v>1</v>
      </c>
    </row>
    <row r="1712" customFormat="false" ht="12.8" hidden="false" customHeight="false" outlineLevel="0" collapsed="false">
      <c r="C1712" s="0" t="n">
        <v>273</v>
      </c>
      <c r="D1712" s="0" t="n">
        <v>1</v>
      </c>
    </row>
    <row r="1713" customFormat="false" ht="12.8" hidden="false" customHeight="false" outlineLevel="0" collapsed="false">
      <c r="C1713" s="0" t="n">
        <v>347</v>
      </c>
      <c r="D1713" s="0" t="n">
        <v>1</v>
      </c>
    </row>
    <row r="1714" customFormat="false" ht="12.8" hidden="false" customHeight="false" outlineLevel="0" collapsed="false">
      <c r="C1714" s="0" t="n">
        <v>383</v>
      </c>
      <c r="D1714" s="0" t="n">
        <v>1</v>
      </c>
    </row>
    <row r="1715" customFormat="false" ht="12.8" hidden="false" customHeight="false" outlineLevel="0" collapsed="false">
      <c r="C1715" s="0" t="n">
        <v>407</v>
      </c>
      <c r="D1715" s="0" t="n">
        <v>1</v>
      </c>
    </row>
    <row r="1716" customFormat="false" ht="12.8" hidden="false" customHeight="false" outlineLevel="0" collapsed="false">
      <c r="C1716" s="0" t="n">
        <v>412</v>
      </c>
      <c r="D1716" s="0" t="n">
        <v>1</v>
      </c>
    </row>
    <row r="1717" customFormat="false" ht="12.8" hidden="false" customHeight="false" outlineLevel="0" collapsed="false">
      <c r="C1717" s="0" t="n">
        <v>413</v>
      </c>
      <c r="D1717" s="0" t="n">
        <v>1</v>
      </c>
    </row>
    <row r="1718" customFormat="false" ht="12.8" hidden="false" customHeight="false" outlineLevel="0" collapsed="false">
      <c r="C1718" s="0" t="n">
        <v>414</v>
      </c>
      <c r="D1718" s="0" t="n">
        <v>1</v>
      </c>
    </row>
    <row r="1719" customFormat="false" ht="12.8" hidden="false" customHeight="false" outlineLevel="0" collapsed="false">
      <c r="C1719" s="0" t="n">
        <v>416</v>
      </c>
      <c r="D1719" s="0" t="n">
        <v>1</v>
      </c>
    </row>
    <row r="1720" customFormat="false" ht="12.8" hidden="false" customHeight="false" outlineLevel="0" collapsed="false">
      <c r="C1720" s="0" t="n">
        <v>417</v>
      </c>
      <c r="D1720" s="0" t="n">
        <v>1</v>
      </c>
    </row>
    <row r="1721" customFormat="false" ht="12.8" hidden="false" customHeight="false" outlineLevel="0" collapsed="false">
      <c r="C1721" s="0" t="n">
        <v>423</v>
      </c>
      <c r="D1721" s="0" t="n">
        <v>1</v>
      </c>
    </row>
    <row r="1722" customFormat="false" ht="12.8" hidden="false" customHeight="false" outlineLevel="0" collapsed="false">
      <c r="C1722" s="0" t="n">
        <v>424</v>
      </c>
      <c r="D1722" s="0" t="n">
        <v>1</v>
      </c>
    </row>
    <row r="1723" customFormat="false" ht="12.8" hidden="false" customHeight="false" outlineLevel="0" collapsed="false">
      <c r="C1723" s="0" t="n">
        <v>425</v>
      </c>
      <c r="D1723" s="0" t="n">
        <v>1</v>
      </c>
    </row>
    <row r="1724" customFormat="false" ht="12.8" hidden="false" customHeight="false" outlineLevel="0" collapsed="false">
      <c r="C1724" s="0" t="n">
        <v>430</v>
      </c>
      <c r="D1724" s="0" t="n">
        <v>1</v>
      </c>
    </row>
    <row r="1725" customFormat="false" ht="12.8" hidden="false" customHeight="false" outlineLevel="0" collapsed="false">
      <c r="C1725" s="0" t="n">
        <v>433</v>
      </c>
      <c r="D1725" s="0" t="n">
        <v>1</v>
      </c>
    </row>
    <row r="1726" customFormat="false" ht="12.8" hidden="false" customHeight="false" outlineLevel="0" collapsed="false">
      <c r="C1726" s="0" t="n">
        <v>435</v>
      </c>
      <c r="D1726" s="0" t="n">
        <v>1</v>
      </c>
    </row>
    <row r="1727" customFormat="false" ht="12.8" hidden="false" customHeight="false" outlineLevel="0" collapsed="false">
      <c r="C1727" s="0" t="n">
        <v>436</v>
      </c>
      <c r="D1727" s="0" t="n">
        <v>1</v>
      </c>
    </row>
    <row r="1728" customFormat="false" ht="12.8" hidden="false" customHeight="false" outlineLevel="0" collapsed="false">
      <c r="C1728" s="0" t="n">
        <v>438</v>
      </c>
      <c r="D1728" s="0" t="n">
        <v>1</v>
      </c>
    </row>
    <row r="1729" customFormat="false" ht="12.8" hidden="false" customHeight="false" outlineLevel="0" collapsed="false">
      <c r="C1729" s="0" t="n">
        <v>439</v>
      </c>
      <c r="D1729" s="0" t="n">
        <v>1</v>
      </c>
    </row>
    <row r="1730" customFormat="false" ht="12.8" hidden="false" customHeight="false" outlineLevel="0" collapsed="false">
      <c r="C1730" s="0" t="n">
        <v>444</v>
      </c>
      <c r="D1730" s="0" t="n">
        <v>1</v>
      </c>
    </row>
    <row r="1731" customFormat="false" ht="12.8" hidden="false" customHeight="false" outlineLevel="0" collapsed="false">
      <c r="C1731" s="0" t="n">
        <v>446</v>
      </c>
      <c r="D1731" s="0" t="n">
        <v>1</v>
      </c>
    </row>
    <row r="1732" customFormat="false" ht="12.8" hidden="false" customHeight="false" outlineLevel="0" collapsed="false">
      <c r="C1732" s="0" t="n">
        <v>450</v>
      </c>
      <c r="D1732" s="0" t="n">
        <v>1</v>
      </c>
    </row>
    <row r="1733" customFormat="false" ht="12.8" hidden="false" customHeight="false" outlineLevel="0" collapsed="false">
      <c r="C1733" s="0" t="n">
        <v>452</v>
      </c>
      <c r="D1733" s="0" t="n">
        <v>1</v>
      </c>
    </row>
    <row r="1734" customFormat="false" ht="12.8" hidden="false" customHeight="false" outlineLevel="0" collapsed="false">
      <c r="C1734" s="0" t="n">
        <v>453</v>
      </c>
      <c r="D1734" s="0" t="n">
        <v>1</v>
      </c>
    </row>
    <row r="1735" customFormat="false" ht="12.8" hidden="false" customHeight="false" outlineLevel="0" collapsed="false">
      <c r="C1735" s="0" t="n">
        <v>456</v>
      </c>
      <c r="D1735" s="0" t="n">
        <v>1</v>
      </c>
    </row>
    <row r="1736" customFormat="false" ht="12.8" hidden="false" customHeight="false" outlineLevel="0" collapsed="false">
      <c r="C1736" s="0" t="n">
        <v>457</v>
      </c>
      <c r="D1736" s="0" t="n">
        <v>1</v>
      </c>
    </row>
    <row r="1737" customFormat="false" ht="12.8" hidden="false" customHeight="false" outlineLevel="0" collapsed="false">
      <c r="C1737" s="0" t="n">
        <v>458</v>
      </c>
      <c r="D1737" s="0" t="n">
        <v>1</v>
      </c>
    </row>
    <row r="1738" customFormat="false" ht="12.8" hidden="false" customHeight="false" outlineLevel="0" collapsed="false">
      <c r="C1738" s="0" t="n">
        <v>460</v>
      </c>
      <c r="D1738" s="0" t="n">
        <v>1</v>
      </c>
    </row>
    <row r="1739" customFormat="false" ht="12.8" hidden="false" customHeight="false" outlineLevel="0" collapsed="false">
      <c r="C1739" s="0" t="n">
        <v>463</v>
      </c>
      <c r="D1739" s="0" t="n">
        <v>1</v>
      </c>
    </row>
    <row r="1740" customFormat="false" ht="12.8" hidden="false" customHeight="false" outlineLevel="0" collapsed="false">
      <c r="C1740" s="0" t="n">
        <v>464</v>
      </c>
      <c r="D1740" s="0" t="n">
        <v>1</v>
      </c>
    </row>
    <row r="1741" customFormat="false" ht="12.8" hidden="false" customHeight="false" outlineLevel="0" collapsed="false">
      <c r="C1741" s="0" t="n">
        <v>465</v>
      </c>
      <c r="D1741" s="0" t="n">
        <v>1</v>
      </c>
    </row>
    <row r="1742" customFormat="false" ht="12.8" hidden="false" customHeight="false" outlineLevel="0" collapsed="false">
      <c r="C1742" s="0" t="n">
        <v>467</v>
      </c>
      <c r="D1742" s="0" t="n">
        <v>1</v>
      </c>
    </row>
    <row r="1743" customFormat="false" ht="12.8" hidden="false" customHeight="false" outlineLevel="0" collapsed="false">
      <c r="C1743" s="0" t="n">
        <v>469</v>
      </c>
      <c r="D1743" s="0" t="n">
        <v>1</v>
      </c>
    </row>
    <row r="1744" customFormat="false" ht="12.8" hidden="false" customHeight="false" outlineLevel="0" collapsed="false">
      <c r="C1744" s="0" t="n">
        <v>470</v>
      </c>
      <c r="D1744" s="0" t="n">
        <v>1</v>
      </c>
    </row>
    <row r="1745" customFormat="false" ht="12.8" hidden="false" customHeight="false" outlineLevel="0" collapsed="false">
      <c r="C1745" s="0" t="n">
        <v>472</v>
      </c>
      <c r="D1745" s="0" t="n">
        <v>1</v>
      </c>
    </row>
    <row r="1746" customFormat="false" ht="12.8" hidden="false" customHeight="false" outlineLevel="0" collapsed="false">
      <c r="C1746" s="0" t="n">
        <v>473</v>
      </c>
      <c r="D1746" s="0" t="n">
        <v>1</v>
      </c>
    </row>
    <row r="1747" customFormat="false" ht="12.8" hidden="false" customHeight="false" outlineLevel="0" collapsed="false">
      <c r="C1747" s="0" t="n">
        <v>474</v>
      </c>
      <c r="D1747" s="0" t="n">
        <v>1</v>
      </c>
    </row>
    <row r="1748" customFormat="false" ht="12.8" hidden="false" customHeight="false" outlineLevel="0" collapsed="false">
      <c r="C1748" s="0" t="n">
        <v>476</v>
      </c>
      <c r="D1748" s="0" t="n">
        <v>1</v>
      </c>
    </row>
    <row r="1749" customFormat="false" ht="12.8" hidden="false" customHeight="false" outlineLevel="0" collapsed="false">
      <c r="C1749" s="0" t="n">
        <v>1251</v>
      </c>
      <c r="D1749" s="0" t="n">
        <v>1</v>
      </c>
    </row>
    <row r="1750" customFormat="false" ht="12.8" hidden="false" customHeight="false" outlineLevel="0" collapsed="false">
      <c r="C1750" s="0" t="n">
        <v>1252</v>
      </c>
      <c r="D1750" s="0" t="n">
        <v>1</v>
      </c>
    </row>
    <row r="1751" customFormat="false" ht="12.8" hidden="false" customHeight="false" outlineLevel="0" collapsed="false">
      <c r="C1751" s="0" t="n">
        <v>1254</v>
      </c>
      <c r="D1751" s="0" t="n">
        <v>1</v>
      </c>
    </row>
    <row r="1752" customFormat="false" ht="12.8" hidden="false" customHeight="false" outlineLevel="0" collapsed="false">
      <c r="C1752" s="0" t="n">
        <v>1261</v>
      </c>
      <c r="D1752" s="0" t="n">
        <v>1</v>
      </c>
    </row>
    <row r="1753" customFormat="false" ht="12.8" hidden="false" customHeight="false" outlineLevel="0" collapsed="false">
      <c r="C1753" s="0" t="n">
        <v>1262</v>
      </c>
      <c r="D1753" s="0" t="n">
        <v>1</v>
      </c>
    </row>
    <row r="1754" customFormat="false" ht="12.8" hidden="false" customHeight="false" outlineLevel="0" collapsed="false">
      <c r="C1754" s="0" t="n">
        <v>1263</v>
      </c>
      <c r="D1754" s="0" t="n">
        <v>1</v>
      </c>
    </row>
    <row r="1755" customFormat="false" ht="12.8" hidden="false" customHeight="false" outlineLevel="0" collapsed="false">
      <c r="C1755" s="0" t="n">
        <v>1265</v>
      </c>
      <c r="D1755" s="0" t="n">
        <v>1</v>
      </c>
    </row>
    <row r="1756" customFormat="false" ht="12.8" hidden="false" customHeight="false" outlineLevel="0" collapsed="false">
      <c r="C1756" s="0" t="n">
        <v>1266</v>
      </c>
      <c r="D1756" s="0" t="n">
        <v>1</v>
      </c>
    </row>
    <row r="1757" customFormat="false" ht="12.8" hidden="false" customHeight="false" outlineLevel="0" collapsed="false">
      <c r="C1757" s="0" t="n">
        <v>1267</v>
      </c>
      <c r="D1757" s="0" t="n">
        <v>1</v>
      </c>
    </row>
    <row r="1758" customFormat="false" ht="12.8" hidden="false" customHeight="false" outlineLevel="0" collapsed="false">
      <c r="C1758" s="0" t="n">
        <v>1269</v>
      </c>
      <c r="D1758" s="0" t="n">
        <v>1</v>
      </c>
    </row>
    <row r="1759" customFormat="false" ht="12.8" hidden="false" customHeight="false" outlineLevel="0" collapsed="false">
      <c r="C1759" s="0" t="n">
        <v>1272</v>
      </c>
      <c r="D1759" s="0" t="n">
        <v>1</v>
      </c>
    </row>
    <row r="1760" customFormat="false" ht="12.8" hidden="false" customHeight="false" outlineLevel="0" collapsed="false">
      <c r="C1760" s="0" t="n">
        <v>1274</v>
      </c>
      <c r="D1760" s="0" t="n">
        <v>1</v>
      </c>
    </row>
    <row r="1761" customFormat="false" ht="12.8" hidden="false" customHeight="false" outlineLevel="0" collapsed="false">
      <c r="C1761" s="0" t="n">
        <v>1275</v>
      </c>
      <c r="D1761" s="0" t="n">
        <v>1</v>
      </c>
    </row>
    <row r="1762" customFormat="false" ht="12.8" hidden="false" customHeight="false" outlineLevel="0" collapsed="false">
      <c r="C1762" s="0" t="n">
        <v>1276</v>
      </c>
      <c r="D1762" s="0" t="n">
        <v>1</v>
      </c>
    </row>
    <row r="1763" customFormat="false" ht="12.8" hidden="false" customHeight="false" outlineLevel="0" collapsed="false">
      <c r="C1763" s="0" t="n">
        <v>1278</v>
      </c>
      <c r="D1763" s="0" t="n">
        <v>1</v>
      </c>
    </row>
    <row r="1764" customFormat="false" ht="12.8" hidden="false" customHeight="false" outlineLevel="0" collapsed="false">
      <c r="C1764" s="0" t="n">
        <v>1279</v>
      </c>
      <c r="D1764" s="0" t="n">
        <v>1</v>
      </c>
    </row>
    <row r="1765" customFormat="false" ht="12.8" hidden="false" customHeight="false" outlineLevel="0" collapsed="false">
      <c r="C1765" s="0" t="n">
        <v>1280</v>
      </c>
      <c r="D1765" s="0" t="n">
        <v>1</v>
      </c>
    </row>
    <row r="1766" customFormat="false" ht="12.8" hidden="false" customHeight="false" outlineLevel="0" collapsed="false">
      <c r="C1766" s="0" t="n">
        <v>1281</v>
      </c>
      <c r="D1766" s="0" t="n">
        <v>1</v>
      </c>
    </row>
    <row r="1767" customFormat="false" ht="12.8" hidden="false" customHeight="false" outlineLevel="0" collapsed="false">
      <c r="C1767" s="0" t="n">
        <v>1282</v>
      </c>
      <c r="D1767" s="0" t="n">
        <v>1</v>
      </c>
    </row>
    <row r="1768" customFormat="false" ht="12.8" hidden="false" customHeight="false" outlineLevel="0" collapsed="false">
      <c r="C1768" s="0" t="n">
        <v>1283</v>
      </c>
      <c r="D1768" s="0" t="n">
        <v>1</v>
      </c>
    </row>
    <row r="1769" customFormat="false" ht="12.8" hidden="false" customHeight="false" outlineLevel="0" collapsed="false">
      <c r="C1769" s="0" t="n">
        <v>1285</v>
      </c>
      <c r="D1769" s="0" t="n">
        <v>1</v>
      </c>
    </row>
    <row r="1770" customFormat="false" ht="12.8" hidden="false" customHeight="false" outlineLevel="0" collapsed="false">
      <c r="C1770" s="0" t="n">
        <v>1286</v>
      </c>
      <c r="D1770" s="0" t="n">
        <v>1</v>
      </c>
    </row>
    <row r="1771" customFormat="false" ht="12.8" hidden="false" customHeight="false" outlineLevel="0" collapsed="false">
      <c r="C1771" s="0" t="n">
        <v>1287</v>
      </c>
      <c r="D1771" s="0" t="n">
        <v>1</v>
      </c>
    </row>
    <row r="1776" customFormat="false" ht="12.8" hidden="false" customHeight="false" outlineLevel="0" collapsed="false">
      <c r="C1776" s="0" t="n">
        <v>406</v>
      </c>
      <c r="D1776" s="0" t="n">
        <v>22</v>
      </c>
    </row>
    <row r="1777" customFormat="false" ht="12.8" hidden="false" customHeight="false" outlineLevel="0" collapsed="false">
      <c r="C1777" s="0" t="n">
        <v>411</v>
      </c>
      <c r="D1777" s="0" t="n">
        <v>15</v>
      </c>
    </row>
    <row r="1778" customFormat="false" ht="12.8" hidden="false" customHeight="false" outlineLevel="0" collapsed="false">
      <c r="C1778" s="0" t="n">
        <v>228</v>
      </c>
      <c r="D1778" s="0" t="n">
        <v>11</v>
      </c>
    </row>
    <row r="1779" customFormat="false" ht="12.8" hidden="false" customHeight="false" outlineLevel="0" collapsed="false">
      <c r="C1779" s="0" t="n">
        <v>48</v>
      </c>
      <c r="D1779" s="0" t="n">
        <v>10</v>
      </c>
    </row>
    <row r="1780" customFormat="false" ht="12.8" hidden="false" customHeight="false" outlineLevel="0" collapsed="false">
      <c r="C1780" s="0" t="n">
        <v>1242</v>
      </c>
      <c r="D1780" s="0" t="n">
        <v>10</v>
      </c>
    </row>
    <row r="1781" customFormat="false" ht="12.8" hidden="false" customHeight="false" outlineLevel="0" collapsed="false">
      <c r="C1781" s="0" t="n">
        <v>82</v>
      </c>
      <c r="D1781" s="0" t="n">
        <v>9</v>
      </c>
    </row>
    <row r="1782" customFormat="false" ht="12.8" hidden="false" customHeight="false" outlineLevel="0" collapsed="false">
      <c r="C1782" s="0" t="n">
        <v>1284</v>
      </c>
      <c r="D1782" s="0" t="n">
        <v>7</v>
      </c>
    </row>
    <row r="1783" customFormat="false" ht="12.8" hidden="false" customHeight="false" outlineLevel="0" collapsed="false">
      <c r="C1783" s="0" t="n">
        <v>12</v>
      </c>
      <c r="D1783" s="0" t="n">
        <v>6</v>
      </c>
    </row>
    <row r="1784" customFormat="false" ht="12.8" hidden="false" customHeight="false" outlineLevel="0" collapsed="false">
      <c r="C1784" s="0" t="n">
        <v>408</v>
      </c>
      <c r="D1784" s="0" t="n">
        <v>6</v>
      </c>
    </row>
    <row r="1785" customFormat="false" ht="12.8" hidden="false" customHeight="false" outlineLevel="0" collapsed="false">
      <c r="C1785" s="0" t="n">
        <v>418</v>
      </c>
      <c r="D1785" s="0" t="n">
        <v>6</v>
      </c>
    </row>
    <row r="1786" customFormat="false" ht="12.8" hidden="false" customHeight="false" outlineLevel="0" collapsed="false">
      <c r="C1786" s="0" t="n">
        <v>419</v>
      </c>
      <c r="D1786" s="0" t="n">
        <v>6</v>
      </c>
    </row>
    <row r="1787" customFormat="false" ht="12.8" hidden="false" customHeight="false" outlineLevel="0" collapsed="false">
      <c r="C1787" s="0" t="n">
        <v>434</v>
      </c>
      <c r="D1787" s="0" t="n">
        <v>6</v>
      </c>
    </row>
    <row r="1788" customFormat="false" ht="12.8" hidden="false" customHeight="false" outlineLevel="0" collapsed="false">
      <c r="C1788" s="0" t="n">
        <v>1245</v>
      </c>
      <c r="D1788" s="0" t="n">
        <v>6</v>
      </c>
    </row>
    <row r="1789" customFormat="false" ht="12.8" hidden="false" customHeight="false" outlineLevel="0" collapsed="false">
      <c r="C1789" s="0" t="n">
        <v>1247</v>
      </c>
      <c r="D1789" s="0" t="n">
        <v>6</v>
      </c>
    </row>
    <row r="1790" customFormat="false" ht="12.8" hidden="false" customHeight="false" outlineLevel="0" collapsed="false">
      <c r="C1790" s="0" t="n">
        <v>1248</v>
      </c>
      <c r="D1790" s="0" t="n">
        <v>6</v>
      </c>
    </row>
    <row r="1791" customFormat="false" ht="12.8" hidden="false" customHeight="false" outlineLevel="0" collapsed="false">
      <c r="C1791" s="0" t="n">
        <v>3</v>
      </c>
      <c r="D1791" s="0" t="n">
        <v>5</v>
      </c>
    </row>
    <row r="1792" customFormat="false" ht="12.8" hidden="false" customHeight="false" outlineLevel="0" collapsed="false">
      <c r="C1792" s="0" t="n">
        <v>409</v>
      </c>
      <c r="D1792" s="0" t="n">
        <v>5</v>
      </c>
    </row>
    <row r="1793" customFormat="false" ht="12.8" hidden="false" customHeight="false" outlineLevel="0" collapsed="false">
      <c r="C1793" s="0" t="n">
        <v>426</v>
      </c>
      <c r="D1793" s="0" t="n">
        <v>5</v>
      </c>
    </row>
    <row r="1794" customFormat="false" ht="12.8" hidden="false" customHeight="false" outlineLevel="0" collapsed="false">
      <c r="C1794" s="0" t="n">
        <v>1271</v>
      </c>
      <c r="D1794" s="0" t="n">
        <v>5</v>
      </c>
    </row>
    <row r="1795" customFormat="false" ht="12.8" hidden="false" customHeight="false" outlineLevel="0" collapsed="false">
      <c r="C1795" s="0" t="n">
        <v>1273</v>
      </c>
      <c r="D1795" s="0" t="n">
        <v>5</v>
      </c>
    </row>
    <row r="1796" customFormat="false" ht="12.8" hidden="false" customHeight="false" outlineLevel="0" collapsed="false">
      <c r="C1796" s="0" t="n">
        <v>415</v>
      </c>
      <c r="D1796" s="0" t="n">
        <v>4</v>
      </c>
    </row>
    <row r="1797" customFormat="false" ht="12.8" hidden="false" customHeight="false" outlineLevel="0" collapsed="false">
      <c r="C1797" s="0" t="n">
        <v>432</v>
      </c>
      <c r="D1797" s="0" t="n">
        <v>4</v>
      </c>
    </row>
    <row r="1798" customFormat="false" ht="12.8" hidden="false" customHeight="false" outlineLevel="0" collapsed="false">
      <c r="C1798" s="0" t="n">
        <v>410</v>
      </c>
      <c r="D1798" s="0" t="n">
        <v>3</v>
      </c>
    </row>
    <row r="1799" customFormat="false" ht="12.8" hidden="false" customHeight="false" outlineLevel="0" collapsed="false">
      <c r="C1799" s="0" t="n">
        <v>427</v>
      </c>
      <c r="D1799" s="0" t="n">
        <v>3</v>
      </c>
    </row>
    <row r="1800" customFormat="false" ht="12.8" hidden="false" customHeight="false" outlineLevel="0" collapsed="false">
      <c r="C1800" s="0" t="n">
        <v>431</v>
      </c>
      <c r="D1800" s="0" t="n">
        <v>3</v>
      </c>
    </row>
    <row r="1801" customFormat="false" ht="12.8" hidden="false" customHeight="false" outlineLevel="0" collapsed="false">
      <c r="C1801" s="0" t="n">
        <v>1243</v>
      </c>
      <c r="D1801" s="0" t="n">
        <v>3</v>
      </c>
    </row>
    <row r="1802" customFormat="false" ht="12.8" hidden="false" customHeight="false" outlineLevel="0" collapsed="false">
      <c r="C1802" s="0" t="n">
        <v>1249</v>
      </c>
      <c r="D1802" s="0" t="n">
        <v>3</v>
      </c>
    </row>
    <row r="1803" customFormat="false" ht="12.8" hidden="false" customHeight="false" outlineLevel="0" collapsed="false">
      <c r="C1803" s="0" t="n">
        <v>1255</v>
      </c>
      <c r="D1803" s="0" t="n">
        <v>3</v>
      </c>
    </row>
    <row r="1804" customFormat="false" ht="12.8" hidden="false" customHeight="false" outlineLevel="0" collapsed="false">
      <c r="C1804" s="0" t="n">
        <v>1268</v>
      </c>
      <c r="D1804" s="0" t="n">
        <v>3</v>
      </c>
    </row>
    <row r="1805" customFormat="false" ht="12.8" hidden="false" customHeight="false" outlineLevel="0" collapsed="false">
      <c r="C1805" s="0" t="n">
        <v>17</v>
      </c>
      <c r="D1805" s="0" t="n">
        <v>2</v>
      </c>
    </row>
    <row r="1806" customFormat="false" ht="12.8" hidden="false" customHeight="false" outlineLevel="0" collapsed="false">
      <c r="C1806" s="0" t="n">
        <v>71</v>
      </c>
      <c r="D1806" s="0" t="n">
        <v>2</v>
      </c>
    </row>
    <row r="1807" customFormat="false" ht="12.8" hidden="false" customHeight="false" outlineLevel="0" collapsed="false">
      <c r="C1807" s="0" t="n">
        <v>186</v>
      </c>
      <c r="D1807" s="0" t="n">
        <v>2</v>
      </c>
    </row>
    <row r="1808" customFormat="false" ht="12.8" hidden="false" customHeight="false" outlineLevel="0" collapsed="false">
      <c r="C1808" s="0" t="n">
        <v>421</v>
      </c>
      <c r="D1808" s="0" t="n">
        <v>2</v>
      </c>
    </row>
    <row r="1809" customFormat="false" ht="12.8" hidden="false" customHeight="false" outlineLevel="0" collapsed="false">
      <c r="C1809" s="0" t="n">
        <v>428</v>
      </c>
      <c r="D1809" s="0" t="n">
        <v>2</v>
      </c>
    </row>
    <row r="1810" customFormat="false" ht="12.8" hidden="false" customHeight="false" outlineLevel="0" collapsed="false">
      <c r="C1810" s="0" t="n">
        <v>429</v>
      </c>
      <c r="D1810" s="0" t="n">
        <v>2</v>
      </c>
    </row>
    <row r="1811" customFormat="false" ht="12.8" hidden="false" customHeight="false" outlineLevel="0" collapsed="false">
      <c r="C1811" s="0" t="n">
        <v>437</v>
      </c>
      <c r="D1811" s="0" t="n">
        <v>2</v>
      </c>
    </row>
    <row r="1812" customFormat="false" ht="12.8" hidden="false" customHeight="false" outlineLevel="0" collapsed="false">
      <c r="C1812" s="0" t="n">
        <v>440</v>
      </c>
      <c r="D1812" s="0" t="n">
        <v>2</v>
      </c>
    </row>
    <row r="1813" customFormat="false" ht="12.8" hidden="false" customHeight="false" outlineLevel="0" collapsed="false">
      <c r="C1813" s="0" t="n">
        <v>445</v>
      </c>
      <c r="D1813" s="0" t="n">
        <v>2</v>
      </c>
    </row>
    <row r="1814" customFormat="false" ht="12.8" hidden="false" customHeight="false" outlineLevel="0" collapsed="false">
      <c r="C1814" s="0" t="n">
        <v>454</v>
      </c>
      <c r="D1814" s="0" t="n">
        <v>2</v>
      </c>
    </row>
    <row r="1815" customFormat="false" ht="12.8" hidden="false" customHeight="false" outlineLevel="0" collapsed="false">
      <c r="C1815" s="0" t="n">
        <v>455</v>
      </c>
      <c r="D1815" s="0" t="n">
        <v>2</v>
      </c>
    </row>
    <row r="1816" customFormat="false" ht="12.8" hidden="false" customHeight="false" outlineLevel="0" collapsed="false">
      <c r="C1816" s="0" t="n">
        <v>466</v>
      </c>
      <c r="D1816" s="0" t="n">
        <v>2</v>
      </c>
    </row>
    <row r="1817" customFormat="false" ht="12.8" hidden="false" customHeight="false" outlineLevel="0" collapsed="false">
      <c r="C1817" s="0" t="n">
        <v>479</v>
      </c>
      <c r="D1817" s="0" t="n">
        <v>2</v>
      </c>
    </row>
    <row r="1818" customFormat="false" ht="12.8" hidden="false" customHeight="false" outlineLevel="0" collapsed="false">
      <c r="C1818" s="0" t="n">
        <v>480</v>
      </c>
      <c r="D1818" s="0" t="n">
        <v>2</v>
      </c>
    </row>
    <row r="1819" customFormat="false" ht="12.8" hidden="false" customHeight="false" outlineLevel="0" collapsed="false">
      <c r="C1819" s="0" t="n">
        <v>1253</v>
      </c>
      <c r="D1819" s="0" t="n">
        <v>2</v>
      </c>
    </row>
    <row r="1820" customFormat="false" ht="12.8" hidden="false" customHeight="false" outlineLevel="0" collapsed="false">
      <c r="C1820" s="0" t="n">
        <v>1256</v>
      </c>
      <c r="D1820" s="0" t="n">
        <v>2</v>
      </c>
    </row>
    <row r="1821" customFormat="false" ht="12.8" hidden="false" customHeight="false" outlineLevel="0" collapsed="false">
      <c r="C1821" s="0" t="n">
        <v>1257</v>
      </c>
      <c r="D1821" s="0" t="n">
        <v>2</v>
      </c>
    </row>
    <row r="1822" customFormat="false" ht="12.8" hidden="false" customHeight="false" outlineLevel="0" collapsed="false">
      <c r="C1822" s="0" t="n">
        <v>1258</v>
      </c>
      <c r="D1822" s="0" t="n">
        <v>2</v>
      </c>
    </row>
    <row r="1823" customFormat="false" ht="12.8" hidden="false" customHeight="false" outlineLevel="0" collapsed="false">
      <c r="C1823" s="0" t="n">
        <v>1259</v>
      </c>
      <c r="D1823" s="0" t="n">
        <v>2</v>
      </c>
    </row>
    <row r="1824" customFormat="false" ht="12.8" hidden="false" customHeight="false" outlineLevel="0" collapsed="false">
      <c r="C1824" s="0" t="n">
        <v>1270</v>
      </c>
      <c r="D1824" s="0" t="n">
        <v>2</v>
      </c>
    </row>
    <row r="1825" customFormat="false" ht="12.8" hidden="false" customHeight="false" outlineLevel="0" collapsed="false">
      <c r="C1825" s="0" t="n">
        <v>1277</v>
      </c>
      <c r="D1825" s="0" t="n">
        <v>2</v>
      </c>
    </row>
    <row r="1826" customFormat="false" ht="12.8" hidden="false" customHeight="false" outlineLevel="0" collapsed="false">
      <c r="C1826" s="0" t="n">
        <v>2</v>
      </c>
      <c r="D1826" s="0" t="n">
        <v>1</v>
      </c>
    </row>
    <row r="1827" customFormat="false" ht="12.8" hidden="false" customHeight="false" outlineLevel="0" collapsed="false">
      <c r="C1827" s="0" t="n">
        <v>19</v>
      </c>
      <c r="D1827" s="0" t="n">
        <v>1</v>
      </c>
    </row>
    <row r="1828" customFormat="false" ht="12.8" hidden="false" customHeight="false" outlineLevel="0" collapsed="false">
      <c r="C1828" s="0" t="n">
        <v>47</v>
      </c>
      <c r="D1828" s="0" t="n">
        <v>1</v>
      </c>
    </row>
    <row r="1829" customFormat="false" ht="12.8" hidden="false" customHeight="false" outlineLevel="0" collapsed="false">
      <c r="C1829" s="0" t="n">
        <v>103</v>
      </c>
      <c r="D1829" s="0" t="n">
        <v>1</v>
      </c>
    </row>
    <row r="1830" customFormat="false" ht="12.8" hidden="false" customHeight="false" outlineLevel="0" collapsed="false">
      <c r="C1830" s="0" t="n">
        <v>189</v>
      </c>
      <c r="D1830" s="0" t="n">
        <v>1</v>
      </c>
    </row>
    <row r="1831" customFormat="false" ht="12.8" hidden="false" customHeight="false" outlineLevel="0" collapsed="false">
      <c r="C1831" s="0" t="n">
        <v>202</v>
      </c>
      <c r="D1831" s="0" t="n">
        <v>1</v>
      </c>
    </row>
    <row r="1832" customFormat="false" ht="12.8" hidden="false" customHeight="false" outlineLevel="0" collapsed="false">
      <c r="C1832" s="0" t="n">
        <v>206</v>
      </c>
      <c r="D1832" s="0" t="n">
        <v>1</v>
      </c>
    </row>
    <row r="1833" customFormat="false" ht="12.8" hidden="false" customHeight="false" outlineLevel="0" collapsed="false">
      <c r="C1833" s="0" t="n">
        <v>210</v>
      </c>
      <c r="D1833" s="0" t="n">
        <v>1</v>
      </c>
    </row>
    <row r="1834" customFormat="false" ht="12.8" hidden="false" customHeight="false" outlineLevel="0" collapsed="false">
      <c r="C1834" s="0" t="n">
        <v>264</v>
      </c>
      <c r="D1834" s="0" t="n">
        <v>1</v>
      </c>
    </row>
    <row r="1835" customFormat="false" ht="12.8" hidden="false" customHeight="false" outlineLevel="0" collapsed="false">
      <c r="C1835" s="0" t="n">
        <v>273</v>
      </c>
      <c r="D1835" s="0" t="n">
        <v>1</v>
      </c>
    </row>
    <row r="1836" customFormat="false" ht="12.8" hidden="false" customHeight="false" outlineLevel="0" collapsed="false">
      <c r="C1836" s="0" t="n">
        <v>347</v>
      </c>
      <c r="D1836" s="0" t="n">
        <v>1</v>
      </c>
    </row>
    <row r="1837" customFormat="false" ht="12.8" hidden="false" customHeight="false" outlineLevel="0" collapsed="false">
      <c r="C1837" s="0" t="n">
        <v>383</v>
      </c>
      <c r="D1837" s="0" t="n">
        <v>1</v>
      </c>
    </row>
    <row r="1838" customFormat="false" ht="12.8" hidden="false" customHeight="false" outlineLevel="0" collapsed="false">
      <c r="C1838" s="0" t="n">
        <v>407</v>
      </c>
      <c r="D1838" s="0" t="n">
        <v>1</v>
      </c>
    </row>
    <row r="1839" customFormat="false" ht="12.8" hidden="false" customHeight="false" outlineLevel="0" collapsed="false">
      <c r="C1839" s="0" t="n">
        <v>412</v>
      </c>
      <c r="D1839" s="0" t="n">
        <v>1</v>
      </c>
    </row>
    <row r="1840" customFormat="false" ht="12.8" hidden="false" customHeight="false" outlineLevel="0" collapsed="false">
      <c r="C1840" s="0" t="n">
        <v>413</v>
      </c>
      <c r="D1840" s="0" t="n">
        <v>1</v>
      </c>
    </row>
    <row r="1841" customFormat="false" ht="12.8" hidden="false" customHeight="false" outlineLevel="0" collapsed="false">
      <c r="C1841" s="0" t="n">
        <v>414</v>
      </c>
      <c r="D1841" s="0" t="n">
        <v>1</v>
      </c>
    </row>
    <row r="1842" customFormat="false" ht="12.8" hidden="false" customHeight="false" outlineLevel="0" collapsed="false">
      <c r="C1842" s="0" t="n">
        <v>416</v>
      </c>
      <c r="D1842" s="0" t="n">
        <v>1</v>
      </c>
    </row>
    <row r="1843" customFormat="false" ht="12.8" hidden="false" customHeight="false" outlineLevel="0" collapsed="false">
      <c r="C1843" s="0" t="n">
        <v>417</v>
      </c>
      <c r="D1843" s="0" t="n">
        <v>1</v>
      </c>
    </row>
    <row r="1844" customFormat="false" ht="12.8" hidden="false" customHeight="false" outlineLevel="0" collapsed="false">
      <c r="C1844" s="0" t="n">
        <v>423</v>
      </c>
      <c r="D1844" s="0" t="n">
        <v>1</v>
      </c>
    </row>
    <row r="1845" customFormat="false" ht="12.8" hidden="false" customHeight="false" outlineLevel="0" collapsed="false">
      <c r="C1845" s="0" t="n">
        <v>424</v>
      </c>
      <c r="D1845" s="0" t="n">
        <v>1</v>
      </c>
    </row>
    <row r="1846" customFormat="false" ht="12.8" hidden="false" customHeight="false" outlineLevel="0" collapsed="false">
      <c r="C1846" s="0" t="n">
        <v>425</v>
      </c>
      <c r="D1846" s="0" t="n">
        <v>1</v>
      </c>
    </row>
    <row r="1847" customFormat="false" ht="12.8" hidden="false" customHeight="false" outlineLevel="0" collapsed="false">
      <c r="C1847" s="0" t="n">
        <v>430</v>
      </c>
      <c r="D1847" s="0" t="n">
        <v>1</v>
      </c>
    </row>
    <row r="1848" customFormat="false" ht="12.8" hidden="false" customHeight="false" outlineLevel="0" collapsed="false">
      <c r="C1848" s="0" t="n">
        <v>433</v>
      </c>
      <c r="D1848" s="0" t="n">
        <v>1</v>
      </c>
    </row>
    <row r="1849" customFormat="false" ht="12.8" hidden="false" customHeight="false" outlineLevel="0" collapsed="false">
      <c r="C1849" s="0" t="n">
        <v>435</v>
      </c>
      <c r="D1849" s="0" t="n">
        <v>1</v>
      </c>
    </row>
    <row r="1850" customFormat="false" ht="12.8" hidden="false" customHeight="false" outlineLevel="0" collapsed="false">
      <c r="C1850" s="0" t="n">
        <v>436</v>
      </c>
      <c r="D1850" s="0" t="n">
        <v>1</v>
      </c>
    </row>
    <row r="1851" customFormat="false" ht="12.8" hidden="false" customHeight="false" outlineLevel="0" collapsed="false">
      <c r="C1851" s="0" t="n">
        <v>438</v>
      </c>
      <c r="D1851" s="0" t="n">
        <v>1</v>
      </c>
    </row>
    <row r="1852" customFormat="false" ht="12.8" hidden="false" customHeight="false" outlineLevel="0" collapsed="false">
      <c r="C1852" s="0" t="n">
        <v>439</v>
      </c>
      <c r="D1852" s="0" t="n">
        <v>1</v>
      </c>
    </row>
    <row r="1853" customFormat="false" ht="12.8" hidden="false" customHeight="false" outlineLevel="0" collapsed="false">
      <c r="C1853" s="0" t="n">
        <v>444</v>
      </c>
      <c r="D1853" s="0" t="n">
        <v>1</v>
      </c>
    </row>
    <row r="1854" customFormat="false" ht="12.8" hidden="false" customHeight="false" outlineLevel="0" collapsed="false">
      <c r="C1854" s="0" t="n">
        <v>446</v>
      </c>
      <c r="D1854" s="0" t="n">
        <v>1</v>
      </c>
    </row>
    <row r="1855" customFormat="false" ht="12.8" hidden="false" customHeight="false" outlineLevel="0" collapsed="false">
      <c r="C1855" s="0" t="n">
        <v>450</v>
      </c>
      <c r="D1855" s="0" t="n">
        <v>1</v>
      </c>
    </row>
    <row r="1856" customFormat="false" ht="12.8" hidden="false" customHeight="false" outlineLevel="0" collapsed="false">
      <c r="C1856" s="0" t="n">
        <v>452</v>
      </c>
      <c r="D1856" s="0" t="n">
        <v>1</v>
      </c>
    </row>
    <row r="1857" customFormat="false" ht="12.8" hidden="false" customHeight="false" outlineLevel="0" collapsed="false">
      <c r="C1857" s="0" t="n">
        <v>453</v>
      </c>
      <c r="D1857" s="0" t="n">
        <v>1</v>
      </c>
    </row>
    <row r="1858" customFormat="false" ht="12.8" hidden="false" customHeight="false" outlineLevel="0" collapsed="false">
      <c r="C1858" s="0" t="n">
        <v>456</v>
      </c>
      <c r="D1858" s="0" t="n">
        <v>1</v>
      </c>
    </row>
    <row r="1859" customFormat="false" ht="12.8" hidden="false" customHeight="false" outlineLevel="0" collapsed="false">
      <c r="C1859" s="0" t="n">
        <v>457</v>
      </c>
      <c r="D1859" s="0" t="n">
        <v>1</v>
      </c>
    </row>
    <row r="1860" customFormat="false" ht="12.8" hidden="false" customHeight="false" outlineLevel="0" collapsed="false">
      <c r="C1860" s="0" t="n">
        <v>458</v>
      </c>
      <c r="D1860" s="0" t="n">
        <v>1</v>
      </c>
    </row>
    <row r="1861" customFormat="false" ht="12.8" hidden="false" customHeight="false" outlineLevel="0" collapsed="false">
      <c r="C1861" s="0" t="n">
        <v>460</v>
      </c>
      <c r="D1861" s="0" t="n">
        <v>1</v>
      </c>
    </row>
    <row r="1862" customFormat="false" ht="12.8" hidden="false" customHeight="false" outlineLevel="0" collapsed="false">
      <c r="C1862" s="0" t="n">
        <v>463</v>
      </c>
      <c r="D1862" s="0" t="n">
        <v>1</v>
      </c>
    </row>
    <row r="1863" customFormat="false" ht="12.8" hidden="false" customHeight="false" outlineLevel="0" collapsed="false">
      <c r="C1863" s="0" t="n">
        <v>464</v>
      </c>
      <c r="D1863" s="0" t="n">
        <v>1</v>
      </c>
    </row>
    <row r="1864" customFormat="false" ht="12.8" hidden="false" customHeight="false" outlineLevel="0" collapsed="false">
      <c r="C1864" s="0" t="n">
        <v>465</v>
      </c>
      <c r="D1864" s="0" t="n">
        <v>1</v>
      </c>
    </row>
    <row r="1865" customFormat="false" ht="12.8" hidden="false" customHeight="false" outlineLevel="0" collapsed="false">
      <c r="C1865" s="0" t="n">
        <v>467</v>
      </c>
      <c r="D1865" s="0" t="n">
        <v>1</v>
      </c>
    </row>
    <row r="1866" customFormat="false" ht="12.8" hidden="false" customHeight="false" outlineLevel="0" collapsed="false">
      <c r="C1866" s="0" t="n">
        <v>469</v>
      </c>
      <c r="D1866" s="0" t="n">
        <v>1</v>
      </c>
    </row>
    <row r="1867" customFormat="false" ht="12.8" hidden="false" customHeight="false" outlineLevel="0" collapsed="false">
      <c r="C1867" s="0" t="n">
        <v>470</v>
      </c>
      <c r="D1867" s="0" t="n">
        <v>1</v>
      </c>
    </row>
    <row r="1868" customFormat="false" ht="12.8" hidden="false" customHeight="false" outlineLevel="0" collapsed="false">
      <c r="C1868" s="0" t="n">
        <v>472</v>
      </c>
      <c r="D1868" s="0" t="n">
        <v>1</v>
      </c>
    </row>
    <row r="1869" customFormat="false" ht="12.8" hidden="false" customHeight="false" outlineLevel="0" collapsed="false">
      <c r="C1869" s="0" t="n">
        <v>473</v>
      </c>
      <c r="D1869" s="0" t="n">
        <v>1</v>
      </c>
    </row>
    <row r="1870" customFormat="false" ht="12.8" hidden="false" customHeight="false" outlineLevel="0" collapsed="false">
      <c r="C1870" s="0" t="n">
        <v>474</v>
      </c>
      <c r="D1870" s="0" t="n">
        <v>1</v>
      </c>
    </row>
    <row r="1871" customFormat="false" ht="12.8" hidden="false" customHeight="false" outlineLevel="0" collapsed="false">
      <c r="C1871" s="0" t="n">
        <v>476</v>
      </c>
      <c r="D1871" s="0" t="n">
        <v>1</v>
      </c>
    </row>
    <row r="1872" customFormat="false" ht="12.8" hidden="false" customHeight="false" outlineLevel="0" collapsed="false">
      <c r="C1872" s="0" t="n">
        <v>1251</v>
      </c>
      <c r="D1872" s="0" t="n">
        <v>1</v>
      </c>
    </row>
    <row r="1873" customFormat="false" ht="12.8" hidden="false" customHeight="false" outlineLevel="0" collapsed="false">
      <c r="C1873" s="0" t="n">
        <v>1252</v>
      </c>
      <c r="D1873" s="0" t="n">
        <v>1</v>
      </c>
    </row>
    <row r="1874" customFormat="false" ht="12.8" hidden="false" customHeight="false" outlineLevel="0" collapsed="false">
      <c r="C1874" s="0" t="n">
        <v>1254</v>
      </c>
      <c r="D1874" s="0" t="n">
        <v>1</v>
      </c>
    </row>
    <row r="1875" customFormat="false" ht="12.8" hidden="false" customHeight="false" outlineLevel="0" collapsed="false">
      <c r="C1875" s="0" t="n">
        <v>1261</v>
      </c>
      <c r="D1875" s="0" t="n">
        <v>1</v>
      </c>
    </row>
    <row r="1876" customFormat="false" ht="12.8" hidden="false" customHeight="false" outlineLevel="0" collapsed="false">
      <c r="C1876" s="0" t="n">
        <v>1262</v>
      </c>
      <c r="D1876" s="0" t="n">
        <v>1</v>
      </c>
    </row>
    <row r="1877" customFormat="false" ht="12.8" hidden="false" customHeight="false" outlineLevel="0" collapsed="false">
      <c r="C1877" s="0" t="n">
        <v>1263</v>
      </c>
      <c r="D1877" s="0" t="n">
        <v>1</v>
      </c>
    </row>
    <row r="1878" customFormat="false" ht="12.8" hidden="false" customHeight="false" outlineLevel="0" collapsed="false">
      <c r="C1878" s="0" t="n">
        <v>1265</v>
      </c>
      <c r="D1878" s="0" t="n">
        <v>1</v>
      </c>
    </row>
    <row r="1879" customFormat="false" ht="12.8" hidden="false" customHeight="false" outlineLevel="0" collapsed="false">
      <c r="C1879" s="0" t="n">
        <v>1266</v>
      </c>
      <c r="D1879" s="0" t="n">
        <v>1</v>
      </c>
    </row>
    <row r="1880" customFormat="false" ht="12.8" hidden="false" customHeight="false" outlineLevel="0" collapsed="false">
      <c r="C1880" s="0" t="n">
        <v>1267</v>
      </c>
      <c r="D1880" s="0" t="n">
        <v>1</v>
      </c>
    </row>
    <row r="1881" customFormat="false" ht="12.8" hidden="false" customHeight="false" outlineLevel="0" collapsed="false">
      <c r="C1881" s="0" t="n">
        <v>1269</v>
      </c>
      <c r="D1881" s="0" t="n">
        <v>1</v>
      </c>
    </row>
    <row r="1882" customFormat="false" ht="12.8" hidden="false" customHeight="false" outlineLevel="0" collapsed="false">
      <c r="C1882" s="0" t="n">
        <v>1272</v>
      </c>
      <c r="D1882" s="0" t="n">
        <v>1</v>
      </c>
    </row>
    <row r="1883" customFormat="false" ht="12.8" hidden="false" customHeight="false" outlineLevel="0" collapsed="false">
      <c r="C1883" s="0" t="n">
        <v>1274</v>
      </c>
      <c r="D1883" s="0" t="n">
        <v>1</v>
      </c>
    </row>
    <row r="1884" customFormat="false" ht="12.8" hidden="false" customHeight="false" outlineLevel="0" collapsed="false">
      <c r="C1884" s="0" t="n">
        <v>1275</v>
      </c>
      <c r="D1884" s="0" t="n">
        <v>1</v>
      </c>
    </row>
    <row r="1885" customFormat="false" ht="12.8" hidden="false" customHeight="false" outlineLevel="0" collapsed="false">
      <c r="C1885" s="0" t="n">
        <v>1276</v>
      </c>
      <c r="D1885" s="0" t="n">
        <v>1</v>
      </c>
    </row>
    <row r="1886" customFormat="false" ht="12.8" hidden="false" customHeight="false" outlineLevel="0" collapsed="false">
      <c r="C1886" s="0" t="n">
        <v>1278</v>
      </c>
      <c r="D1886" s="0" t="n">
        <v>1</v>
      </c>
    </row>
    <row r="1887" customFormat="false" ht="12.8" hidden="false" customHeight="false" outlineLevel="0" collapsed="false">
      <c r="C1887" s="0" t="n">
        <v>1279</v>
      </c>
      <c r="D1887" s="0" t="n">
        <v>1</v>
      </c>
    </row>
    <row r="1888" customFormat="false" ht="12.8" hidden="false" customHeight="false" outlineLevel="0" collapsed="false">
      <c r="C1888" s="0" t="n">
        <v>1280</v>
      </c>
      <c r="D1888" s="0" t="n">
        <v>1</v>
      </c>
    </row>
    <row r="1889" customFormat="false" ht="12.8" hidden="false" customHeight="false" outlineLevel="0" collapsed="false">
      <c r="C1889" s="0" t="n">
        <v>1281</v>
      </c>
      <c r="D1889" s="0" t="n">
        <v>1</v>
      </c>
    </row>
    <row r="1890" customFormat="false" ht="12.8" hidden="false" customHeight="false" outlineLevel="0" collapsed="false">
      <c r="C1890" s="0" t="n">
        <v>1282</v>
      </c>
      <c r="D1890" s="0" t="n">
        <v>1</v>
      </c>
    </row>
    <row r="1891" customFormat="false" ht="12.8" hidden="false" customHeight="false" outlineLevel="0" collapsed="false">
      <c r="C1891" s="0" t="n">
        <v>1283</v>
      </c>
      <c r="D1891" s="0" t="n">
        <v>1</v>
      </c>
    </row>
    <row r="1892" customFormat="false" ht="12.8" hidden="false" customHeight="false" outlineLevel="0" collapsed="false">
      <c r="C1892" s="0" t="n">
        <v>1285</v>
      </c>
      <c r="D1892" s="0" t="n">
        <v>1</v>
      </c>
    </row>
    <row r="1893" customFormat="false" ht="12.8" hidden="false" customHeight="false" outlineLevel="0" collapsed="false">
      <c r="C1893" s="0" t="n">
        <v>1286</v>
      </c>
      <c r="D1893" s="0" t="n">
        <v>1</v>
      </c>
    </row>
    <row r="1894" customFormat="false" ht="12.8" hidden="false" customHeight="false" outlineLevel="0" collapsed="false">
      <c r="C1894" s="0" t="n">
        <v>1287</v>
      </c>
      <c r="D1894" s="0" t="n">
        <v>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drawing r:id="rId1"/>
</worksheet>
</file>

<file path=docProps/app.xml><?xml version="1.0" encoding="utf-8"?>
<Properties xmlns="http://schemas.openxmlformats.org/officeDocument/2006/extended-properties" xmlns:vt="http://schemas.openxmlformats.org/officeDocument/2006/docPropsVTypes">
  <Template/>
  <TotalTime>1872</TotalTime>
  <Application>LibreOffice/7.3.5.2$Windows_X86_64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2022-08-25T15:56:23Z</dcterms:created>
  <dc:creator/>
  <dc:description/>
  <dc:language>de-DE</dc:language>
  <cp:lastModifiedBy/>
  <dcterms:modified xsi:type="dcterms:W3CDTF">2022-10-09T16:41:55Z</dcterms:modified>
  <cp:revision>91</cp:revision>
  <dc:subject/>
  <dc:title/>
</cp:coreProperties>
</file>

<file path=docProps/custom.xml><?xml version="1.0" encoding="utf-8"?>
<Properties xmlns="http://schemas.openxmlformats.org/officeDocument/2006/custom-properties" xmlns:vt="http://schemas.openxmlformats.org/officeDocument/2006/docPropsVTypes"/>
</file>