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yla\Downloads\04 GERENCIAL ABRIL_2020\"/>
    </mc:Choice>
  </mc:AlternateContent>
  <bookViews>
    <workbookView xWindow="0" yWindow="0" windowWidth="23040" windowHeight="10188"/>
  </bookViews>
  <sheets>
    <sheet name="ANEXO XI" sheetId="4" r:id="rId1"/>
  </sheets>
  <definedNames>
    <definedName name="_xlnm._FilterDatabase" localSheetId="0" hidden="1">'ANEXO XI'!$A$6:$E$36</definedName>
    <definedName name="_xlnm.Print_Area" localSheetId="0">'ANEXO XI'!$A$1:$E$66</definedName>
    <definedName name="_xlnm.Print_Titles" localSheetId="0">'ANEXO XI'!$1:$5</definedName>
  </definedNames>
  <calcPr calcId="171027"/>
</workbook>
</file>

<file path=xl/calcChain.xml><?xml version="1.0" encoding="utf-8"?>
<calcChain xmlns="http://schemas.openxmlformats.org/spreadsheetml/2006/main">
  <c r="D47" i="4" l="1"/>
  <c r="D46" i="4"/>
  <c r="D45" i="4" l="1"/>
  <c r="C18" i="4" l="1"/>
  <c r="B18" i="4"/>
  <c r="C11" i="4"/>
  <c r="B11" i="4"/>
  <c r="D26" i="4" l="1"/>
  <c r="E26" i="4" s="1"/>
  <c r="D10" i="4"/>
  <c r="D22" i="4"/>
  <c r="D18" i="4"/>
  <c r="D11" i="4"/>
  <c r="D20" i="4"/>
  <c r="E20" i="4" s="1"/>
  <c r="D16" i="4"/>
  <c r="E16" i="4" s="1"/>
  <c r="D21" i="4"/>
  <c r="D9" i="4"/>
  <c r="E9" i="4" s="1"/>
  <c r="E47" i="4"/>
  <c r="E46" i="4"/>
  <c r="E45" i="4"/>
  <c r="E10" i="4"/>
  <c r="E11" i="4" l="1"/>
  <c r="C36" i="4" l="1"/>
  <c r="B36" i="4"/>
  <c r="C34" i="4"/>
  <c r="B34" i="4"/>
  <c r="D14" i="4"/>
  <c r="E14" i="4" s="1"/>
  <c r="B45" i="4" l="1"/>
  <c r="C22" i="4" l="1"/>
  <c r="B22" i="4"/>
  <c r="C26" i="4"/>
  <c r="B26" i="4"/>
  <c r="C10" i="4"/>
  <c r="B10" i="4"/>
  <c r="D39" i="4"/>
  <c r="C39" i="4"/>
  <c r="B39" i="4"/>
  <c r="D38" i="4"/>
  <c r="C38" i="4"/>
  <c r="B38" i="4"/>
  <c r="D41" i="4"/>
  <c r="E36" i="4"/>
  <c r="D35" i="4"/>
  <c r="C35" i="4"/>
  <c r="B35" i="4"/>
  <c r="E34" i="4"/>
  <c r="D33" i="4"/>
  <c r="C33" i="4"/>
  <c r="B33" i="4"/>
  <c r="C40" i="4" l="1"/>
  <c r="B41" i="4"/>
  <c r="B40" i="4"/>
  <c r="D40" i="4"/>
  <c r="E35" i="4"/>
  <c r="E33" i="4"/>
  <c r="E32" i="4"/>
  <c r="E31" i="4"/>
  <c r="E29" i="4"/>
  <c r="E27" i="4"/>
  <c r="E24" i="4"/>
  <c r="E22" i="4"/>
  <c r="E21" i="4"/>
  <c r="E18" i="4"/>
  <c r="E17" i="4"/>
  <c r="E13" i="4"/>
  <c r="E39" i="4" l="1"/>
  <c r="F39" i="4" s="1"/>
  <c r="E38" i="4"/>
  <c r="F38" i="4" s="1"/>
  <c r="E40" i="4"/>
  <c r="F40" i="4" s="1"/>
  <c r="E41" i="4"/>
  <c r="F41" i="4" s="1"/>
  <c r="C29" i="4"/>
  <c r="C41" i="4" s="1"/>
  <c r="E30" i="4"/>
  <c r="D30" i="4"/>
  <c r="B30" i="4"/>
  <c r="D28" i="4"/>
  <c r="B28" i="4"/>
  <c r="C30" i="4"/>
  <c r="C28" i="4" l="1"/>
  <c r="C12" i="4" l="1"/>
  <c r="D12" i="4"/>
  <c r="E12" i="4"/>
  <c r="B12" i="4"/>
  <c r="D19" i="4" l="1"/>
  <c r="B19" i="4"/>
  <c r="D15" i="4"/>
  <c r="B15" i="4"/>
  <c r="E19" i="4"/>
  <c r="E15" i="4" l="1"/>
  <c r="C15" i="4" l="1"/>
  <c r="C19" i="4" l="1"/>
  <c r="E28" i="4" l="1"/>
  <c r="B51" i="4" l="1"/>
  <c r="C51" i="4"/>
  <c r="D43" i="4"/>
  <c r="D52" i="4"/>
  <c r="E43" i="4"/>
  <c r="E52" i="4"/>
  <c r="C43" i="4"/>
  <c r="B43" i="4"/>
  <c r="E51" i="4" l="1"/>
  <c r="D8" i="4"/>
  <c r="D25" i="4"/>
  <c r="B23" i="4"/>
  <c r="B25" i="4"/>
  <c r="C23" i="4"/>
  <c r="D23" i="4"/>
  <c r="E23" i="4"/>
  <c r="C25" i="4"/>
  <c r="E25" i="4"/>
  <c r="C8" i="4"/>
  <c r="B8" i="4"/>
  <c r="D51" i="4"/>
  <c r="E8" i="4"/>
  <c r="E53" i="4" l="1"/>
</calcChain>
</file>

<file path=xl/comments1.xml><?xml version="1.0" encoding="utf-8"?>
<comments xmlns="http://schemas.openxmlformats.org/spreadsheetml/2006/main">
  <authors>
    <author>Corrêa Filho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</rPr>
          <t>Corrêa Filho:</t>
        </r>
        <r>
          <rPr>
            <sz val="9"/>
            <color indexed="81"/>
            <rFont val="Tahoma"/>
            <family val="2"/>
          </rPr>
          <t xml:space="preserve">
VALOR FIXO
Fonte 134+Fonte145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Corrêa Filho:</t>
        </r>
        <r>
          <rPr>
            <sz val="9"/>
            <color indexed="81"/>
            <rFont val="Tahoma"/>
            <family val="2"/>
          </rPr>
          <t xml:space="preserve">
REC. 25% (ANEXO VII)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Corrêa Filho:</t>
        </r>
        <r>
          <rPr>
            <sz val="9"/>
            <color indexed="81"/>
            <rFont val="Tahoma"/>
            <family val="2"/>
          </rPr>
          <t xml:space="preserve">
VALOR MÊS ANTERIOR MAIS O NO MÊS DESTE MÊS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Corrêa Filho:</t>
        </r>
        <r>
          <rPr>
            <sz val="9"/>
            <color indexed="81"/>
            <rFont val="Tahoma"/>
            <family val="2"/>
          </rPr>
          <t xml:space="preserve">
VALOR FIXO
Fonte134+Fonte145- Perdas previstas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Corrêa Filho:</t>
        </r>
        <r>
          <rPr>
            <sz val="9"/>
            <color indexed="81"/>
            <rFont val="Tahoma"/>
            <family val="2"/>
          </rPr>
          <t xml:space="preserve">
ANEXO VIII (REC. FUNDEB) + ANEXO V (REC. TESOURO)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Corrêa Filho:</t>
        </r>
        <r>
          <rPr>
            <sz val="9"/>
            <color indexed="81"/>
            <rFont val="Tahoma"/>
            <family val="2"/>
          </rPr>
          <t xml:space="preserve">
VALOR MÊS ANTERIOR MAIS O NO MÊS DESTE MÊS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Corrêa Filho:</t>
        </r>
        <r>
          <rPr>
            <sz val="9"/>
            <color indexed="81"/>
            <rFont val="Tahoma"/>
            <family val="2"/>
          </rPr>
          <t xml:space="preserve">
RENDIMENTO FUNDEB + RENDIMENTO MDE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Corrêa Filho:</t>
        </r>
        <r>
          <rPr>
            <sz val="9"/>
            <color indexed="81"/>
            <rFont val="Tahoma"/>
            <family val="2"/>
          </rPr>
          <t xml:space="preserve">
VALOR MÊS ANTERIOR MAIS O NO MÊS DESTE MÊS</t>
        </r>
      </text>
    </comment>
  </commentList>
</comments>
</file>

<file path=xl/sharedStrings.xml><?xml version="1.0" encoding="utf-8"?>
<sst xmlns="http://schemas.openxmlformats.org/spreadsheetml/2006/main" count="84" uniqueCount="50">
  <si>
    <t>ANEXO XI - DESPESAS COM AÇÕES TÍPICAS DE MDE</t>
  </si>
  <si>
    <t>Despesas</t>
  </si>
  <si>
    <t>Dotação Inicial</t>
  </si>
  <si>
    <t>Dotação Atualizada</t>
  </si>
  <si>
    <t>Despesas Liquidada</t>
  </si>
  <si>
    <t>No mês</t>
  </si>
  <si>
    <t>Até o mês</t>
  </si>
  <si>
    <t>% APLICADO</t>
  </si>
  <si>
    <t>De acordo:</t>
  </si>
  <si>
    <t>SUBTOTAL - FONTE 134</t>
  </si>
  <si>
    <t>SUBTOTAL - FONTE 145</t>
  </si>
  <si>
    <t>SUBTOTAL - FONTE 100</t>
  </si>
  <si>
    <t>SUBTOTAL - FONTE 101</t>
  </si>
  <si>
    <t>TOTAL GERAL</t>
  </si>
  <si>
    <t>FONTE: FIPLAN FIP729, PLAN 71 (QDD)</t>
  </si>
  <si>
    <t>Deduções consideradas para fins do Limite Constitucional - FUNDEB e MDE*¹</t>
  </si>
  <si>
    <t>Resultado líquido das Transferências recebidas - FUNDEB e MDE *²</t>
  </si>
  <si>
    <t>Receita de Aplicação Financeira dos Recursos do FUNDEB e MDE</t>
  </si>
  <si>
    <t>Despesas custeadas com Superavit Financeiro do exercício anterior do FUNDEB</t>
  </si>
  <si>
    <t>Despesas custeadas com Superavit Financeiro do exercício anterior de OUTROS RECURSOS</t>
  </si>
  <si>
    <t>Restos a pagar inscritos no exercício sem disponibilidade financeira de recursos de impostos vinculados ao ensino</t>
  </si>
  <si>
    <t>-</t>
  </si>
  <si>
    <t>Total de deduções consideradas para fins do Limite Constitucional</t>
  </si>
  <si>
    <t>Total das despesas para Fins de Limite</t>
  </si>
  <si>
    <t>Josimar Lins Pereira Filho</t>
  </si>
  <si>
    <t>Diretor do Departamento de Convênio, Orçamento e Finanças - DECOF/SEED/RR</t>
  </si>
  <si>
    <t>Secretária de Estado de Educação e Desporto - SEED/RR</t>
  </si>
  <si>
    <t>Leila Soares de Souza Perussolo</t>
  </si>
  <si>
    <t>Decreto nº 016-P de 10/12/2018</t>
  </si>
  <si>
    <t>Decreto Nº 030-P de 02/01/2019</t>
  </si>
  <si>
    <t>122 - ADMINISTRAÇÃO GERAL</t>
  </si>
  <si>
    <t>128 - FORMAÇÃO DE RECURSOS HUMANOS</t>
  </si>
  <si>
    <t>361 - ENSINO FUNDAMENTAL</t>
  </si>
  <si>
    <t>362 - ENSINO MÉDIO</t>
  </si>
  <si>
    <t>363 - ENSINO PROFISSIONAL NÃO INTEGRADO AO ENSINO REGULAR</t>
  </si>
  <si>
    <t>364 - ENSINO SUPERIOR</t>
  </si>
  <si>
    <t>366 - EDUCAÇÃO DE JOVENS E ADULTOS</t>
  </si>
  <si>
    <t>367 - EDUCAÇÃO ESPECIAL</t>
  </si>
  <si>
    <t>Marcia Lopes Barroso</t>
  </si>
  <si>
    <t>Contadora - CRC RR 001222/O-3</t>
  </si>
  <si>
    <t>Decreto Nº 627-P de 21/03/2019</t>
  </si>
  <si>
    <t>811 - DESPORTO DE RENDIMENTO</t>
  </si>
  <si>
    <t>812 - DESPORTO COMUNITÁRIO</t>
  </si>
  <si>
    <t>Despesas - Fonte 134 - FUNDEB</t>
  </si>
  <si>
    <t>Despesas - Fonte 145 - MDE</t>
  </si>
  <si>
    <t>Despesas - Fonte 100 - TESOURO</t>
  </si>
  <si>
    <t>Despesas - Fonte 101 - TESOURO</t>
  </si>
  <si>
    <r>
      <rPr>
        <b/>
        <sz val="9"/>
        <rFont val="Calibri"/>
        <family val="2"/>
        <scheme val="minor"/>
      </rPr>
      <t>Nota Explicativa</t>
    </r>
    <r>
      <rPr>
        <sz val="9"/>
        <rFont val="Calibri"/>
        <family val="2"/>
        <scheme val="minor"/>
      </rPr>
      <t xml:space="preserve">: </t>
    </r>
    <r>
      <rPr>
        <b/>
        <sz val="9"/>
        <rFont val="Calibri"/>
        <family val="2"/>
        <scheme val="minor"/>
      </rPr>
      <t>1</t>
    </r>
    <r>
      <rPr>
        <sz val="9"/>
        <rFont val="Calibri"/>
        <family val="2"/>
        <scheme val="minor"/>
      </rPr>
      <t xml:space="preserve">. As deduções consideradas para fins do limite constitucional representam apenas o somatório das fontes 134 (FUNDEB) e 145 (MDE); </t>
    </r>
    <r>
      <rPr>
        <b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>. O resultado líquido das transferências diz respeito aos valores contábeis efetivos destinados ao FUNDEB e MDE Estadual.</t>
    </r>
  </si>
  <si>
    <t>MÊS/ANO: ABRIL/ 2020</t>
  </si>
  <si>
    <t>Boa Vista - RR, 27 de Maio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</si>
</sst>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</cellStyleXfs>
  <cellXfs count="87">
    <xf numFmtId="0" fontId="0" fillId="0" borderId="0" xfId="0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10" fontId="12" fillId="0" borderId="1" xfId="1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43" fontId="12" fillId="0" borderId="1" xfId="3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wrapText="1"/>
    </xf>
    <xf numFmtId="43" fontId="3" fillId="0" borderId="0" xfId="3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5" fontId="9" fillId="2" borderId="6" xfId="3" applyNumberFormat="1" applyFont="1" applyFill="1" applyBorder="1" applyAlignment="1">
      <alignment horizontal="right" vertical="center" wrapText="1"/>
    </xf>
    <xf numFmtId="165" fontId="9" fillId="2" borderId="1" xfId="3" applyNumberFormat="1" applyFont="1" applyFill="1" applyBorder="1" applyAlignment="1">
      <alignment horizontal="right" vertical="center" wrapText="1"/>
    </xf>
    <xf numFmtId="165" fontId="9" fillId="2" borderId="9" xfId="3" applyNumberFormat="1" applyFont="1" applyFill="1" applyBorder="1" applyAlignment="1">
      <alignment horizontal="right" vertical="center" wrapText="1"/>
    </xf>
    <xf numFmtId="165" fontId="9" fillId="0" borderId="0" xfId="3" applyNumberFormat="1" applyFont="1" applyFill="1" applyBorder="1" applyAlignment="1">
      <alignment horizontal="right" vertical="center" wrapText="1"/>
    </xf>
    <xf numFmtId="165" fontId="9" fillId="2" borderId="3" xfId="3" applyNumberFormat="1" applyFont="1" applyFill="1" applyBorder="1" applyAlignment="1">
      <alignment horizontal="right" vertical="center" wrapText="1"/>
    </xf>
    <xf numFmtId="165" fontId="9" fillId="2" borderId="4" xfId="3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43" fontId="3" fillId="0" borderId="0" xfId="3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43" fontId="12" fillId="0" borderId="1" xfId="3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43" fontId="13" fillId="0" borderId="1" xfId="3" applyFont="1" applyFill="1" applyBorder="1" applyAlignment="1">
      <alignment horizontal="right" vertical="center" wrapText="1"/>
    </xf>
    <xf numFmtId="164" fontId="12" fillId="0" borderId="1" xfId="0" applyNumberFormat="1" applyFont="1" applyFill="1" applyBorder="1" applyAlignment="1">
      <alignment horizontal="right" vertical="center" wrapText="1"/>
    </xf>
    <xf numFmtId="43" fontId="13" fillId="0" borderId="1" xfId="3" applyFont="1" applyFill="1" applyBorder="1" applyAlignment="1">
      <alignment vertical="center" wrapText="1"/>
    </xf>
    <xf numFmtId="43" fontId="9" fillId="0" borderId="1" xfId="3" applyFont="1" applyFill="1" applyBorder="1" applyAlignment="1">
      <alignment vertical="center" wrapText="1"/>
    </xf>
    <xf numFmtId="43" fontId="8" fillId="0" borderId="1" xfId="3" applyFont="1" applyFill="1" applyBorder="1" applyAlignment="1">
      <alignment horizontal="center" vertical="center" wrapText="1"/>
    </xf>
    <xf numFmtId="43" fontId="13" fillId="0" borderId="1" xfId="3" applyFont="1" applyFill="1" applyBorder="1" applyAlignment="1">
      <alignment horizontal="center" vertical="center" wrapText="1"/>
    </xf>
    <xf numFmtId="4" fontId="5" fillId="0" borderId="0" xfId="2" applyNumberFormat="1" applyFont="1" applyFill="1" applyBorder="1" applyAlignment="1">
      <alignment horizontal="right" wrapText="1"/>
    </xf>
    <xf numFmtId="4" fontId="5" fillId="0" borderId="0" xfId="2" applyNumberFormat="1" applyFont="1" applyFill="1" applyBorder="1" applyAlignment="1">
      <alignment horizontal="right" vertical="center" wrapText="1"/>
    </xf>
    <xf numFmtId="4" fontId="5" fillId="0" borderId="0" xfId="0" applyNumberFormat="1" applyFont="1" applyFill="1" applyAlignment="1">
      <alignment horizontal="right" wrapText="1"/>
    </xf>
    <xf numFmtId="4" fontId="5" fillId="0" borderId="0" xfId="0" applyNumberFormat="1" applyFont="1" applyFill="1" applyAlignment="1">
      <alignment horizontal="right" vertical="center" wrapText="1"/>
    </xf>
    <xf numFmtId="4" fontId="5" fillId="0" borderId="0" xfId="0" applyNumberFormat="1" applyFont="1" applyAlignment="1">
      <alignment horizontal="right" wrapText="1"/>
    </xf>
    <xf numFmtId="4" fontId="5" fillId="0" borderId="0" xfId="0" applyNumberFormat="1" applyFont="1" applyFill="1" applyBorder="1" applyAlignment="1">
      <alignment horizontal="right" wrapText="1"/>
    </xf>
    <xf numFmtId="4" fontId="5" fillId="0" borderId="0" xfId="0" applyNumberFormat="1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4" fontId="4" fillId="0" borderId="0" xfId="0" applyNumberFormat="1" applyFont="1" applyAlignment="1">
      <alignment horizontal="right" vertical="center" wrapText="1"/>
    </xf>
    <xf numFmtId="4" fontId="14" fillId="0" borderId="0" xfId="0" applyNumberFormat="1" applyFont="1" applyAlignment="1">
      <alignment horizontal="right" vertical="center"/>
    </xf>
    <xf numFmtId="4" fontId="6" fillId="0" borderId="0" xfId="0" applyNumberFormat="1" applyFont="1" applyAlignment="1">
      <alignment horizontal="right" vertical="center" wrapText="1"/>
    </xf>
    <xf numFmtId="4" fontId="5" fillId="0" borderId="0" xfId="0" applyNumberFormat="1" applyFont="1" applyFill="1" applyBorder="1" applyAlignment="1">
      <alignment horizontal="right" vertical="center" wrapText="1"/>
    </xf>
    <xf numFmtId="4" fontId="3" fillId="0" borderId="0" xfId="0" applyNumberFormat="1" applyFont="1" applyFill="1" applyAlignment="1">
      <alignment horizontal="right" vertical="center" wrapText="1"/>
    </xf>
    <xf numFmtId="0" fontId="12" fillId="0" borderId="10" xfId="0" applyFont="1" applyFill="1" applyBorder="1" applyAlignment="1">
      <alignment horizontal="left" vertical="center" wrapText="1"/>
    </xf>
    <xf numFmtId="165" fontId="5" fillId="0" borderId="11" xfId="3" applyNumberFormat="1" applyFont="1" applyFill="1" applyBorder="1" applyAlignment="1">
      <alignment horizontal="right" vertical="center" wrapText="1"/>
    </xf>
    <xf numFmtId="165" fontId="5" fillId="0" borderId="12" xfId="3" applyNumberFormat="1" applyFont="1" applyFill="1" applyBorder="1" applyAlignment="1">
      <alignment horizontal="right" vertical="center" wrapText="1"/>
    </xf>
    <xf numFmtId="4" fontId="5" fillId="0" borderId="0" xfId="2" applyNumberFormat="1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 wrapText="1"/>
    </xf>
    <xf numFmtId="165" fontId="5" fillId="4" borderId="1" xfId="3" applyNumberFormat="1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left" vertical="center" wrapText="1"/>
    </xf>
    <xf numFmtId="165" fontId="14" fillId="5" borderId="1" xfId="3" applyNumberFormat="1" applyFont="1" applyFill="1" applyBorder="1" applyAlignment="1">
      <alignment horizontal="right" vertical="center" wrapText="1"/>
    </xf>
    <xf numFmtId="165" fontId="5" fillId="5" borderId="1" xfId="3" applyNumberFormat="1" applyFont="1" applyFill="1" applyBorder="1" applyAlignment="1">
      <alignment horizontal="right" vertical="center" wrapText="1"/>
    </xf>
    <xf numFmtId="43" fontId="9" fillId="2" borderId="13" xfId="3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left" vertical="center" wrapText="1"/>
    </xf>
    <xf numFmtId="165" fontId="5" fillId="3" borderId="11" xfId="3" applyNumberFormat="1" applyFont="1" applyFill="1" applyBorder="1" applyAlignment="1">
      <alignment horizontal="right" vertical="center" wrapText="1"/>
    </xf>
    <xf numFmtId="165" fontId="6" fillId="2" borderId="3" xfId="3" applyNumberFormat="1" applyFont="1" applyFill="1" applyBorder="1" applyAlignment="1">
      <alignment horizontal="right" vertical="center" wrapText="1"/>
    </xf>
    <xf numFmtId="165" fontId="6" fillId="2" borderId="4" xfId="3" applyNumberFormat="1" applyFont="1" applyFill="1" applyBorder="1" applyAlignment="1">
      <alignment horizontal="right" vertical="center" wrapText="1"/>
    </xf>
    <xf numFmtId="0" fontId="12" fillId="6" borderId="13" xfId="0" applyFont="1" applyFill="1" applyBorder="1" applyAlignment="1">
      <alignment horizontal="left" vertical="center" wrapText="1"/>
    </xf>
    <xf numFmtId="165" fontId="5" fillId="6" borderId="13" xfId="3" applyNumberFormat="1" applyFont="1" applyFill="1" applyBorder="1" applyAlignment="1">
      <alignment horizontal="right" vertical="center" wrapText="1"/>
    </xf>
    <xf numFmtId="0" fontId="12" fillId="5" borderId="11" xfId="0" applyFont="1" applyFill="1" applyBorder="1" applyAlignment="1">
      <alignment horizontal="left" vertical="center" wrapText="1"/>
    </xf>
    <xf numFmtId="165" fontId="5" fillId="5" borderId="11" xfId="3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43" fontId="4" fillId="0" borderId="0" xfId="3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4" fontId="5" fillId="0" borderId="0" xfId="2" applyNumberFormat="1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43" fontId="9" fillId="0" borderId="0" xfId="3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43" fontId="9" fillId="0" borderId="0" xfId="2" applyFont="1" applyFill="1" applyBorder="1" applyAlignment="1">
      <alignment horizontal="center" vertical="center" wrapText="1"/>
    </xf>
    <xf numFmtId="43" fontId="4" fillId="0" borderId="0" xfId="2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5">
    <cellStyle name="Normal" xfId="0" builtinId="0"/>
    <cellStyle name="Normal 2" xfId="4"/>
    <cellStyle name="Porcentagem 2" xfId="1"/>
    <cellStyle name="Separador de milhares 2" xfId="3"/>
    <cellStyle name="Vírgula" xfId="2" builtin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1"/>
  <sheetViews>
    <sheetView tabSelected="1" view="pageBreakPreview" topLeftCell="A3" zoomScaleSheetLayoutView="100" workbookViewId="0">
      <selection activeCell="E53" sqref="E53"/>
    </sheetView>
  </sheetViews>
  <sheetFormatPr defaultColWidth="9.109375" defaultRowHeight="18" customHeight="1" x14ac:dyDescent="0.3"/>
  <cols>
    <col min="1" max="1" width="36.33203125" style="15" customWidth="1"/>
    <col min="2" max="2" width="14.33203125" style="14" bestFit="1" customWidth="1"/>
    <col min="3" max="3" width="14.6640625" style="14" customWidth="1"/>
    <col min="4" max="4" width="13.44140625" style="28" bestFit="1" customWidth="1"/>
    <col min="5" max="5" width="14.6640625" style="14" customWidth="1"/>
    <col min="6" max="6" width="12.88671875" style="39" bestFit="1" customWidth="1"/>
    <col min="7" max="7" width="12" style="45" bestFit="1" customWidth="1"/>
    <col min="8" max="8" width="13.5546875" style="46" bestFit="1" customWidth="1"/>
    <col min="9" max="9" width="13.33203125" style="48" bestFit="1" customWidth="1"/>
    <col min="10" max="10" width="13" style="46" bestFit="1" customWidth="1"/>
    <col min="11" max="16384" width="9.109375" style="14"/>
  </cols>
  <sheetData>
    <row r="1" spans="1:10" ht="14.1" customHeight="1" x14ac:dyDescent="0.3">
      <c r="A1" s="73"/>
      <c r="B1" s="73"/>
      <c r="C1" s="73"/>
      <c r="D1" s="73"/>
      <c r="E1" s="73"/>
    </row>
    <row r="2" spans="1:10" ht="15.6" x14ac:dyDescent="0.3">
      <c r="A2" s="73" t="s">
        <v>0</v>
      </c>
      <c r="B2" s="73"/>
      <c r="C2" s="73"/>
      <c r="D2" s="73"/>
      <c r="E2" s="73"/>
      <c r="F2" s="40"/>
    </row>
    <row r="3" spans="1:10" ht="14.1" customHeight="1" x14ac:dyDescent="0.3">
      <c r="A3" s="1"/>
      <c r="B3" s="11"/>
      <c r="C3" s="11"/>
      <c r="D3" s="11"/>
      <c r="E3" s="11"/>
      <c r="F3" s="40"/>
    </row>
    <row r="4" spans="1:10" ht="14.1" customHeight="1" x14ac:dyDescent="0.3">
      <c r="A4" s="74" t="s">
        <v>48</v>
      </c>
      <c r="B4" s="74"/>
      <c r="C4" s="74"/>
      <c r="D4" s="74"/>
      <c r="E4" s="74"/>
      <c r="F4" s="40"/>
    </row>
    <row r="5" spans="1:10" ht="14.1" customHeight="1" x14ac:dyDescent="0.3">
      <c r="A5" s="2"/>
      <c r="B5" s="12"/>
      <c r="C5" s="12"/>
      <c r="D5" s="12"/>
      <c r="E5" s="12"/>
      <c r="F5" s="40"/>
    </row>
    <row r="6" spans="1:10" s="15" customFormat="1" ht="18" customHeight="1" x14ac:dyDescent="0.3">
      <c r="A6" s="75" t="s">
        <v>1</v>
      </c>
      <c r="B6" s="75" t="s">
        <v>2</v>
      </c>
      <c r="C6" s="75" t="s">
        <v>3</v>
      </c>
      <c r="D6" s="75" t="s">
        <v>4</v>
      </c>
      <c r="E6" s="75"/>
      <c r="F6" s="40"/>
      <c r="G6" s="45"/>
      <c r="H6" s="47"/>
      <c r="I6" s="48"/>
      <c r="J6" s="47"/>
    </row>
    <row r="7" spans="1:10" s="15" customFormat="1" ht="12.75" customHeight="1" thickBot="1" x14ac:dyDescent="0.35">
      <c r="A7" s="76"/>
      <c r="B7" s="76"/>
      <c r="C7" s="76"/>
      <c r="D7" s="61" t="s">
        <v>5</v>
      </c>
      <c r="E7" s="61" t="s">
        <v>6</v>
      </c>
      <c r="F7" s="40"/>
      <c r="G7" s="45"/>
      <c r="H7" s="47"/>
      <c r="I7" s="48"/>
      <c r="J7" s="47"/>
    </row>
    <row r="8" spans="1:10" s="16" customFormat="1" ht="15" customHeight="1" thickBot="1" x14ac:dyDescent="0.3">
      <c r="A8" s="3" t="s">
        <v>30</v>
      </c>
      <c r="B8" s="64">
        <f>SUM(B9:B11)</f>
        <v>224811845</v>
      </c>
      <c r="C8" s="64">
        <f>SUM(C9:C11)</f>
        <v>225216178.84</v>
      </c>
      <c r="D8" s="64">
        <f>SUM(D9:D11)</f>
        <v>12887606.949999999</v>
      </c>
      <c r="E8" s="65">
        <f>SUM(E9:E11)</f>
        <v>36058559.300000004</v>
      </c>
      <c r="F8" s="55"/>
      <c r="G8" s="45"/>
      <c r="H8" s="45"/>
      <c r="I8" s="48"/>
      <c r="J8" s="45"/>
    </row>
    <row r="9" spans="1:10" s="17" customFormat="1" ht="14.1" customHeight="1" x14ac:dyDescent="0.25">
      <c r="A9" s="56" t="s">
        <v>44</v>
      </c>
      <c r="B9" s="57">
        <v>126397411</v>
      </c>
      <c r="C9" s="57">
        <v>126794744.84</v>
      </c>
      <c r="D9" s="57">
        <f>7798205.1</f>
        <v>7798205.0999999996</v>
      </c>
      <c r="E9" s="57">
        <f>5423256.39+5774171.25+D9</f>
        <v>18995632.740000002</v>
      </c>
      <c r="F9" s="40"/>
      <c r="G9" s="42"/>
      <c r="H9" s="42"/>
      <c r="I9" s="48"/>
      <c r="J9" s="42"/>
    </row>
    <row r="10" spans="1:10" s="17" customFormat="1" ht="14.1" customHeight="1" x14ac:dyDescent="0.25">
      <c r="A10" s="58" t="s">
        <v>45</v>
      </c>
      <c r="B10" s="59">
        <f>46105493-1000-1000-60000-10000-100000-36000</f>
        <v>45897493</v>
      </c>
      <c r="C10" s="59">
        <f>46105493-1000-1000-60000-10000-100000-36000</f>
        <v>45897493</v>
      </c>
      <c r="D10" s="60">
        <f>5087215.85</f>
        <v>5087215.8499999996</v>
      </c>
      <c r="E10" s="60">
        <f>728859.72+4410915.36+3804776.23-21593.04+D10</f>
        <v>14010174.120000001</v>
      </c>
      <c r="F10" s="40"/>
      <c r="G10" s="48"/>
      <c r="H10" s="48"/>
      <c r="I10" s="48"/>
      <c r="J10" s="48"/>
    </row>
    <row r="11" spans="1:10" s="17" customFormat="1" ht="14.1" customHeight="1" thickBot="1" x14ac:dyDescent="0.3">
      <c r="A11" s="66" t="s">
        <v>46</v>
      </c>
      <c r="B11" s="67">
        <f>85801743-1625527-23973321-7685954</f>
        <v>52516941</v>
      </c>
      <c r="C11" s="67">
        <f>85801743-1625527-23973321-7685954+7000</f>
        <v>52523941</v>
      </c>
      <c r="D11" s="67">
        <f>2186</f>
        <v>2186</v>
      </c>
      <c r="E11" s="67">
        <f>3049520.39+1046.05+D11</f>
        <v>3052752.44</v>
      </c>
      <c r="F11" s="40"/>
      <c r="G11" s="42"/>
      <c r="H11" s="42"/>
      <c r="I11" s="48"/>
      <c r="J11" s="42"/>
    </row>
    <row r="12" spans="1:10" s="16" customFormat="1" ht="15" customHeight="1" thickBot="1" x14ac:dyDescent="0.3">
      <c r="A12" s="3" t="s">
        <v>31</v>
      </c>
      <c r="B12" s="64">
        <f>SUM(B13:B14)</f>
        <v>257100</v>
      </c>
      <c r="C12" s="64">
        <f>SUM(C13:C14)</f>
        <v>257100</v>
      </c>
      <c r="D12" s="64">
        <f>SUM(D13:D14)</f>
        <v>0</v>
      </c>
      <c r="E12" s="65">
        <f>SUM(E13:E14)</f>
        <v>5792474.2699999996</v>
      </c>
      <c r="F12" s="42"/>
      <c r="G12" s="45"/>
      <c r="H12" s="42"/>
      <c r="I12" s="48"/>
      <c r="J12" s="42"/>
    </row>
    <row r="13" spans="1:10" s="17" customFormat="1" ht="14.1" customHeight="1" x14ac:dyDescent="0.25">
      <c r="A13" s="62" t="s">
        <v>43</v>
      </c>
      <c r="B13" s="63">
        <v>12100</v>
      </c>
      <c r="C13" s="63">
        <v>12100</v>
      </c>
      <c r="D13" s="63">
        <v>0</v>
      </c>
      <c r="E13" s="63">
        <f t="shared" ref="E13:E32" si="0">D13</f>
        <v>0</v>
      </c>
      <c r="F13" s="42"/>
      <c r="G13" s="42"/>
      <c r="H13" s="42"/>
      <c r="I13" s="48"/>
      <c r="J13" s="42"/>
    </row>
    <row r="14" spans="1:10" s="17" customFormat="1" ht="14.1" customHeight="1" thickBot="1" x14ac:dyDescent="0.3">
      <c r="A14" s="56" t="s">
        <v>44</v>
      </c>
      <c r="B14" s="57">
        <v>245000</v>
      </c>
      <c r="C14" s="57">
        <v>245000</v>
      </c>
      <c r="D14" s="57">
        <f>0</f>
        <v>0</v>
      </c>
      <c r="E14" s="57">
        <f>5792474.27+D14</f>
        <v>5792474.2699999996</v>
      </c>
      <c r="F14" s="42"/>
      <c r="G14" s="42"/>
      <c r="H14" s="42"/>
      <c r="I14" s="48"/>
      <c r="J14" s="42"/>
    </row>
    <row r="15" spans="1:10" s="16" customFormat="1" ht="15" customHeight="1" thickBot="1" x14ac:dyDescent="0.3">
      <c r="A15" s="3" t="s">
        <v>32</v>
      </c>
      <c r="B15" s="64">
        <f>SUM(B16:B18)</f>
        <v>369347296</v>
      </c>
      <c r="C15" s="64">
        <f>SUM(C16:C18)</f>
        <v>373800612</v>
      </c>
      <c r="D15" s="64">
        <f>SUM(D16:D18)</f>
        <v>33137280.189999998</v>
      </c>
      <c r="E15" s="65">
        <f>SUM(E16:E18)</f>
        <v>108357546.16</v>
      </c>
      <c r="F15" s="40"/>
      <c r="G15" s="45"/>
      <c r="H15" s="45"/>
      <c r="I15" s="48"/>
      <c r="J15" s="45"/>
    </row>
    <row r="16" spans="1:10" s="17" customFormat="1" ht="14.1" customHeight="1" x14ac:dyDescent="0.25">
      <c r="A16" s="62" t="s">
        <v>43</v>
      </c>
      <c r="B16" s="63">
        <v>273559643</v>
      </c>
      <c r="C16" s="63">
        <v>273611643</v>
      </c>
      <c r="D16" s="63">
        <f>24609458.82</f>
        <v>24609458.82</v>
      </c>
      <c r="E16" s="63">
        <f>25278589.85+24882165.15+25059510.97+D16</f>
        <v>99829724.789999992</v>
      </c>
      <c r="F16" s="42"/>
      <c r="G16" s="42"/>
      <c r="H16" s="42"/>
      <c r="I16" s="48"/>
      <c r="J16" s="42"/>
    </row>
    <row r="17" spans="1:10" s="17" customFormat="1" ht="14.1" customHeight="1" x14ac:dyDescent="0.25">
      <c r="A17" s="56" t="s">
        <v>44</v>
      </c>
      <c r="B17" s="57">
        <v>57255012</v>
      </c>
      <c r="C17" s="57">
        <v>57684412</v>
      </c>
      <c r="D17" s="57">
        <v>0</v>
      </c>
      <c r="E17" s="57">
        <f t="shared" si="0"/>
        <v>0</v>
      </c>
      <c r="F17" s="42"/>
      <c r="G17" s="42"/>
      <c r="H17" s="42"/>
      <c r="I17" s="48"/>
      <c r="J17" s="42"/>
    </row>
    <row r="18" spans="1:10" s="17" customFormat="1" ht="14.1" customHeight="1" thickBot="1" x14ac:dyDescent="0.3">
      <c r="A18" s="66" t="s">
        <v>46</v>
      </c>
      <c r="B18" s="67">
        <f>38883345-200000-150704</f>
        <v>38532641</v>
      </c>
      <c r="C18" s="67">
        <f>48968345-4543000-1765000-150704-5084</f>
        <v>42504557</v>
      </c>
      <c r="D18" s="67">
        <f>8527821.37</f>
        <v>8527821.3699999992</v>
      </c>
      <c r="E18" s="67">
        <f t="shared" si="0"/>
        <v>8527821.3699999992</v>
      </c>
      <c r="F18" s="42"/>
      <c r="G18" s="42"/>
      <c r="H18" s="42"/>
      <c r="I18" s="48"/>
      <c r="J18" s="42"/>
    </row>
    <row r="19" spans="1:10" s="16" customFormat="1" ht="15" customHeight="1" thickBot="1" x14ac:dyDescent="0.3">
      <c r="A19" s="3" t="s">
        <v>33</v>
      </c>
      <c r="B19" s="64">
        <f>SUM(B20:B22)</f>
        <v>205101964</v>
      </c>
      <c r="C19" s="64">
        <f>SUM(C20:C22)</f>
        <v>205300764</v>
      </c>
      <c r="D19" s="64">
        <f>SUM(D20:D22)</f>
        <v>14594136</v>
      </c>
      <c r="E19" s="65">
        <f>SUM(E20:E22)</f>
        <v>48220685.75</v>
      </c>
      <c r="F19" s="40"/>
      <c r="G19" s="45"/>
      <c r="H19" s="45"/>
      <c r="I19" s="48"/>
      <c r="J19" s="45"/>
    </row>
    <row r="20" spans="1:10" s="17" customFormat="1" ht="14.1" customHeight="1" x14ac:dyDescent="0.25">
      <c r="A20" s="62" t="s">
        <v>43</v>
      </c>
      <c r="B20" s="63">
        <v>155044167</v>
      </c>
      <c r="C20" s="63">
        <v>154992167</v>
      </c>
      <c r="D20" s="63">
        <f>10713620.82</f>
        <v>10713620.82</v>
      </c>
      <c r="E20" s="63">
        <f>11235277.75+11005969.02+11385302.98+D20</f>
        <v>44340170.57</v>
      </c>
      <c r="F20" s="42"/>
      <c r="G20" s="42"/>
      <c r="H20" s="42"/>
      <c r="I20" s="48"/>
      <c r="J20" s="42"/>
    </row>
    <row r="21" spans="1:10" s="17" customFormat="1" ht="14.1" customHeight="1" x14ac:dyDescent="0.25">
      <c r="A21" s="56" t="s">
        <v>44</v>
      </c>
      <c r="B21" s="57">
        <v>15453155</v>
      </c>
      <c r="C21" s="57">
        <v>15703955</v>
      </c>
      <c r="D21" s="57">
        <f>21325</f>
        <v>21325</v>
      </c>
      <c r="E21" s="57">
        <f t="shared" si="0"/>
        <v>21325</v>
      </c>
      <c r="F21" s="42"/>
      <c r="G21" s="42"/>
      <c r="H21" s="42"/>
      <c r="I21" s="48"/>
      <c r="J21" s="42"/>
    </row>
    <row r="22" spans="1:10" s="17" customFormat="1" ht="14.1" customHeight="1" thickBot="1" x14ac:dyDescent="0.3">
      <c r="A22" s="66" t="s">
        <v>46</v>
      </c>
      <c r="B22" s="67">
        <f>159823014-125218372</f>
        <v>34604642</v>
      </c>
      <c r="C22" s="67">
        <f>159823014-125218372</f>
        <v>34604642</v>
      </c>
      <c r="D22" s="67">
        <f>3859190.18</f>
        <v>3859190.18</v>
      </c>
      <c r="E22" s="67">
        <f t="shared" si="0"/>
        <v>3859190.18</v>
      </c>
      <c r="F22" s="42"/>
      <c r="G22" s="42"/>
      <c r="H22" s="42"/>
      <c r="I22" s="48"/>
      <c r="J22" s="42"/>
    </row>
    <row r="23" spans="1:10" s="16" customFormat="1" ht="28.2" thickBot="1" x14ac:dyDescent="0.3">
      <c r="A23" s="3" t="s">
        <v>34</v>
      </c>
      <c r="B23" s="64">
        <f>SUM(B24:B24)</f>
        <v>0</v>
      </c>
      <c r="C23" s="64">
        <f>SUM(C24:C24)</f>
        <v>0</v>
      </c>
      <c r="D23" s="64">
        <f>SUM(D24:D24)</f>
        <v>0</v>
      </c>
      <c r="E23" s="65">
        <f>SUM(E24:E24)</f>
        <v>0</v>
      </c>
      <c r="F23" s="40"/>
      <c r="G23" s="42"/>
      <c r="H23" s="42"/>
      <c r="I23" s="48"/>
      <c r="J23" s="42"/>
    </row>
    <row r="24" spans="1:10" s="17" customFormat="1" ht="14.1" customHeight="1" thickBot="1" x14ac:dyDescent="0.3">
      <c r="A24" s="66" t="s">
        <v>46</v>
      </c>
      <c r="B24" s="67">
        <v>0</v>
      </c>
      <c r="C24" s="67">
        <v>0</v>
      </c>
      <c r="D24" s="67">
        <v>0</v>
      </c>
      <c r="E24" s="67">
        <f t="shared" si="0"/>
        <v>0</v>
      </c>
      <c r="F24" s="42"/>
      <c r="G24" s="45"/>
      <c r="H24" s="45"/>
      <c r="I24" s="48"/>
      <c r="J24" s="45"/>
    </row>
    <row r="25" spans="1:10" s="16" customFormat="1" ht="15" customHeight="1" thickBot="1" x14ac:dyDescent="0.3">
      <c r="A25" s="3" t="s">
        <v>35</v>
      </c>
      <c r="B25" s="64">
        <f>SUM(B26:B27)</f>
        <v>15228020</v>
      </c>
      <c r="C25" s="64">
        <f>SUM(C26:C27)</f>
        <v>15228020</v>
      </c>
      <c r="D25" s="64">
        <f>SUM(D26:D27)</f>
        <v>83903.07</v>
      </c>
      <c r="E25" s="65">
        <f>SUM(E26:E27)</f>
        <v>359751.82</v>
      </c>
      <c r="F25" s="40"/>
      <c r="G25" s="42"/>
      <c r="H25" s="42"/>
      <c r="I25" s="48"/>
      <c r="J25" s="42"/>
    </row>
    <row r="26" spans="1:10" s="17" customFormat="1" ht="14.1" customHeight="1" x14ac:dyDescent="0.25">
      <c r="A26" s="68" t="s">
        <v>45</v>
      </c>
      <c r="B26" s="69">
        <f>2137500-1000-60000-1000-1000</f>
        <v>2074500</v>
      </c>
      <c r="C26" s="69">
        <f>2137500-1000-60000-1000-1000</f>
        <v>2074500</v>
      </c>
      <c r="D26" s="69">
        <f>83903.07</f>
        <v>83903.07</v>
      </c>
      <c r="E26" s="69">
        <f>16058.72+31381.81+228408.22+D26</f>
        <v>359751.82</v>
      </c>
      <c r="F26" s="42"/>
      <c r="G26" s="48"/>
      <c r="H26" s="48"/>
      <c r="I26" s="48"/>
      <c r="J26" s="48"/>
    </row>
    <row r="27" spans="1:10" s="17" customFormat="1" ht="14.1" customHeight="1" thickBot="1" x14ac:dyDescent="0.3">
      <c r="A27" s="66" t="s">
        <v>46</v>
      </c>
      <c r="B27" s="67">
        <v>13153520</v>
      </c>
      <c r="C27" s="67">
        <v>13153520</v>
      </c>
      <c r="D27" s="67">
        <v>0</v>
      </c>
      <c r="E27" s="67">
        <f t="shared" si="0"/>
        <v>0</v>
      </c>
      <c r="F27" s="42"/>
      <c r="G27" s="42"/>
      <c r="H27" s="42"/>
      <c r="I27" s="48"/>
      <c r="J27" s="42"/>
    </row>
    <row r="28" spans="1:10" s="16" customFormat="1" ht="15" customHeight="1" thickBot="1" x14ac:dyDescent="0.3">
      <c r="A28" s="3" t="s">
        <v>36</v>
      </c>
      <c r="B28" s="64">
        <f>SUM(B29:B29)</f>
        <v>0</v>
      </c>
      <c r="C28" s="64">
        <f>SUM(C29:C29)</f>
        <v>0</v>
      </c>
      <c r="D28" s="64">
        <f>SUM(D29:D29)</f>
        <v>0</v>
      </c>
      <c r="E28" s="65">
        <f>SUM(E29:E29)</f>
        <v>0</v>
      </c>
      <c r="F28" s="40"/>
      <c r="G28" s="45"/>
      <c r="H28" s="45"/>
      <c r="I28" s="48"/>
      <c r="J28" s="45"/>
    </row>
    <row r="29" spans="1:10" s="17" customFormat="1" ht="14.1" customHeight="1" thickBot="1" x14ac:dyDescent="0.3">
      <c r="A29" s="66" t="s">
        <v>46</v>
      </c>
      <c r="B29" s="67">
        <v>0</v>
      </c>
      <c r="C29" s="67">
        <f>64984-64984</f>
        <v>0</v>
      </c>
      <c r="D29" s="67">
        <v>0</v>
      </c>
      <c r="E29" s="67">
        <f t="shared" si="0"/>
        <v>0</v>
      </c>
      <c r="F29" s="42"/>
      <c r="G29" s="45"/>
      <c r="H29" s="42"/>
      <c r="I29" s="48"/>
      <c r="J29" s="42"/>
    </row>
    <row r="30" spans="1:10" s="18" customFormat="1" ht="15" customHeight="1" thickBot="1" x14ac:dyDescent="0.3">
      <c r="A30" s="3" t="s">
        <v>37</v>
      </c>
      <c r="B30" s="64">
        <f>SUM(B31:B32)</f>
        <v>1450000</v>
      </c>
      <c r="C30" s="64">
        <f>SUM(C31:C32)</f>
        <v>372466.16</v>
      </c>
      <c r="D30" s="64">
        <f>SUM(D31:D32)</f>
        <v>0</v>
      </c>
      <c r="E30" s="65">
        <f>SUM(E31:E32)</f>
        <v>0</v>
      </c>
      <c r="F30" s="40"/>
      <c r="G30" s="49"/>
      <c r="H30" s="49"/>
      <c r="I30" s="48"/>
      <c r="J30" s="49"/>
    </row>
    <row r="31" spans="1:10" s="17" customFormat="1" ht="14.1" customHeight="1" x14ac:dyDescent="0.25">
      <c r="A31" s="56" t="s">
        <v>44</v>
      </c>
      <c r="B31" s="57">
        <v>1450000</v>
      </c>
      <c r="C31" s="57">
        <v>372466.16</v>
      </c>
      <c r="D31" s="57">
        <v>0</v>
      </c>
      <c r="E31" s="57">
        <f t="shared" si="0"/>
        <v>0</v>
      </c>
      <c r="F31" s="42"/>
      <c r="G31" s="42"/>
      <c r="H31" s="42"/>
      <c r="I31" s="48"/>
      <c r="J31" s="42"/>
    </row>
    <row r="32" spans="1:10" s="17" customFormat="1" ht="14.1" customHeight="1" thickBot="1" x14ac:dyDescent="0.3">
      <c r="A32" s="66" t="s">
        <v>46</v>
      </c>
      <c r="B32" s="67">
        <v>0</v>
      </c>
      <c r="C32" s="67">
        <v>0</v>
      </c>
      <c r="D32" s="67">
        <v>0</v>
      </c>
      <c r="E32" s="67">
        <f t="shared" si="0"/>
        <v>0</v>
      </c>
      <c r="F32" s="42"/>
      <c r="G32" s="42"/>
      <c r="H32" s="42"/>
      <c r="I32" s="48"/>
      <c r="J32" s="42"/>
    </row>
    <row r="33" spans="1:10" s="18" customFormat="1" ht="15" customHeight="1" thickBot="1" x14ac:dyDescent="0.3">
      <c r="A33" s="3" t="s">
        <v>41</v>
      </c>
      <c r="B33" s="64">
        <f>SUM(B34:B34)</f>
        <v>0</v>
      </c>
      <c r="C33" s="64">
        <f>SUM(C34:C34)</f>
        <v>0</v>
      </c>
      <c r="D33" s="64">
        <f>SUM(D34:D34)</f>
        <v>0</v>
      </c>
      <c r="E33" s="65">
        <f>SUM(E34:E34)</f>
        <v>0</v>
      </c>
      <c r="F33" s="55"/>
      <c r="G33" s="49"/>
      <c r="H33" s="49"/>
      <c r="I33" s="48"/>
      <c r="J33" s="49"/>
    </row>
    <row r="34" spans="1:10" s="17" customFormat="1" ht="14.1" customHeight="1" thickBot="1" x14ac:dyDescent="0.3">
      <c r="A34" s="68" t="s">
        <v>45</v>
      </c>
      <c r="B34" s="69">
        <f>456288-456288</f>
        <v>0</v>
      </c>
      <c r="C34" s="69">
        <f>456288-456288</f>
        <v>0</v>
      </c>
      <c r="D34" s="69">
        <v>0</v>
      </c>
      <c r="E34" s="69">
        <f t="shared" ref="E34" si="1">D34</f>
        <v>0</v>
      </c>
      <c r="F34" s="42"/>
      <c r="G34" s="42"/>
      <c r="H34" s="42"/>
      <c r="I34" s="48"/>
      <c r="J34" s="42"/>
    </row>
    <row r="35" spans="1:10" s="18" customFormat="1" ht="15" customHeight="1" thickBot="1" x14ac:dyDescent="0.3">
      <c r="A35" s="3" t="s">
        <v>42</v>
      </c>
      <c r="B35" s="64">
        <f>SUM(B36:B36)</f>
        <v>0</v>
      </c>
      <c r="C35" s="64">
        <f>SUM(C36:C36)</f>
        <v>0</v>
      </c>
      <c r="D35" s="64">
        <f>SUM(D36:D36)</f>
        <v>0</v>
      </c>
      <c r="E35" s="65">
        <f>SUM(E36:E36)</f>
        <v>0</v>
      </c>
      <c r="F35" s="55"/>
      <c r="G35" s="49"/>
      <c r="H35" s="49"/>
      <c r="I35" s="48"/>
      <c r="J35" s="49"/>
    </row>
    <row r="36" spans="1:10" s="17" customFormat="1" ht="14.1" customHeight="1" x14ac:dyDescent="0.25">
      <c r="A36" s="68" t="s">
        <v>45</v>
      </c>
      <c r="B36" s="69">
        <f>699500-65000-634500</f>
        <v>0</v>
      </c>
      <c r="C36" s="69">
        <f>699500-65000-634500</f>
        <v>0</v>
      </c>
      <c r="D36" s="69">
        <v>0</v>
      </c>
      <c r="E36" s="69">
        <f t="shared" ref="E36" si="2">D36</f>
        <v>0</v>
      </c>
      <c r="F36" s="42"/>
      <c r="G36" s="42"/>
      <c r="H36" s="42"/>
      <c r="I36" s="48"/>
      <c r="J36" s="42"/>
    </row>
    <row r="37" spans="1:10" s="17" customFormat="1" ht="14.4" thickBot="1" x14ac:dyDescent="0.3">
      <c r="A37" s="52"/>
      <c r="B37" s="53"/>
      <c r="C37" s="53"/>
      <c r="D37" s="53"/>
      <c r="E37" s="54"/>
      <c r="F37" s="42"/>
      <c r="G37" s="42"/>
      <c r="H37" s="42"/>
      <c r="I37" s="48"/>
      <c r="J37" s="42"/>
    </row>
    <row r="38" spans="1:10" s="16" customFormat="1" ht="18" customHeight="1" x14ac:dyDescent="0.25">
      <c r="A38" s="7" t="s">
        <v>9</v>
      </c>
      <c r="B38" s="19">
        <f>B13+B16+B20</f>
        <v>428615910</v>
      </c>
      <c r="C38" s="19">
        <f>C13+C16+C20</f>
        <v>428615910</v>
      </c>
      <c r="D38" s="19">
        <f>D13+D16+D20</f>
        <v>35323079.640000001</v>
      </c>
      <c r="E38" s="19">
        <f>E13+E16+E20</f>
        <v>144169895.35999998</v>
      </c>
      <c r="F38" s="43">
        <f>144169895.36-E38</f>
        <v>0</v>
      </c>
      <c r="G38" s="45"/>
      <c r="H38" s="45"/>
      <c r="I38" s="48"/>
      <c r="J38" s="45"/>
    </row>
    <row r="39" spans="1:10" s="16" customFormat="1" ht="18" customHeight="1" x14ac:dyDescent="0.25">
      <c r="A39" s="8" t="s">
        <v>10</v>
      </c>
      <c r="B39" s="20">
        <f>B9+B14+B17+B21+B31</f>
        <v>200800578</v>
      </c>
      <c r="C39" s="20">
        <f>C9+C14+C17+C21+C31</f>
        <v>200800578</v>
      </c>
      <c r="D39" s="20">
        <f>D9+D14+D17+D21+D31</f>
        <v>7819530.0999999996</v>
      </c>
      <c r="E39" s="20">
        <f>E9+E14+E17+E21+E31</f>
        <v>24809432.010000002</v>
      </c>
      <c r="F39" s="43">
        <f>24809432.01-E39</f>
        <v>0</v>
      </c>
      <c r="G39" s="45"/>
      <c r="H39" s="45"/>
      <c r="I39" s="48"/>
      <c r="J39" s="45"/>
    </row>
    <row r="40" spans="1:10" s="16" customFormat="1" ht="18" customHeight="1" x14ac:dyDescent="0.25">
      <c r="A40" s="8" t="s">
        <v>11</v>
      </c>
      <c r="B40" s="20">
        <f>B10+B26+B34+B36</f>
        <v>47971993</v>
      </c>
      <c r="C40" s="20">
        <f>C10+C26+C34+C36</f>
        <v>47971993</v>
      </c>
      <c r="D40" s="20">
        <f>D10+D26+D34+D36</f>
        <v>5171118.92</v>
      </c>
      <c r="E40" s="20">
        <f>E10+E26+E34+E36</f>
        <v>14369925.940000001</v>
      </c>
      <c r="F40" s="43">
        <f>14391518.98-E40-21593.04</f>
        <v>-8.9494278654456139E-10</v>
      </c>
      <c r="G40" s="45"/>
      <c r="H40" s="42"/>
      <c r="I40" s="48"/>
      <c r="J40" s="42"/>
    </row>
    <row r="41" spans="1:10" s="16" customFormat="1" ht="18" customHeight="1" thickBot="1" x14ac:dyDescent="0.3">
      <c r="A41" s="9" t="s">
        <v>12</v>
      </c>
      <c r="B41" s="21">
        <f>B11+B18+B22+B24+B27+B29+B32</f>
        <v>138807744</v>
      </c>
      <c r="C41" s="21">
        <f>C11+C18+C22+C24+C27+C29+C32</f>
        <v>142786660</v>
      </c>
      <c r="D41" s="21">
        <f>D11+D18+D22+D24+D27+D29+D32</f>
        <v>12389197.549999999</v>
      </c>
      <c r="E41" s="21">
        <f>E11+E18+E22+E24+E27+E29+E32</f>
        <v>15439763.989999998</v>
      </c>
      <c r="F41" s="43">
        <f>15447734.39-E41-787.2-5084-2099.2</f>
        <v>2.2355379769578576E-9</v>
      </c>
      <c r="G41" s="45"/>
      <c r="H41" s="45"/>
      <c r="I41" s="48"/>
      <c r="J41" s="45"/>
    </row>
    <row r="42" spans="1:10" s="17" customFormat="1" ht="14.4" thickBot="1" x14ac:dyDescent="0.3">
      <c r="A42" s="6"/>
      <c r="B42" s="22"/>
      <c r="C42" s="22"/>
      <c r="D42" s="22"/>
      <c r="E42" s="22"/>
      <c r="F42" s="41"/>
      <c r="G42" s="42"/>
      <c r="I42" s="48"/>
      <c r="J42" s="42"/>
    </row>
    <row r="43" spans="1:10" s="16" customFormat="1" ht="21" customHeight="1" thickBot="1" x14ac:dyDescent="0.3">
      <c r="A43" s="3" t="s">
        <v>13</v>
      </c>
      <c r="B43" s="23">
        <f>SUM(B38:B41)</f>
        <v>816196225</v>
      </c>
      <c r="C43" s="23">
        <f t="shared" ref="C43:E43" si="3">SUM(C38:C41)</f>
        <v>820175141</v>
      </c>
      <c r="D43" s="23">
        <f t="shared" si="3"/>
        <v>60702926.210000001</v>
      </c>
      <c r="E43" s="24">
        <f t="shared" si="3"/>
        <v>198789017.29999998</v>
      </c>
      <c r="F43" s="43"/>
      <c r="G43" s="45"/>
      <c r="H43" s="42"/>
      <c r="I43" s="48"/>
      <c r="J43" s="45"/>
    </row>
    <row r="44" spans="1:10" s="25" customFormat="1" ht="20.25" customHeight="1" x14ac:dyDescent="0.25">
      <c r="A44" s="6"/>
      <c r="B44" s="22"/>
      <c r="C44" s="22"/>
      <c r="D44" s="22"/>
      <c r="E44" s="22"/>
      <c r="F44" s="44"/>
      <c r="G44" s="50"/>
      <c r="H44" s="50"/>
      <c r="I44" s="48"/>
      <c r="J44" s="50"/>
    </row>
    <row r="45" spans="1:10" s="18" customFormat="1" ht="27.6" x14ac:dyDescent="0.25">
      <c r="A45" s="32" t="s">
        <v>15</v>
      </c>
      <c r="B45" s="35">
        <f>428615910+200800578</f>
        <v>629416488</v>
      </c>
      <c r="C45" s="36"/>
      <c r="D45" s="33">
        <f>68266495.03</f>
        <v>68266495.030000001</v>
      </c>
      <c r="E45" s="33">
        <f>58118255.67+17171750.52+98480956+66069612.01+D45</f>
        <v>308107069.23000002</v>
      </c>
      <c r="F45" s="40"/>
      <c r="G45" s="49"/>
      <c r="H45" s="49"/>
      <c r="I45" s="48"/>
      <c r="J45" s="49"/>
    </row>
    <row r="46" spans="1:10" s="16" customFormat="1" ht="27.6" x14ac:dyDescent="0.25">
      <c r="A46" s="32" t="s">
        <v>16</v>
      </c>
      <c r="B46" s="37" t="s">
        <v>21</v>
      </c>
      <c r="C46" s="37">
        <v>0</v>
      </c>
      <c r="D46" s="10">
        <f>35466852.54+16351657.46</f>
        <v>51818510</v>
      </c>
      <c r="E46" s="10">
        <f>18118935.99+37940991.23+71605252.75+16977254.72+30317254.12+D46</f>
        <v>226778198.81</v>
      </c>
      <c r="F46" s="40"/>
      <c r="G46" s="45"/>
      <c r="H46" s="45"/>
      <c r="I46" s="48"/>
      <c r="J46" s="45"/>
    </row>
    <row r="47" spans="1:10" s="16" customFormat="1" ht="27.6" x14ac:dyDescent="0.25">
      <c r="A47" s="32" t="s">
        <v>17</v>
      </c>
      <c r="B47" s="38" t="s">
        <v>21</v>
      </c>
      <c r="C47" s="38" t="s">
        <v>21</v>
      </c>
      <c r="D47" s="10">
        <f>8865.05+26383.59</f>
        <v>35248.639999999999</v>
      </c>
      <c r="E47" s="10">
        <f>100009.85+42186.61+64575.56+41269.47+21405.46+D47</f>
        <v>304695.59000000003</v>
      </c>
      <c r="F47" s="40"/>
      <c r="G47" s="45"/>
      <c r="H47" s="45"/>
      <c r="I47" s="48"/>
      <c r="J47" s="45"/>
    </row>
    <row r="48" spans="1:10" s="16" customFormat="1" ht="27.6" x14ac:dyDescent="0.25">
      <c r="A48" s="4" t="s">
        <v>18</v>
      </c>
      <c r="B48" s="31" t="s">
        <v>21</v>
      </c>
      <c r="C48" s="31" t="s">
        <v>21</v>
      </c>
      <c r="D48" s="31" t="s">
        <v>21</v>
      </c>
      <c r="E48" s="31" t="s">
        <v>21</v>
      </c>
      <c r="F48" s="40"/>
      <c r="G48" s="45"/>
      <c r="H48" s="45"/>
      <c r="I48" s="48"/>
      <c r="J48" s="45"/>
    </row>
    <row r="49" spans="1:10" ht="41.4" x14ac:dyDescent="0.3">
      <c r="A49" s="4" t="s">
        <v>19</v>
      </c>
      <c r="B49" s="31" t="s">
        <v>21</v>
      </c>
      <c r="C49" s="31" t="s">
        <v>21</v>
      </c>
      <c r="D49" s="31" t="s">
        <v>21</v>
      </c>
      <c r="E49" s="31" t="s">
        <v>21</v>
      </c>
      <c r="F49" s="40"/>
    </row>
    <row r="50" spans="1:10" ht="41.4" x14ac:dyDescent="0.3">
      <c r="A50" s="4" t="s">
        <v>20</v>
      </c>
      <c r="B50" s="31" t="s">
        <v>21</v>
      </c>
      <c r="C50" s="31" t="s">
        <v>21</v>
      </c>
      <c r="D50" s="31" t="s">
        <v>21</v>
      </c>
      <c r="E50" s="31" t="s">
        <v>21</v>
      </c>
      <c r="F50" s="77"/>
    </row>
    <row r="51" spans="1:10" ht="27.6" x14ac:dyDescent="0.3">
      <c r="A51" s="32" t="s">
        <v>22</v>
      </c>
      <c r="B51" s="33">
        <f>B45</f>
        <v>629416488</v>
      </c>
      <c r="C51" s="33">
        <f>C45</f>
        <v>0</v>
      </c>
      <c r="D51" s="33">
        <f>D47+D46</f>
        <v>51853758.640000001</v>
      </c>
      <c r="E51" s="33">
        <f>E47+E46</f>
        <v>227082894.40000001</v>
      </c>
      <c r="F51" s="77"/>
    </row>
    <row r="52" spans="1:10" ht="18" customHeight="1" x14ac:dyDescent="0.3">
      <c r="A52" s="32" t="s">
        <v>23</v>
      </c>
      <c r="B52" s="31" t="s">
        <v>21</v>
      </c>
      <c r="C52" s="31" t="s">
        <v>21</v>
      </c>
      <c r="D52" s="34">
        <f>D38+D39+D40+D41</f>
        <v>60702926.210000001</v>
      </c>
      <c r="E52" s="34">
        <f>E38+E39+E40+E41</f>
        <v>198789017.29999998</v>
      </c>
      <c r="F52" s="40"/>
    </row>
    <row r="53" spans="1:10" ht="18" customHeight="1" x14ac:dyDescent="0.3">
      <c r="A53" s="4" t="s">
        <v>7</v>
      </c>
      <c r="B53" s="31" t="s">
        <v>21</v>
      </c>
      <c r="C53" s="31" t="s">
        <v>21</v>
      </c>
      <c r="D53" s="31" t="s">
        <v>21</v>
      </c>
      <c r="E53" s="5">
        <f>E52/E51</f>
        <v>0.87540286918238253</v>
      </c>
      <c r="F53" s="40"/>
    </row>
    <row r="54" spans="1:10" ht="18" customHeight="1" x14ac:dyDescent="0.3">
      <c r="A54" s="78" t="s">
        <v>14</v>
      </c>
      <c r="B54" s="78"/>
      <c r="C54" s="78"/>
      <c r="D54" s="78"/>
      <c r="E54" s="78"/>
      <c r="F54" s="40"/>
    </row>
    <row r="55" spans="1:10" ht="37.5" customHeight="1" x14ac:dyDescent="0.3">
      <c r="A55" s="78" t="s">
        <v>47</v>
      </c>
      <c r="B55" s="78"/>
      <c r="C55" s="78"/>
      <c r="D55" s="78"/>
      <c r="E55" s="78"/>
      <c r="F55" s="40"/>
    </row>
    <row r="56" spans="1:10" s="15" customFormat="1" ht="20.100000000000001" customHeight="1" x14ac:dyDescent="0.3">
      <c r="A56" s="82" t="s">
        <v>49</v>
      </c>
      <c r="B56" s="82"/>
      <c r="C56" s="82"/>
      <c r="D56" s="82"/>
      <c r="E56" s="82"/>
      <c r="F56" s="39"/>
      <c r="G56" s="45"/>
      <c r="H56" s="47"/>
      <c r="I56" s="48"/>
      <c r="J56" s="47"/>
    </row>
    <row r="57" spans="1:10" s="15" customFormat="1" ht="20.100000000000001" customHeight="1" x14ac:dyDescent="0.3">
      <c r="A57" s="86"/>
      <c r="B57" s="86"/>
      <c r="C57" s="86"/>
      <c r="D57" s="86"/>
      <c r="E57" s="86"/>
      <c r="F57" s="39"/>
      <c r="G57" s="45"/>
      <c r="H57" s="47"/>
      <c r="I57" s="48"/>
      <c r="J57" s="47"/>
    </row>
    <row r="58" spans="1:10" s="15" customFormat="1" ht="18" customHeight="1" x14ac:dyDescent="0.3">
      <c r="A58" s="84" t="s">
        <v>38</v>
      </c>
      <c r="B58" s="84"/>
      <c r="C58" s="84"/>
      <c r="D58" s="84"/>
      <c r="E58" s="84"/>
      <c r="F58" s="39"/>
      <c r="G58" s="45"/>
      <c r="H58" s="47"/>
      <c r="I58" s="48"/>
      <c r="J58" s="47"/>
    </row>
    <row r="59" spans="1:10" s="15" customFormat="1" ht="12.9" customHeight="1" x14ac:dyDescent="0.3">
      <c r="A59" s="85" t="s">
        <v>39</v>
      </c>
      <c r="B59" s="85"/>
      <c r="C59" s="85"/>
      <c r="D59" s="85"/>
      <c r="E59" s="85"/>
      <c r="F59" s="39"/>
      <c r="G59" s="45"/>
      <c r="H59" s="47"/>
      <c r="I59" s="48"/>
      <c r="J59" s="47"/>
    </row>
    <row r="60" spans="1:10" s="15" customFormat="1" ht="12.9" customHeight="1" x14ac:dyDescent="0.3">
      <c r="A60" s="85" t="s">
        <v>40</v>
      </c>
      <c r="B60" s="85"/>
      <c r="C60" s="85"/>
      <c r="D60" s="85"/>
      <c r="E60" s="85"/>
      <c r="F60" s="39"/>
      <c r="G60" s="45"/>
      <c r="H60" s="47"/>
      <c r="I60" s="48"/>
      <c r="J60" s="47"/>
    </row>
    <row r="61" spans="1:10" s="15" customFormat="1" ht="18" customHeight="1" x14ac:dyDescent="0.3">
      <c r="A61" s="86"/>
      <c r="B61" s="86"/>
      <c r="C61" s="86"/>
      <c r="D61" s="86"/>
      <c r="E61" s="86"/>
      <c r="F61" s="39"/>
      <c r="G61" s="45"/>
      <c r="H61" s="47"/>
      <c r="I61" s="48"/>
      <c r="J61" s="47"/>
    </row>
    <row r="62" spans="1:10" s="15" customFormat="1" ht="18" customHeight="1" x14ac:dyDescent="0.3">
      <c r="A62" s="83" t="s">
        <v>8</v>
      </c>
      <c r="B62" s="83"/>
      <c r="C62" s="83"/>
      <c r="D62" s="83"/>
      <c r="E62" s="83"/>
      <c r="F62" s="39"/>
      <c r="G62" s="45"/>
      <c r="H62" s="47"/>
      <c r="I62" s="48"/>
      <c r="J62" s="47"/>
    </row>
    <row r="63" spans="1:10" s="15" customFormat="1" ht="18" customHeight="1" x14ac:dyDescent="0.3">
      <c r="A63" s="86"/>
      <c r="B63" s="86"/>
      <c r="C63" s="86"/>
      <c r="D63" s="86"/>
      <c r="E63" s="86"/>
      <c r="F63" s="39"/>
      <c r="G63" s="45"/>
      <c r="H63" s="47"/>
      <c r="I63" s="48"/>
      <c r="J63" s="47"/>
    </row>
    <row r="64" spans="1:10" s="15" customFormat="1" ht="18" customHeight="1" x14ac:dyDescent="0.3">
      <c r="A64" s="80" t="s">
        <v>24</v>
      </c>
      <c r="B64" s="80"/>
      <c r="C64" s="81" t="s">
        <v>27</v>
      </c>
      <c r="D64" s="81"/>
      <c r="E64" s="81"/>
      <c r="F64" s="40"/>
      <c r="G64" s="45"/>
      <c r="H64" s="47"/>
      <c r="I64" s="48"/>
      <c r="J64" s="47"/>
    </row>
    <row r="65" spans="1:10" s="15" customFormat="1" ht="24.75" customHeight="1" x14ac:dyDescent="0.3">
      <c r="A65" s="70" t="s">
        <v>25</v>
      </c>
      <c r="B65" s="70"/>
      <c r="C65" s="71" t="s">
        <v>26</v>
      </c>
      <c r="D65" s="71"/>
      <c r="E65" s="71"/>
      <c r="F65" s="40"/>
      <c r="G65" s="45"/>
      <c r="H65" s="47"/>
      <c r="I65" s="48"/>
      <c r="J65" s="47"/>
    </row>
    <row r="66" spans="1:10" s="15" customFormat="1" ht="12.9" customHeight="1" x14ac:dyDescent="0.3">
      <c r="A66" s="70" t="s">
        <v>29</v>
      </c>
      <c r="B66" s="70"/>
      <c r="C66" s="71" t="s">
        <v>28</v>
      </c>
      <c r="D66" s="71"/>
      <c r="E66" s="71"/>
      <c r="F66" s="40"/>
      <c r="G66" s="45"/>
      <c r="H66" s="47"/>
      <c r="I66" s="48"/>
      <c r="J66" s="47"/>
    </row>
    <row r="67" spans="1:10" s="28" customFormat="1" ht="18" customHeight="1" x14ac:dyDescent="0.3">
      <c r="A67" s="26"/>
      <c r="B67" s="27"/>
      <c r="C67" s="27"/>
      <c r="D67" s="27"/>
      <c r="E67" s="27"/>
      <c r="F67" s="39"/>
      <c r="G67" s="42"/>
      <c r="H67" s="51"/>
      <c r="I67" s="48"/>
      <c r="J67" s="51"/>
    </row>
    <row r="68" spans="1:10" s="28" customFormat="1" ht="18" customHeight="1" x14ac:dyDescent="0.3">
      <c r="A68" s="26"/>
      <c r="B68" s="27"/>
      <c r="C68" s="27"/>
      <c r="D68" s="27"/>
      <c r="E68" s="27"/>
      <c r="F68" s="39"/>
      <c r="G68" s="42"/>
      <c r="H68" s="51"/>
      <c r="I68" s="48"/>
      <c r="J68" s="51"/>
    </row>
    <row r="69" spans="1:10" s="28" customFormat="1" ht="18" customHeight="1" x14ac:dyDescent="0.3">
      <c r="A69" s="26"/>
      <c r="B69" s="27"/>
      <c r="C69" s="27"/>
      <c r="D69" s="27"/>
      <c r="E69" s="27"/>
      <c r="F69" s="39"/>
      <c r="G69" s="42"/>
      <c r="H69" s="51"/>
      <c r="I69" s="48"/>
      <c r="J69" s="51"/>
    </row>
    <row r="70" spans="1:10" s="28" customFormat="1" ht="18" customHeight="1" x14ac:dyDescent="0.3">
      <c r="A70" s="26"/>
      <c r="B70" s="27"/>
      <c r="C70" s="27"/>
      <c r="D70" s="27"/>
      <c r="E70" s="27"/>
      <c r="F70" s="39"/>
      <c r="G70" s="42"/>
      <c r="H70" s="51"/>
      <c r="I70" s="48"/>
      <c r="J70" s="51"/>
    </row>
    <row r="71" spans="1:10" s="28" customFormat="1" ht="18" customHeight="1" x14ac:dyDescent="0.3">
      <c r="A71" s="26"/>
      <c r="B71" s="29"/>
      <c r="C71" s="27"/>
      <c r="D71" s="27"/>
      <c r="E71" s="27"/>
      <c r="F71" s="39"/>
      <c r="G71" s="42"/>
      <c r="H71" s="51"/>
      <c r="I71" s="48"/>
      <c r="J71" s="51"/>
    </row>
    <row r="72" spans="1:10" s="28" customFormat="1" ht="18" customHeight="1" x14ac:dyDescent="0.3">
      <c r="A72" s="30"/>
      <c r="B72" s="13"/>
      <c r="F72" s="39"/>
      <c r="G72" s="42"/>
      <c r="H72" s="51"/>
      <c r="I72" s="48"/>
      <c r="J72" s="51"/>
    </row>
    <row r="73" spans="1:10" s="28" customFormat="1" ht="18" customHeight="1" x14ac:dyDescent="0.3">
      <c r="A73" s="72"/>
      <c r="B73" s="72"/>
      <c r="F73" s="39"/>
      <c r="G73" s="42"/>
      <c r="H73" s="51"/>
      <c r="I73" s="48"/>
      <c r="J73" s="51"/>
    </row>
    <row r="74" spans="1:10" s="28" customFormat="1" ht="18" customHeight="1" x14ac:dyDescent="0.3">
      <c r="A74" s="79"/>
      <c r="B74" s="79"/>
      <c r="F74" s="39"/>
      <c r="G74" s="42"/>
      <c r="H74" s="51"/>
      <c r="I74" s="48"/>
      <c r="J74" s="51"/>
    </row>
    <row r="75" spans="1:10" s="28" customFormat="1" ht="18" customHeight="1" x14ac:dyDescent="0.3">
      <c r="A75" s="30"/>
      <c r="F75" s="39"/>
      <c r="G75" s="42"/>
      <c r="H75" s="51"/>
      <c r="I75" s="48"/>
      <c r="J75" s="51"/>
    </row>
    <row r="76" spans="1:10" s="28" customFormat="1" ht="18" customHeight="1" x14ac:dyDescent="0.3">
      <c r="A76" s="30"/>
      <c r="F76" s="39"/>
      <c r="G76" s="42"/>
      <c r="H76" s="51"/>
      <c r="I76" s="48"/>
      <c r="J76" s="51"/>
    </row>
    <row r="77" spans="1:10" s="28" customFormat="1" ht="18" customHeight="1" x14ac:dyDescent="0.3">
      <c r="A77" s="30"/>
      <c r="F77" s="39"/>
      <c r="G77" s="42"/>
      <c r="H77" s="51"/>
      <c r="I77" s="48"/>
      <c r="J77" s="51"/>
    </row>
    <row r="78" spans="1:10" s="28" customFormat="1" ht="18" customHeight="1" x14ac:dyDescent="0.3">
      <c r="A78" s="30"/>
      <c r="F78" s="39"/>
      <c r="G78" s="42"/>
      <c r="H78" s="51"/>
      <c r="I78" s="48"/>
      <c r="J78" s="51"/>
    </row>
    <row r="79" spans="1:10" s="28" customFormat="1" ht="18" customHeight="1" x14ac:dyDescent="0.3">
      <c r="A79" s="30"/>
      <c r="F79" s="39"/>
      <c r="G79" s="42"/>
      <c r="H79" s="51"/>
      <c r="I79" s="48"/>
      <c r="J79" s="51"/>
    </row>
    <row r="80" spans="1:10" s="28" customFormat="1" ht="18" customHeight="1" x14ac:dyDescent="0.3">
      <c r="A80" s="30"/>
      <c r="F80" s="39"/>
      <c r="G80" s="42"/>
      <c r="H80" s="51"/>
      <c r="I80" s="48"/>
      <c r="J80" s="51"/>
    </row>
    <row r="81" spans="1:10" s="28" customFormat="1" ht="18" customHeight="1" x14ac:dyDescent="0.3">
      <c r="A81" s="30"/>
      <c r="F81" s="39"/>
      <c r="G81" s="42"/>
      <c r="H81" s="51"/>
      <c r="I81" s="48"/>
      <c r="J81" s="51"/>
    </row>
    <row r="82" spans="1:10" s="28" customFormat="1" ht="18" customHeight="1" x14ac:dyDescent="0.3">
      <c r="A82" s="30"/>
      <c r="F82" s="39"/>
      <c r="G82" s="42"/>
      <c r="H82" s="51"/>
      <c r="I82" s="48"/>
      <c r="J82" s="51"/>
    </row>
    <row r="83" spans="1:10" s="28" customFormat="1" ht="18" customHeight="1" x14ac:dyDescent="0.3">
      <c r="A83" s="30"/>
      <c r="F83" s="39"/>
      <c r="G83" s="42"/>
      <c r="H83" s="51"/>
      <c r="I83" s="48"/>
      <c r="J83" s="51"/>
    </row>
    <row r="84" spans="1:10" s="28" customFormat="1" ht="18" customHeight="1" x14ac:dyDescent="0.3">
      <c r="A84" s="30"/>
      <c r="F84" s="39"/>
      <c r="G84" s="42"/>
      <c r="H84" s="51"/>
      <c r="I84" s="48"/>
      <c r="J84" s="51"/>
    </row>
    <row r="85" spans="1:10" s="28" customFormat="1" ht="18" customHeight="1" x14ac:dyDescent="0.3">
      <c r="A85" s="30"/>
      <c r="F85" s="39"/>
      <c r="G85" s="42"/>
      <c r="H85" s="51"/>
      <c r="I85" s="48"/>
      <c r="J85" s="51"/>
    </row>
    <row r="86" spans="1:10" s="28" customFormat="1" ht="18" customHeight="1" x14ac:dyDescent="0.3">
      <c r="A86" s="30"/>
      <c r="F86" s="39"/>
      <c r="G86" s="42"/>
      <c r="H86" s="51"/>
      <c r="I86" s="48"/>
      <c r="J86" s="51"/>
    </row>
    <row r="87" spans="1:10" s="28" customFormat="1" ht="18" customHeight="1" x14ac:dyDescent="0.3">
      <c r="A87" s="30"/>
      <c r="F87" s="39"/>
      <c r="G87" s="42"/>
      <c r="H87" s="51"/>
      <c r="I87" s="48"/>
      <c r="J87" s="51"/>
    </row>
    <row r="88" spans="1:10" s="28" customFormat="1" ht="18" customHeight="1" x14ac:dyDescent="0.3">
      <c r="A88" s="30"/>
      <c r="F88" s="39"/>
      <c r="G88" s="42"/>
      <c r="H88" s="51"/>
      <c r="I88" s="48"/>
      <c r="J88" s="51"/>
    </row>
    <row r="89" spans="1:10" s="28" customFormat="1" ht="18" customHeight="1" x14ac:dyDescent="0.3">
      <c r="A89" s="30"/>
      <c r="F89" s="39"/>
      <c r="G89" s="42"/>
      <c r="H89" s="51"/>
      <c r="I89" s="48"/>
      <c r="J89" s="51"/>
    </row>
    <row r="90" spans="1:10" s="28" customFormat="1" ht="18" customHeight="1" x14ac:dyDescent="0.3">
      <c r="A90" s="30"/>
      <c r="F90" s="39"/>
      <c r="G90" s="42"/>
      <c r="H90" s="51"/>
      <c r="I90" s="48"/>
      <c r="J90" s="51"/>
    </row>
    <row r="91" spans="1:10" s="28" customFormat="1" ht="18" customHeight="1" x14ac:dyDescent="0.3">
      <c r="A91" s="30"/>
      <c r="F91" s="39"/>
      <c r="G91" s="42"/>
      <c r="H91" s="51"/>
      <c r="I91" s="48"/>
      <c r="J91" s="51"/>
    </row>
    <row r="92" spans="1:10" s="28" customFormat="1" ht="18" customHeight="1" x14ac:dyDescent="0.3">
      <c r="A92" s="30"/>
      <c r="F92" s="39"/>
      <c r="G92" s="42"/>
      <c r="H92" s="51"/>
      <c r="I92" s="48"/>
      <c r="J92" s="51"/>
    </row>
    <row r="93" spans="1:10" s="28" customFormat="1" ht="18" customHeight="1" x14ac:dyDescent="0.3">
      <c r="A93" s="30"/>
      <c r="F93" s="39"/>
      <c r="G93" s="42"/>
      <c r="H93" s="51"/>
      <c r="I93" s="48"/>
      <c r="J93" s="51"/>
    </row>
    <row r="94" spans="1:10" s="28" customFormat="1" ht="18" customHeight="1" x14ac:dyDescent="0.3">
      <c r="A94" s="30"/>
      <c r="F94" s="39"/>
      <c r="G94" s="42"/>
      <c r="H94" s="51"/>
      <c r="I94" s="48"/>
      <c r="J94" s="51"/>
    </row>
    <row r="95" spans="1:10" s="28" customFormat="1" ht="18" customHeight="1" x14ac:dyDescent="0.3">
      <c r="A95" s="30"/>
      <c r="F95" s="39"/>
      <c r="G95" s="42"/>
      <c r="H95" s="51"/>
      <c r="I95" s="48"/>
      <c r="J95" s="51"/>
    </row>
    <row r="96" spans="1:10" s="28" customFormat="1" ht="18" customHeight="1" x14ac:dyDescent="0.3">
      <c r="A96" s="30"/>
      <c r="F96" s="39"/>
      <c r="G96" s="42"/>
      <c r="H96" s="51"/>
      <c r="I96" s="48"/>
      <c r="J96" s="51"/>
    </row>
    <row r="97" spans="1:10" s="28" customFormat="1" ht="18" customHeight="1" x14ac:dyDescent="0.3">
      <c r="A97" s="30"/>
      <c r="F97" s="39"/>
      <c r="G97" s="42"/>
      <c r="H97" s="51"/>
      <c r="I97" s="48"/>
      <c r="J97" s="51"/>
    </row>
    <row r="98" spans="1:10" s="28" customFormat="1" ht="18" customHeight="1" x14ac:dyDescent="0.3">
      <c r="A98" s="30"/>
      <c r="F98" s="39"/>
      <c r="G98" s="42"/>
      <c r="H98" s="51"/>
      <c r="I98" s="48"/>
      <c r="J98" s="51"/>
    </row>
    <row r="99" spans="1:10" s="28" customFormat="1" ht="18" customHeight="1" x14ac:dyDescent="0.3">
      <c r="A99" s="30"/>
      <c r="F99" s="39"/>
      <c r="G99" s="42"/>
      <c r="H99" s="51"/>
      <c r="I99" s="48"/>
      <c r="J99" s="51"/>
    </row>
    <row r="100" spans="1:10" s="28" customFormat="1" ht="18" customHeight="1" x14ac:dyDescent="0.3">
      <c r="A100" s="30"/>
      <c r="F100" s="39"/>
      <c r="G100" s="42"/>
      <c r="H100" s="51"/>
      <c r="I100" s="48"/>
      <c r="J100" s="51"/>
    </row>
    <row r="101" spans="1:10" s="28" customFormat="1" ht="18" customHeight="1" x14ac:dyDescent="0.3">
      <c r="A101" s="30"/>
      <c r="F101" s="39"/>
      <c r="G101" s="42"/>
      <c r="H101" s="51"/>
      <c r="I101" s="48"/>
      <c r="J101" s="51"/>
    </row>
    <row r="102" spans="1:10" s="28" customFormat="1" ht="18" customHeight="1" x14ac:dyDescent="0.3">
      <c r="A102" s="30"/>
      <c r="F102" s="39"/>
      <c r="G102" s="42"/>
      <c r="H102" s="51"/>
      <c r="I102" s="48"/>
      <c r="J102" s="51"/>
    </row>
    <row r="103" spans="1:10" s="28" customFormat="1" ht="18" customHeight="1" x14ac:dyDescent="0.3">
      <c r="A103" s="30"/>
      <c r="F103" s="39"/>
      <c r="G103" s="42"/>
      <c r="H103" s="51"/>
      <c r="I103" s="48"/>
      <c r="J103" s="51"/>
    </row>
    <row r="104" spans="1:10" s="28" customFormat="1" ht="18" customHeight="1" x14ac:dyDescent="0.3">
      <c r="A104" s="30"/>
      <c r="F104" s="39"/>
      <c r="G104" s="42"/>
      <c r="H104" s="51"/>
      <c r="I104" s="48"/>
      <c r="J104" s="51"/>
    </row>
    <row r="105" spans="1:10" s="28" customFormat="1" ht="18" customHeight="1" x14ac:dyDescent="0.3">
      <c r="A105" s="30"/>
      <c r="F105" s="39"/>
      <c r="G105" s="42"/>
      <c r="H105" s="51"/>
      <c r="I105" s="48"/>
      <c r="J105" s="51"/>
    </row>
    <row r="106" spans="1:10" s="28" customFormat="1" ht="18" customHeight="1" x14ac:dyDescent="0.3">
      <c r="A106" s="30"/>
      <c r="F106" s="39"/>
      <c r="G106" s="42"/>
      <c r="H106" s="51"/>
      <c r="I106" s="48"/>
      <c r="J106" s="51"/>
    </row>
    <row r="107" spans="1:10" s="28" customFormat="1" ht="18" customHeight="1" x14ac:dyDescent="0.3">
      <c r="A107" s="30"/>
      <c r="F107" s="39"/>
      <c r="G107" s="42"/>
      <c r="H107" s="51"/>
      <c r="I107" s="48"/>
      <c r="J107" s="51"/>
    </row>
    <row r="108" spans="1:10" s="28" customFormat="1" ht="18" customHeight="1" x14ac:dyDescent="0.3">
      <c r="A108" s="30"/>
      <c r="F108" s="39"/>
      <c r="G108" s="42"/>
      <c r="H108" s="51"/>
      <c r="I108" s="48"/>
      <c r="J108" s="51"/>
    </row>
    <row r="109" spans="1:10" s="28" customFormat="1" ht="18" customHeight="1" x14ac:dyDescent="0.3">
      <c r="A109" s="30"/>
      <c r="F109" s="39"/>
      <c r="G109" s="42"/>
      <c r="H109" s="51"/>
      <c r="I109" s="48"/>
      <c r="J109" s="51"/>
    </row>
    <row r="110" spans="1:10" s="28" customFormat="1" ht="18" customHeight="1" x14ac:dyDescent="0.3">
      <c r="A110" s="30"/>
      <c r="F110" s="39"/>
      <c r="G110" s="42"/>
      <c r="H110" s="51"/>
      <c r="I110" s="48"/>
      <c r="J110" s="51"/>
    </row>
    <row r="111" spans="1:10" s="28" customFormat="1" ht="18" customHeight="1" x14ac:dyDescent="0.3">
      <c r="A111" s="30"/>
      <c r="F111" s="39"/>
      <c r="G111" s="42"/>
      <c r="H111" s="51"/>
      <c r="I111" s="48"/>
      <c r="J111" s="51"/>
    </row>
    <row r="112" spans="1:10" s="28" customFormat="1" ht="18" customHeight="1" x14ac:dyDescent="0.3">
      <c r="A112" s="30"/>
      <c r="F112" s="39"/>
      <c r="G112" s="42"/>
      <c r="H112" s="51"/>
      <c r="I112" s="48"/>
      <c r="J112" s="51"/>
    </row>
    <row r="113" spans="1:10" s="28" customFormat="1" ht="18" customHeight="1" x14ac:dyDescent="0.3">
      <c r="A113" s="30"/>
      <c r="F113" s="39"/>
      <c r="G113" s="42"/>
      <c r="H113" s="51"/>
      <c r="I113" s="48"/>
      <c r="J113" s="51"/>
    </row>
    <row r="114" spans="1:10" s="28" customFormat="1" ht="18" customHeight="1" x14ac:dyDescent="0.3">
      <c r="A114" s="30"/>
      <c r="F114" s="39"/>
      <c r="G114" s="42"/>
      <c r="H114" s="51"/>
      <c r="I114" s="48"/>
      <c r="J114" s="51"/>
    </row>
    <row r="115" spans="1:10" s="28" customFormat="1" ht="18" customHeight="1" x14ac:dyDescent="0.3">
      <c r="A115" s="30"/>
      <c r="F115" s="39"/>
      <c r="G115" s="42"/>
      <c r="H115" s="51"/>
      <c r="I115" s="48"/>
      <c r="J115" s="51"/>
    </row>
    <row r="116" spans="1:10" s="28" customFormat="1" ht="18" customHeight="1" x14ac:dyDescent="0.3">
      <c r="A116" s="30"/>
      <c r="F116" s="39"/>
      <c r="G116" s="42"/>
      <c r="H116" s="51"/>
      <c r="I116" s="48"/>
      <c r="J116" s="51"/>
    </row>
    <row r="117" spans="1:10" s="28" customFormat="1" ht="18" customHeight="1" x14ac:dyDescent="0.3">
      <c r="A117" s="30"/>
      <c r="F117" s="39"/>
      <c r="G117" s="42"/>
      <c r="H117" s="51"/>
      <c r="I117" s="48"/>
      <c r="J117" s="51"/>
    </row>
    <row r="118" spans="1:10" s="28" customFormat="1" ht="18" customHeight="1" x14ac:dyDescent="0.3">
      <c r="A118" s="30"/>
      <c r="F118" s="39"/>
      <c r="G118" s="42"/>
      <c r="H118" s="51"/>
      <c r="I118" s="48"/>
      <c r="J118" s="51"/>
    </row>
    <row r="119" spans="1:10" s="28" customFormat="1" ht="18" customHeight="1" x14ac:dyDescent="0.3">
      <c r="A119" s="30"/>
      <c r="F119" s="39"/>
      <c r="G119" s="42"/>
      <c r="H119" s="51"/>
      <c r="I119" s="48"/>
      <c r="J119" s="51"/>
    </row>
    <row r="120" spans="1:10" s="28" customFormat="1" ht="18" customHeight="1" x14ac:dyDescent="0.3">
      <c r="A120" s="30"/>
      <c r="F120" s="39"/>
      <c r="G120" s="42"/>
      <c r="H120" s="51"/>
      <c r="I120" s="48"/>
      <c r="J120" s="51"/>
    </row>
    <row r="121" spans="1:10" s="28" customFormat="1" ht="18" customHeight="1" x14ac:dyDescent="0.3">
      <c r="A121" s="30"/>
      <c r="F121" s="39"/>
      <c r="G121" s="42"/>
      <c r="H121" s="51"/>
      <c r="I121" s="48"/>
      <c r="J121" s="51"/>
    </row>
    <row r="122" spans="1:10" s="28" customFormat="1" ht="18" customHeight="1" x14ac:dyDescent="0.3">
      <c r="A122" s="30"/>
      <c r="F122" s="39"/>
      <c r="G122" s="42"/>
      <c r="H122" s="51"/>
      <c r="I122" s="48"/>
      <c r="J122" s="51"/>
    </row>
    <row r="123" spans="1:10" s="28" customFormat="1" ht="18" customHeight="1" x14ac:dyDescent="0.3">
      <c r="A123" s="30"/>
      <c r="F123" s="39"/>
      <c r="G123" s="42"/>
      <c r="H123" s="51"/>
      <c r="I123" s="48"/>
      <c r="J123" s="51"/>
    </row>
    <row r="124" spans="1:10" s="28" customFormat="1" ht="18" customHeight="1" x14ac:dyDescent="0.3">
      <c r="A124" s="30"/>
      <c r="F124" s="39"/>
      <c r="G124" s="42"/>
      <c r="H124" s="51"/>
      <c r="I124" s="48"/>
      <c r="J124" s="51"/>
    </row>
    <row r="125" spans="1:10" s="28" customFormat="1" ht="18" customHeight="1" x14ac:dyDescent="0.3">
      <c r="A125" s="30"/>
      <c r="F125" s="39"/>
      <c r="G125" s="42"/>
      <c r="H125" s="51"/>
      <c r="I125" s="48"/>
      <c r="J125" s="51"/>
    </row>
    <row r="126" spans="1:10" s="28" customFormat="1" ht="18" customHeight="1" x14ac:dyDescent="0.3">
      <c r="A126" s="30"/>
      <c r="F126" s="39"/>
      <c r="G126" s="42"/>
      <c r="H126" s="51"/>
      <c r="I126" s="48"/>
      <c r="J126" s="51"/>
    </row>
    <row r="127" spans="1:10" s="28" customFormat="1" ht="18" customHeight="1" x14ac:dyDescent="0.3">
      <c r="A127" s="30"/>
      <c r="F127" s="39"/>
      <c r="G127" s="42"/>
      <c r="H127" s="51"/>
      <c r="I127" s="48"/>
      <c r="J127" s="51"/>
    </row>
    <row r="128" spans="1:10" s="28" customFormat="1" ht="18" customHeight="1" x14ac:dyDescent="0.3">
      <c r="A128" s="30"/>
      <c r="F128" s="39"/>
      <c r="G128" s="42"/>
      <c r="H128" s="51"/>
      <c r="I128" s="48"/>
      <c r="J128" s="51"/>
    </row>
    <row r="129" spans="1:10" s="28" customFormat="1" ht="18" customHeight="1" x14ac:dyDescent="0.3">
      <c r="A129" s="30"/>
      <c r="F129" s="39"/>
      <c r="G129" s="42"/>
      <c r="H129" s="51"/>
      <c r="I129" s="48"/>
      <c r="J129" s="51"/>
    </row>
    <row r="130" spans="1:10" s="28" customFormat="1" ht="18" customHeight="1" x14ac:dyDescent="0.3">
      <c r="A130" s="30"/>
      <c r="F130" s="39"/>
      <c r="G130" s="42"/>
      <c r="H130" s="51"/>
      <c r="I130" s="48"/>
      <c r="J130" s="51"/>
    </row>
    <row r="131" spans="1:10" s="28" customFormat="1" ht="18" customHeight="1" x14ac:dyDescent="0.3">
      <c r="A131" s="30"/>
      <c r="F131" s="39"/>
      <c r="G131" s="42"/>
      <c r="H131" s="51"/>
      <c r="I131" s="48"/>
      <c r="J131" s="51"/>
    </row>
    <row r="132" spans="1:10" s="28" customFormat="1" ht="18" customHeight="1" x14ac:dyDescent="0.3">
      <c r="A132" s="30"/>
      <c r="F132" s="39"/>
      <c r="G132" s="42"/>
      <c r="H132" s="51"/>
      <c r="I132" s="48"/>
      <c r="J132" s="51"/>
    </row>
    <row r="133" spans="1:10" s="28" customFormat="1" ht="18" customHeight="1" x14ac:dyDescent="0.3">
      <c r="A133" s="30"/>
      <c r="F133" s="39"/>
      <c r="G133" s="42"/>
      <c r="H133" s="51"/>
      <c r="I133" s="48"/>
      <c r="J133" s="51"/>
    </row>
    <row r="134" spans="1:10" s="28" customFormat="1" ht="18" customHeight="1" x14ac:dyDescent="0.3">
      <c r="A134" s="30"/>
      <c r="F134" s="39"/>
      <c r="G134" s="42"/>
      <c r="H134" s="51"/>
      <c r="I134" s="48"/>
      <c r="J134" s="51"/>
    </row>
    <row r="135" spans="1:10" s="28" customFormat="1" ht="18" customHeight="1" x14ac:dyDescent="0.3">
      <c r="A135" s="30"/>
      <c r="F135" s="39"/>
      <c r="G135" s="42"/>
      <c r="H135" s="51"/>
      <c r="I135" s="48"/>
      <c r="J135" s="51"/>
    </row>
    <row r="136" spans="1:10" s="28" customFormat="1" ht="18" customHeight="1" x14ac:dyDescent="0.3">
      <c r="A136" s="30"/>
      <c r="F136" s="39"/>
      <c r="G136" s="42"/>
      <c r="H136" s="51"/>
      <c r="I136" s="48"/>
      <c r="J136" s="51"/>
    </row>
    <row r="137" spans="1:10" s="28" customFormat="1" ht="18" customHeight="1" x14ac:dyDescent="0.3">
      <c r="A137" s="30"/>
      <c r="F137" s="39"/>
      <c r="G137" s="42"/>
      <c r="H137" s="51"/>
      <c r="I137" s="48"/>
      <c r="J137" s="51"/>
    </row>
    <row r="138" spans="1:10" s="28" customFormat="1" ht="18" customHeight="1" x14ac:dyDescent="0.3">
      <c r="A138" s="30"/>
      <c r="F138" s="39"/>
      <c r="G138" s="42"/>
      <c r="H138" s="51"/>
      <c r="I138" s="48"/>
      <c r="J138" s="51"/>
    </row>
    <row r="139" spans="1:10" s="28" customFormat="1" ht="18" customHeight="1" x14ac:dyDescent="0.3">
      <c r="A139" s="30"/>
      <c r="F139" s="39"/>
      <c r="G139" s="42"/>
      <c r="H139" s="51"/>
      <c r="I139" s="48"/>
      <c r="J139" s="51"/>
    </row>
    <row r="140" spans="1:10" s="28" customFormat="1" ht="18" customHeight="1" x14ac:dyDescent="0.3">
      <c r="A140" s="30"/>
      <c r="F140" s="39"/>
      <c r="G140" s="42"/>
      <c r="H140" s="51"/>
      <c r="I140" s="48"/>
      <c r="J140" s="51"/>
    </row>
    <row r="141" spans="1:10" s="28" customFormat="1" ht="18" customHeight="1" x14ac:dyDescent="0.3">
      <c r="A141" s="30"/>
      <c r="F141" s="39"/>
      <c r="G141" s="42"/>
      <c r="H141" s="51"/>
      <c r="I141" s="48"/>
      <c r="J141" s="51"/>
    </row>
    <row r="142" spans="1:10" s="28" customFormat="1" ht="18" customHeight="1" x14ac:dyDescent="0.3">
      <c r="A142" s="30"/>
      <c r="F142" s="39"/>
      <c r="G142" s="42"/>
      <c r="H142" s="51"/>
      <c r="I142" s="48"/>
      <c r="J142" s="51"/>
    </row>
    <row r="143" spans="1:10" s="28" customFormat="1" ht="18" customHeight="1" x14ac:dyDescent="0.3">
      <c r="A143" s="30"/>
      <c r="F143" s="39"/>
      <c r="G143" s="42"/>
      <c r="H143" s="51"/>
      <c r="I143" s="48"/>
      <c r="J143" s="51"/>
    </row>
    <row r="144" spans="1:10" s="28" customFormat="1" ht="18" customHeight="1" x14ac:dyDescent="0.3">
      <c r="A144" s="30"/>
      <c r="F144" s="39"/>
      <c r="G144" s="42"/>
      <c r="H144" s="51"/>
      <c r="I144" s="48"/>
      <c r="J144" s="51"/>
    </row>
    <row r="145" spans="1:10" s="28" customFormat="1" ht="18" customHeight="1" x14ac:dyDescent="0.3">
      <c r="A145" s="30"/>
      <c r="F145" s="39"/>
      <c r="G145" s="42"/>
      <c r="H145" s="51"/>
      <c r="I145" s="48"/>
      <c r="J145" s="51"/>
    </row>
    <row r="146" spans="1:10" s="28" customFormat="1" ht="18" customHeight="1" x14ac:dyDescent="0.3">
      <c r="A146" s="30"/>
      <c r="F146" s="39"/>
      <c r="G146" s="42"/>
      <c r="H146" s="51"/>
      <c r="I146" s="48"/>
      <c r="J146" s="51"/>
    </row>
    <row r="147" spans="1:10" s="28" customFormat="1" ht="18" customHeight="1" x14ac:dyDescent="0.3">
      <c r="A147" s="30"/>
      <c r="F147" s="39"/>
      <c r="G147" s="42"/>
      <c r="H147" s="51"/>
      <c r="I147" s="48"/>
      <c r="J147" s="51"/>
    </row>
    <row r="148" spans="1:10" s="28" customFormat="1" ht="18" customHeight="1" x14ac:dyDescent="0.3">
      <c r="A148" s="30"/>
      <c r="F148" s="39"/>
      <c r="G148" s="42"/>
      <c r="H148" s="51"/>
      <c r="I148" s="48"/>
      <c r="J148" s="51"/>
    </row>
    <row r="149" spans="1:10" s="28" customFormat="1" ht="18" customHeight="1" x14ac:dyDescent="0.3">
      <c r="A149" s="30"/>
      <c r="F149" s="39"/>
      <c r="G149" s="42"/>
      <c r="H149" s="51"/>
      <c r="I149" s="48"/>
      <c r="J149" s="51"/>
    </row>
    <row r="150" spans="1:10" s="28" customFormat="1" ht="18" customHeight="1" x14ac:dyDescent="0.3">
      <c r="A150" s="30"/>
      <c r="F150" s="39"/>
      <c r="G150" s="42"/>
      <c r="H150" s="51"/>
      <c r="I150" s="48"/>
      <c r="J150" s="51"/>
    </row>
    <row r="151" spans="1:10" s="28" customFormat="1" ht="18" customHeight="1" x14ac:dyDescent="0.3">
      <c r="A151" s="30"/>
      <c r="F151" s="39"/>
      <c r="G151" s="42"/>
      <c r="H151" s="51"/>
      <c r="I151" s="48"/>
      <c r="J151" s="51"/>
    </row>
    <row r="152" spans="1:10" s="28" customFormat="1" ht="18" customHeight="1" x14ac:dyDescent="0.3">
      <c r="A152" s="30"/>
      <c r="F152" s="39"/>
      <c r="G152" s="42"/>
      <c r="H152" s="51"/>
      <c r="I152" s="48"/>
      <c r="J152" s="51"/>
    </row>
    <row r="153" spans="1:10" s="28" customFormat="1" ht="18" customHeight="1" x14ac:dyDescent="0.3">
      <c r="A153" s="30"/>
      <c r="F153" s="39"/>
      <c r="G153" s="42"/>
      <c r="H153" s="51"/>
      <c r="I153" s="48"/>
      <c r="J153" s="51"/>
    </row>
    <row r="154" spans="1:10" s="28" customFormat="1" ht="18" customHeight="1" x14ac:dyDescent="0.3">
      <c r="A154" s="30"/>
      <c r="F154" s="39"/>
      <c r="G154" s="42"/>
      <c r="H154" s="51"/>
      <c r="I154" s="48"/>
      <c r="J154" s="51"/>
    </row>
    <row r="155" spans="1:10" s="28" customFormat="1" ht="18" customHeight="1" x14ac:dyDescent="0.3">
      <c r="A155" s="30"/>
      <c r="F155" s="39"/>
      <c r="G155" s="42"/>
      <c r="H155" s="51"/>
      <c r="I155" s="48"/>
      <c r="J155" s="51"/>
    </row>
    <row r="156" spans="1:10" s="28" customFormat="1" ht="18" customHeight="1" x14ac:dyDescent="0.3">
      <c r="A156" s="30"/>
      <c r="F156" s="39"/>
      <c r="G156" s="42"/>
      <c r="H156" s="51"/>
      <c r="I156" s="48"/>
      <c r="J156" s="51"/>
    </row>
    <row r="157" spans="1:10" s="28" customFormat="1" ht="18" customHeight="1" x14ac:dyDescent="0.3">
      <c r="A157" s="30"/>
      <c r="F157" s="39"/>
      <c r="G157" s="42"/>
      <c r="H157" s="51"/>
      <c r="I157" s="48"/>
      <c r="J157" s="51"/>
    </row>
    <row r="158" spans="1:10" s="28" customFormat="1" ht="18" customHeight="1" x14ac:dyDescent="0.3">
      <c r="A158" s="30"/>
      <c r="F158" s="39"/>
      <c r="G158" s="42"/>
      <c r="H158" s="51"/>
      <c r="I158" s="48"/>
      <c r="J158" s="51"/>
    </row>
    <row r="159" spans="1:10" s="28" customFormat="1" ht="18" customHeight="1" x14ac:dyDescent="0.3">
      <c r="A159" s="30"/>
      <c r="F159" s="39"/>
      <c r="G159" s="42"/>
      <c r="H159" s="51"/>
      <c r="I159" s="48"/>
      <c r="J159" s="51"/>
    </row>
    <row r="160" spans="1:10" s="28" customFormat="1" ht="18" customHeight="1" x14ac:dyDescent="0.3">
      <c r="A160" s="30"/>
      <c r="F160" s="39"/>
      <c r="G160" s="42"/>
      <c r="H160" s="51"/>
      <c r="I160" s="48"/>
      <c r="J160" s="51"/>
    </row>
    <row r="161" spans="1:10" s="28" customFormat="1" ht="18" customHeight="1" x14ac:dyDescent="0.3">
      <c r="A161" s="30"/>
      <c r="F161" s="39"/>
      <c r="G161" s="42"/>
      <c r="H161" s="51"/>
      <c r="I161" s="48"/>
      <c r="J161" s="51"/>
    </row>
    <row r="162" spans="1:10" s="28" customFormat="1" ht="18" customHeight="1" x14ac:dyDescent="0.3">
      <c r="A162" s="30"/>
      <c r="F162" s="39"/>
      <c r="G162" s="42"/>
      <c r="H162" s="51"/>
      <c r="I162" s="48"/>
      <c r="J162" s="51"/>
    </row>
    <row r="163" spans="1:10" s="28" customFormat="1" ht="18" customHeight="1" x14ac:dyDescent="0.3">
      <c r="A163" s="30"/>
      <c r="F163" s="39"/>
      <c r="G163" s="42"/>
      <c r="H163" s="51"/>
      <c r="I163" s="48"/>
      <c r="J163" s="51"/>
    </row>
    <row r="164" spans="1:10" s="28" customFormat="1" ht="18" customHeight="1" x14ac:dyDescent="0.3">
      <c r="A164" s="30"/>
      <c r="F164" s="39"/>
      <c r="G164" s="42"/>
      <c r="H164" s="51"/>
      <c r="I164" s="48"/>
      <c r="J164" s="51"/>
    </row>
    <row r="165" spans="1:10" s="28" customFormat="1" ht="18" customHeight="1" x14ac:dyDescent="0.3">
      <c r="A165" s="30"/>
      <c r="F165" s="39"/>
      <c r="G165" s="42"/>
      <c r="H165" s="51"/>
      <c r="I165" s="48"/>
      <c r="J165" s="51"/>
    </row>
    <row r="166" spans="1:10" s="28" customFormat="1" ht="18" customHeight="1" x14ac:dyDescent="0.3">
      <c r="A166" s="30"/>
      <c r="F166" s="39"/>
      <c r="G166" s="42"/>
      <c r="H166" s="51"/>
      <c r="I166" s="48"/>
      <c r="J166" s="51"/>
    </row>
    <row r="167" spans="1:10" s="28" customFormat="1" ht="18" customHeight="1" x14ac:dyDescent="0.3">
      <c r="A167" s="30"/>
      <c r="F167" s="39"/>
      <c r="G167" s="42"/>
      <c r="H167" s="51"/>
      <c r="I167" s="48"/>
      <c r="J167" s="51"/>
    </row>
    <row r="168" spans="1:10" s="28" customFormat="1" ht="18" customHeight="1" x14ac:dyDescent="0.3">
      <c r="A168" s="30"/>
      <c r="F168" s="39"/>
      <c r="G168" s="42"/>
      <c r="H168" s="51"/>
      <c r="I168" s="48"/>
      <c r="J168" s="51"/>
    </row>
    <row r="169" spans="1:10" s="28" customFormat="1" ht="18" customHeight="1" x14ac:dyDescent="0.3">
      <c r="A169" s="30"/>
      <c r="F169" s="39"/>
      <c r="G169" s="42"/>
      <c r="H169" s="51"/>
      <c r="I169" s="48"/>
      <c r="J169" s="51"/>
    </row>
    <row r="170" spans="1:10" s="28" customFormat="1" ht="18" customHeight="1" x14ac:dyDescent="0.3">
      <c r="A170" s="30"/>
      <c r="F170" s="39"/>
      <c r="G170" s="42"/>
      <c r="H170" s="51"/>
      <c r="I170" s="48"/>
      <c r="J170" s="51"/>
    </row>
    <row r="171" spans="1:10" s="28" customFormat="1" ht="18" customHeight="1" x14ac:dyDescent="0.3">
      <c r="A171" s="30"/>
      <c r="F171" s="39"/>
      <c r="G171" s="42"/>
      <c r="H171" s="51"/>
      <c r="I171" s="48"/>
      <c r="J171" s="51"/>
    </row>
    <row r="172" spans="1:10" s="28" customFormat="1" ht="18" customHeight="1" x14ac:dyDescent="0.3">
      <c r="A172" s="30"/>
      <c r="F172" s="39"/>
      <c r="G172" s="42"/>
      <c r="H172" s="51"/>
      <c r="I172" s="48"/>
      <c r="J172" s="51"/>
    </row>
    <row r="173" spans="1:10" s="28" customFormat="1" ht="18" customHeight="1" x14ac:dyDescent="0.3">
      <c r="A173" s="30"/>
      <c r="F173" s="39"/>
      <c r="G173" s="42"/>
      <c r="H173" s="51"/>
      <c r="I173" s="48"/>
      <c r="J173" s="51"/>
    </row>
    <row r="174" spans="1:10" s="28" customFormat="1" ht="18" customHeight="1" x14ac:dyDescent="0.3">
      <c r="A174" s="30"/>
      <c r="F174" s="39"/>
      <c r="G174" s="42"/>
      <c r="H174" s="51"/>
      <c r="I174" s="48"/>
      <c r="J174" s="51"/>
    </row>
    <row r="175" spans="1:10" s="28" customFormat="1" ht="18" customHeight="1" x14ac:dyDescent="0.3">
      <c r="A175" s="30"/>
      <c r="F175" s="39"/>
      <c r="G175" s="42"/>
      <c r="H175" s="51"/>
      <c r="I175" s="48"/>
      <c r="J175" s="51"/>
    </row>
    <row r="176" spans="1:10" s="28" customFormat="1" ht="18" customHeight="1" x14ac:dyDescent="0.3">
      <c r="A176" s="30"/>
      <c r="F176" s="39"/>
      <c r="G176" s="42"/>
      <c r="H176" s="51"/>
      <c r="I176" s="48"/>
      <c r="J176" s="51"/>
    </row>
    <row r="177" spans="1:10" s="28" customFormat="1" ht="18" customHeight="1" x14ac:dyDescent="0.3">
      <c r="A177" s="30"/>
      <c r="F177" s="39"/>
      <c r="G177" s="42"/>
      <c r="H177" s="51"/>
      <c r="I177" s="48"/>
      <c r="J177" s="51"/>
    </row>
    <row r="178" spans="1:10" s="28" customFormat="1" ht="18" customHeight="1" x14ac:dyDescent="0.3">
      <c r="A178" s="30"/>
      <c r="F178" s="39"/>
      <c r="G178" s="42"/>
      <c r="H178" s="51"/>
      <c r="I178" s="48"/>
      <c r="J178" s="51"/>
    </row>
    <row r="179" spans="1:10" s="28" customFormat="1" ht="18" customHeight="1" x14ac:dyDescent="0.3">
      <c r="A179" s="30"/>
      <c r="F179" s="39"/>
      <c r="G179" s="42"/>
      <c r="H179" s="51"/>
      <c r="I179" s="48"/>
      <c r="J179" s="51"/>
    </row>
    <row r="180" spans="1:10" s="28" customFormat="1" ht="18" customHeight="1" x14ac:dyDescent="0.3">
      <c r="A180" s="30"/>
      <c r="F180" s="39"/>
      <c r="G180" s="42"/>
      <c r="H180" s="51"/>
      <c r="I180" s="48"/>
      <c r="J180" s="51"/>
    </row>
    <row r="181" spans="1:10" s="28" customFormat="1" ht="18" customHeight="1" x14ac:dyDescent="0.3">
      <c r="A181" s="30"/>
      <c r="F181" s="39"/>
      <c r="G181" s="42"/>
      <c r="H181" s="51"/>
      <c r="I181" s="48"/>
      <c r="J181" s="51"/>
    </row>
  </sheetData>
  <autoFilter ref="A6:E36">
    <filterColumn colId="3" showButton="0"/>
  </autoFilter>
  <mergeCells count="26">
    <mergeCell ref="F50:F51"/>
    <mergeCell ref="A54:E54"/>
    <mergeCell ref="A55:E55"/>
    <mergeCell ref="A74:B74"/>
    <mergeCell ref="A64:B64"/>
    <mergeCell ref="C64:E64"/>
    <mergeCell ref="A56:E56"/>
    <mergeCell ref="A62:E62"/>
    <mergeCell ref="A65:B65"/>
    <mergeCell ref="C65:E65"/>
    <mergeCell ref="A58:E58"/>
    <mergeCell ref="A59:E59"/>
    <mergeCell ref="A60:E60"/>
    <mergeCell ref="A61:E61"/>
    <mergeCell ref="A57:E57"/>
    <mergeCell ref="A63:E63"/>
    <mergeCell ref="A66:B66"/>
    <mergeCell ref="C66:E66"/>
    <mergeCell ref="A73:B73"/>
    <mergeCell ref="A1:E1"/>
    <mergeCell ref="A2:E2"/>
    <mergeCell ref="A4:E4"/>
    <mergeCell ref="A6:A7"/>
    <mergeCell ref="B6:B7"/>
    <mergeCell ref="C6:C7"/>
    <mergeCell ref="D6:E6"/>
  </mergeCells>
  <printOptions horizontalCentered="1"/>
  <pageMargins left="0.59055118110236227" right="0.59055118110236227" top="0.78740157480314965" bottom="0.59055118110236227" header="0.31496062992125984" footer="0.31496062992125984"/>
  <pageSetup paperSize="9" scale="96" fitToHeight="2" orientation="portrait" r:id="rId1"/>
  <headerFooter>
    <oddHeader>&amp;C&amp;9ESTADO DE RORAIMA
SECRETARIA DE ESTADO DE EDUCAÇÃO E DESPORTO
DEPARTAMENTO DE CONVÊNIO, ORÇAMENTO E FINANÇAS</oddHeader>
  </headerFooter>
  <rowBreaks count="1" manualBreakCount="1">
    <brk id="44" max="4" man="1"/>
  </rowBreaks>
  <ignoredErrors>
    <ignoredError sqref="E12 D15:E15 E19 E23 E25 E28 E30 E33 E35 B34:E34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XI</vt:lpstr>
      <vt:lpstr>'ANEXO XI'!Area_de_impressao</vt:lpstr>
      <vt:lpstr>'ANEXO XI'!Titulos_de_impressao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Gerencial do FUNDEB</dc:title>
  <dc:creator>Corrêa Filho</dc:creator>
  <cp:lastModifiedBy>Sheyla Rodrigues Neto Dias da Silva</cp:lastModifiedBy>
  <cp:lastPrinted>2020-05-29T14:48:09Z</cp:lastPrinted>
  <dcterms:created xsi:type="dcterms:W3CDTF">2014-07-01T18:33:11Z</dcterms:created>
  <dcterms:modified xsi:type="dcterms:W3CDTF">2020-05-29T14:48:12Z</dcterms:modified>
</cp:coreProperties>
</file>